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in_g\Downloads\"/>
    </mc:Choice>
  </mc:AlternateContent>
  <xr:revisionPtr revIDLastSave="0" documentId="13_ncr:1_{E950B3B1-8074-454F-A348-DB47E1780C2C}" xr6:coauthVersionLast="47" xr6:coauthVersionMax="47" xr10:uidLastSave="{00000000-0000-0000-0000-000000000000}"/>
  <bookViews>
    <workbookView xWindow="57480" yWindow="-120" windowWidth="38640" windowHeight="21120" xr2:uid="{C5F92567-BFB9-4D34-83F7-79270BC73E1A}"/>
  </bookViews>
  <sheets>
    <sheet name="sabina (2)" sheetId="1" r:id="rId1"/>
    <sheet name="Sheet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55" i="1" l="1"/>
  <c r="S654" i="1"/>
  <c r="S653" i="1"/>
  <c r="S652" i="1"/>
  <c r="N517" i="1"/>
  <c r="O517" i="1"/>
  <c r="P517" i="1"/>
  <c r="Q517" i="1"/>
  <c r="R517" i="1"/>
  <c r="N518" i="1"/>
  <c r="O518" i="1"/>
  <c r="P518" i="1"/>
  <c r="Q518" i="1"/>
  <c r="R518" i="1"/>
  <c r="N519" i="1"/>
  <c r="O519" i="1"/>
  <c r="P519" i="1"/>
  <c r="Q519" i="1"/>
  <c r="R519" i="1"/>
  <c r="N718" i="1"/>
  <c r="O717" i="1"/>
  <c r="O718" i="1" s="1"/>
  <c r="M714" i="1"/>
  <c r="N713" i="1"/>
  <c r="O713" i="1" s="1"/>
  <c r="Y711" i="1"/>
  <c r="Z711" i="1" s="1"/>
  <c r="AA711" i="1" s="1"/>
  <c r="AB711" i="1" s="1"/>
  <c r="AC711" i="1" s="1"/>
  <c r="Y710" i="1"/>
  <c r="Z710" i="1" s="1"/>
  <c r="AA710" i="1" s="1"/>
  <c r="AB710" i="1" s="1"/>
  <c r="AC710" i="1" s="1"/>
  <c r="M710" i="1"/>
  <c r="L710" i="1"/>
  <c r="O709" i="1"/>
  <c r="P709" i="1" s="1"/>
  <c r="N709" i="1"/>
  <c r="N710" i="1" s="1"/>
  <c r="M709" i="1"/>
  <c r="AC708" i="1"/>
  <c r="L706" i="1"/>
  <c r="K706" i="1"/>
  <c r="L705" i="1"/>
  <c r="M705" i="1" s="1"/>
  <c r="K702" i="1"/>
  <c r="K704" i="1" s="1"/>
  <c r="J702" i="1"/>
  <c r="K701" i="1"/>
  <c r="L701" i="1" s="1"/>
  <c r="J698" i="1"/>
  <c r="I698" i="1"/>
  <c r="J697" i="1"/>
  <c r="K697" i="1" s="1"/>
  <c r="I694" i="1"/>
  <c r="H694" i="1"/>
  <c r="I693" i="1"/>
  <c r="J693" i="1" s="1"/>
  <c r="I690" i="1"/>
  <c r="I692" i="1" s="1"/>
  <c r="H690" i="1"/>
  <c r="G690" i="1"/>
  <c r="H692" i="1" s="1"/>
  <c r="K689" i="1"/>
  <c r="L689" i="1" s="1"/>
  <c r="J689" i="1"/>
  <c r="J690" i="1" s="1"/>
  <c r="J692" i="1" s="1"/>
  <c r="I689" i="1"/>
  <c r="H689" i="1"/>
  <c r="G686" i="1"/>
  <c r="F686" i="1"/>
  <c r="I685" i="1"/>
  <c r="J685" i="1" s="1"/>
  <c r="H685" i="1"/>
  <c r="H686" i="1" s="1"/>
  <c r="G685" i="1"/>
  <c r="E682" i="1"/>
  <c r="G681" i="1"/>
  <c r="H681" i="1" s="1"/>
  <c r="F681" i="1"/>
  <c r="F682" i="1" s="1"/>
  <c r="F684" i="1" s="1"/>
  <c r="D678" i="1"/>
  <c r="E677" i="1"/>
  <c r="F677" i="1" s="1"/>
  <c r="C674" i="1"/>
  <c r="F673" i="1"/>
  <c r="G673" i="1" s="1"/>
  <c r="E673" i="1"/>
  <c r="E674" i="1" s="1"/>
  <c r="E676" i="1" s="1"/>
  <c r="D673" i="1"/>
  <c r="D674" i="1" s="1"/>
  <c r="D676" i="1" s="1"/>
  <c r="B670" i="1"/>
  <c r="C669" i="1"/>
  <c r="C670" i="1" s="1"/>
  <c r="C672" i="1" s="1"/>
  <c r="P666" i="1"/>
  <c r="O666" i="1"/>
  <c r="N666" i="1"/>
  <c r="R658" i="1"/>
  <c r="Q658" i="1"/>
  <c r="Q649" i="1" s="1"/>
  <c r="P651" i="1"/>
  <c r="O651" i="1"/>
  <c r="N651" i="1"/>
  <c r="M651" i="1"/>
  <c r="L651" i="1"/>
  <c r="K651" i="1"/>
  <c r="J651" i="1"/>
  <c r="I651" i="1"/>
  <c r="H651" i="1"/>
  <c r="G651" i="1"/>
  <c r="F651" i="1"/>
  <c r="E651" i="1"/>
  <c r="D651" i="1"/>
  <c r="C651" i="1"/>
  <c r="B651" i="1"/>
  <c r="P649" i="1"/>
  <c r="O649" i="1"/>
  <c r="N649" i="1"/>
  <c r="M649" i="1"/>
  <c r="L649" i="1"/>
  <c r="K649" i="1"/>
  <c r="J649" i="1"/>
  <c r="I649" i="1"/>
  <c r="H649" i="1"/>
  <c r="G649" i="1"/>
  <c r="F649" i="1"/>
  <c r="E649" i="1"/>
  <c r="D649" i="1"/>
  <c r="C649" i="1"/>
  <c r="B649" i="1"/>
  <c r="R626" i="1"/>
  <c r="Q626" i="1"/>
  <c r="P626" i="1"/>
  <c r="O626" i="1"/>
  <c r="N626" i="1"/>
  <c r="M626" i="1"/>
  <c r="L626" i="1"/>
  <c r="K626" i="1"/>
  <c r="J626" i="1"/>
  <c r="I626" i="1"/>
  <c r="H626" i="1"/>
  <c r="G626" i="1"/>
  <c r="F626" i="1"/>
  <c r="E626" i="1"/>
  <c r="D626" i="1"/>
  <c r="C626" i="1"/>
  <c r="B626" i="1"/>
  <c r="R625" i="1"/>
  <c r="Q625" i="1"/>
  <c r="P625" i="1"/>
  <c r="O625" i="1"/>
  <c r="N625" i="1"/>
  <c r="M625" i="1"/>
  <c r="L625" i="1"/>
  <c r="K625" i="1"/>
  <c r="J625" i="1"/>
  <c r="I625" i="1"/>
  <c r="H625" i="1"/>
  <c r="G625" i="1"/>
  <c r="F625" i="1"/>
  <c r="E625" i="1"/>
  <c r="D625" i="1"/>
  <c r="C625" i="1"/>
  <c r="B625" i="1"/>
  <c r="R624" i="1"/>
  <c r="Q624" i="1"/>
  <c r="P624" i="1"/>
  <c r="O624" i="1"/>
  <c r="N624" i="1"/>
  <c r="M624" i="1"/>
  <c r="L624" i="1"/>
  <c r="K624" i="1"/>
  <c r="J624" i="1"/>
  <c r="I624" i="1"/>
  <c r="H624" i="1"/>
  <c r="G624" i="1"/>
  <c r="F624" i="1"/>
  <c r="E624" i="1"/>
  <c r="D624" i="1"/>
  <c r="C624" i="1"/>
  <c r="B624" i="1"/>
  <c r="R623" i="1"/>
  <c r="Q623" i="1"/>
  <c r="P623" i="1"/>
  <c r="O623" i="1"/>
  <c r="N623" i="1"/>
  <c r="M623" i="1"/>
  <c r="L623" i="1"/>
  <c r="K623" i="1"/>
  <c r="J623" i="1"/>
  <c r="I623" i="1"/>
  <c r="H623" i="1"/>
  <c r="G623" i="1"/>
  <c r="F623" i="1"/>
  <c r="E623" i="1"/>
  <c r="D623" i="1"/>
  <c r="C623" i="1"/>
  <c r="B623" i="1"/>
  <c r="R621" i="1"/>
  <c r="Q621" i="1"/>
  <c r="P621" i="1"/>
  <c r="O621" i="1"/>
  <c r="N621" i="1"/>
  <c r="M621" i="1"/>
  <c r="L621" i="1"/>
  <c r="K621" i="1"/>
  <c r="J621" i="1"/>
  <c r="I621" i="1"/>
  <c r="H621" i="1"/>
  <c r="G621" i="1"/>
  <c r="F621" i="1"/>
  <c r="E621" i="1"/>
  <c r="D621" i="1"/>
  <c r="C621" i="1"/>
  <c r="B621" i="1"/>
  <c r="R620" i="1"/>
  <c r="Q620" i="1"/>
  <c r="P620" i="1"/>
  <c r="O620" i="1"/>
  <c r="N620" i="1"/>
  <c r="M620" i="1"/>
  <c r="L620" i="1"/>
  <c r="K620" i="1"/>
  <c r="J620" i="1"/>
  <c r="I620" i="1"/>
  <c r="H620" i="1"/>
  <c r="G620" i="1"/>
  <c r="F620" i="1"/>
  <c r="E620" i="1"/>
  <c r="D620" i="1"/>
  <c r="C620" i="1"/>
  <c r="B620" i="1"/>
  <c r="R619" i="1"/>
  <c r="Q619" i="1"/>
  <c r="P619" i="1"/>
  <c r="O619" i="1"/>
  <c r="N619" i="1"/>
  <c r="M619" i="1"/>
  <c r="L619" i="1"/>
  <c r="K619" i="1"/>
  <c r="J619" i="1"/>
  <c r="I619" i="1"/>
  <c r="H619" i="1"/>
  <c r="G619" i="1"/>
  <c r="F619" i="1"/>
  <c r="E619" i="1"/>
  <c r="D619" i="1"/>
  <c r="C619" i="1"/>
  <c r="B619" i="1"/>
  <c r="R618" i="1"/>
  <c r="Q618" i="1"/>
  <c r="P618" i="1"/>
  <c r="O618" i="1"/>
  <c r="N618" i="1"/>
  <c r="M618" i="1"/>
  <c r="L618" i="1"/>
  <c r="K618" i="1"/>
  <c r="J618" i="1"/>
  <c r="I618" i="1"/>
  <c r="H618" i="1"/>
  <c r="G618" i="1"/>
  <c r="F618" i="1"/>
  <c r="E618" i="1"/>
  <c r="D618" i="1"/>
  <c r="C618" i="1"/>
  <c r="B618" i="1"/>
  <c r="R616" i="1"/>
  <c r="Q616" i="1"/>
  <c r="P616" i="1"/>
  <c r="O616" i="1"/>
  <c r="N616" i="1"/>
  <c r="M616" i="1"/>
  <c r="L616" i="1"/>
  <c r="K616" i="1"/>
  <c r="J616" i="1"/>
  <c r="I616" i="1"/>
  <c r="H616" i="1"/>
  <c r="G616" i="1"/>
  <c r="F616" i="1"/>
  <c r="E616" i="1"/>
  <c r="D616" i="1"/>
  <c r="C616" i="1"/>
  <c r="B616" i="1"/>
  <c r="R615" i="1"/>
  <c r="Q615" i="1"/>
  <c r="P615" i="1"/>
  <c r="O615" i="1"/>
  <c r="N615" i="1"/>
  <c r="M615" i="1"/>
  <c r="L615" i="1"/>
  <c r="K615" i="1"/>
  <c r="J615" i="1"/>
  <c r="I615" i="1"/>
  <c r="H615" i="1"/>
  <c r="G615" i="1"/>
  <c r="F615" i="1"/>
  <c r="E615" i="1"/>
  <c r="D615" i="1"/>
  <c r="C615" i="1"/>
  <c r="B615" i="1"/>
  <c r="R614" i="1"/>
  <c r="Q614" i="1"/>
  <c r="P614" i="1"/>
  <c r="O614" i="1"/>
  <c r="N614" i="1"/>
  <c r="M614" i="1"/>
  <c r="L614" i="1"/>
  <c r="K614" i="1"/>
  <c r="J614" i="1"/>
  <c r="I614" i="1"/>
  <c r="H614" i="1"/>
  <c r="G614" i="1"/>
  <c r="F614" i="1"/>
  <c r="E614" i="1"/>
  <c r="D614" i="1"/>
  <c r="C614" i="1"/>
  <c r="B614" i="1"/>
  <c r="R613" i="1"/>
  <c r="Q613" i="1"/>
  <c r="P613" i="1"/>
  <c r="O613" i="1"/>
  <c r="N613" i="1"/>
  <c r="M613" i="1"/>
  <c r="L613" i="1"/>
  <c r="K613" i="1"/>
  <c r="J613" i="1"/>
  <c r="I613" i="1"/>
  <c r="H613" i="1"/>
  <c r="G613" i="1"/>
  <c r="F613" i="1"/>
  <c r="E613" i="1"/>
  <c r="D613" i="1"/>
  <c r="C613" i="1"/>
  <c r="B613" i="1"/>
  <c r="R611" i="1"/>
  <c r="Q611" i="1"/>
  <c r="P611" i="1"/>
  <c r="O611" i="1"/>
  <c r="O605" i="1" s="1"/>
  <c r="N611" i="1"/>
  <c r="M611" i="1"/>
  <c r="L611" i="1"/>
  <c r="K611" i="1"/>
  <c r="J611" i="1"/>
  <c r="I611" i="1"/>
  <c r="H611" i="1"/>
  <c r="G611" i="1"/>
  <c r="F611" i="1"/>
  <c r="E611" i="1"/>
  <c r="D611" i="1"/>
  <c r="C611" i="1"/>
  <c r="B611" i="1"/>
  <c r="R610" i="1"/>
  <c r="Q610" i="1"/>
  <c r="P610" i="1"/>
  <c r="P604" i="1" s="1"/>
  <c r="O610" i="1"/>
  <c r="N610" i="1"/>
  <c r="M610" i="1"/>
  <c r="L610" i="1"/>
  <c r="K610" i="1"/>
  <c r="J610" i="1"/>
  <c r="I610" i="1"/>
  <c r="H610" i="1"/>
  <c r="G610" i="1"/>
  <c r="F610" i="1"/>
  <c r="E610" i="1"/>
  <c r="D610" i="1"/>
  <c r="C610" i="1"/>
  <c r="B610" i="1"/>
  <c r="R609" i="1"/>
  <c r="Q609" i="1"/>
  <c r="Q603" i="1" s="1"/>
  <c r="P609" i="1"/>
  <c r="O609" i="1"/>
  <c r="N609" i="1"/>
  <c r="M609" i="1"/>
  <c r="L609" i="1"/>
  <c r="K609" i="1"/>
  <c r="J609" i="1"/>
  <c r="I609" i="1"/>
  <c r="H609" i="1"/>
  <c r="G609" i="1"/>
  <c r="F609" i="1"/>
  <c r="E609" i="1"/>
  <c r="D609" i="1"/>
  <c r="C609" i="1"/>
  <c r="B609" i="1"/>
  <c r="R608" i="1"/>
  <c r="R602" i="1" s="1"/>
  <c r="Q608" i="1"/>
  <c r="P608" i="1"/>
  <c r="O608" i="1"/>
  <c r="N608" i="1"/>
  <c r="M608" i="1"/>
  <c r="L608" i="1"/>
  <c r="K608" i="1"/>
  <c r="J608" i="1"/>
  <c r="I608" i="1"/>
  <c r="H608" i="1"/>
  <c r="G608" i="1"/>
  <c r="F608" i="1"/>
  <c r="E608" i="1"/>
  <c r="D608" i="1"/>
  <c r="C608" i="1"/>
  <c r="B608" i="1"/>
  <c r="B602" i="1" s="1"/>
  <c r="Q605" i="1"/>
  <c r="P605" i="1"/>
  <c r="N605" i="1"/>
  <c r="G605" i="1"/>
  <c r="F605" i="1"/>
  <c r="C605" i="1"/>
  <c r="R604" i="1"/>
  <c r="Q604" i="1"/>
  <c r="O604" i="1"/>
  <c r="H604" i="1"/>
  <c r="G604" i="1"/>
  <c r="D604" i="1"/>
  <c r="B604" i="1"/>
  <c r="R603" i="1"/>
  <c r="P603" i="1"/>
  <c r="H603" i="1"/>
  <c r="E603" i="1"/>
  <c r="C603" i="1"/>
  <c r="B603" i="1"/>
  <c r="Q602" i="1"/>
  <c r="I602" i="1"/>
  <c r="F602" i="1"/>
  <c r="D602" i="1"/>
  <c r="C602" i="1"/>
  <c r="L600" i="1"/>
  <c r="R599" i="1"/>
  <c r="Q599" i="1"/>
  <c r="P599" i="1"/>
  <c r="O599" i="1"/>
  <c r="N599" i="1"/>
  <c r="N600" i="1" s="1"/>
  <c r="M599" i="1"/>
  <c r="M600" i="1" s="1"/>
  <c r="L599" i="1"/>
  <c r="L605" i="1" s="1"/>
  <c r="K599" i="1"/>
  <c r="J599" i="1"/>
  <c r="J605" i="1" s="1"/>
  <c r="I599" i="1"/>
  <c r="I605" i="1" s="1"/>
  <c r="H599" i="1"/>
  <c r="G599" i="1"/>
  <c r="F599" i="1"/>
  <c r="E599" i="1"/>
  <c r="E605" i="1" s="1"/>
  <c r="D599" i="1"/>
  <c r="D605" i="1" s="1"/>
  <c r="C599" i="1"/>
  <c r="B599" i="1"/>
  <c r="R598" i="1"/>
  <c r="Q598" i="1"/>
  <c r="P598" i="1"/>
  <c r="O598" i="1"/>
  <c r="N598" i="1"/>
  <c r="N604" i="1" s="1"/>
  <c r="M598" i="1"/>
  <c r="M604" i="1" s="1"/>
  <c r="L598" i="1"/>
  <c r="L604" i="1" s="1"/>
  <c r="K598" i="1"/>
  <c r="K604" i="1" s="1"/>
  <c r="J598" i="1"/>
  <c r="J604" i="1" s="1"/>
  <c r="I598" i="1"/>
  <c r="I604" i="1" s="1"/>
  <c r="H598" i="1"/>
  <c r="G598" i="1"/>
  <c r="F598" i="1"/>
  <c r="F604" i="1" s="1"/>
  <c r="E598" i="1"/>
  <c r="E604" i="1" s="1"/>
  <c r="D598" i="1"/>
  <c r="C598" i="1"/>
  <c r="B598" i="1"/>
  <c r="R597" i="1"/>
  <c r="Q597" i="1"/>
  <c r="P597" i="1"/>
  <c r="O597" i="1"/>
  <c r="O603" i="1" s="1"/>
  <c r="N597" i="1"/>
  <c r="N603" i="1" s="1"/>
  <c r="M597" i="1"/>
  <c r="M603" i="1" s="1"/>
  <c r="L597" i="1"/>
  <c r="L603" i="1" s="1"/>
  <c r="K597" i="1"/>
  <c r="K603" i="1" s="1"/>
  <c r="J597" i="1"/>
  <c r="J603" i="1" s="1"/>
  <c r="I597" i="1"/>
  <c r="I603" i="1" s="1"/>
  <c r="H597" i="1"/>
  <c r="G597" i="1"/>
  <c r="G603" i="1" s="1"/>
  <c r="F597" i="1"/>
  <c r="F603" i="1" s="1"/>
  <c r="E597" i="1"/>
  <c r="D597" i="1"/>
  <c r="C597" i="1"/>
  <c r="B597" i="1"/>
  <c r="R596" i="1"/>
  <c r="Q596" i="1"/>
  <c r="P596" i="1"/>
  <c r="P602" i="1" s="1"/>
  <c r="O596" i="1"/>
  <c r="O602" i="1" s="1"/>
  <c r="N596" i="1"/>
  <c r="N602" i="1" s="1"/>
  <c r="M596" i="1"/>
  <c r="M602" i="1" s="1"/>
  <c r="L596" i="1"/>
  <c r="L602" i="1" s="1"/>
  <c r="K596" i="1"/>
  <c r="K602" i="1" s="1"/>
  <c r="J596" i="1"/>
  <c r="J602" i="1" s="1"/>
  <c r="I596" i="1"/>
  <c r="H596" i="1"/>
  <c r="H602" i="1" s="1"/>
  <c r="G596" i="1"/>
  <c r="G602" i="1" s="1"/>
  <c r="F596" i="1"/>
  <c r="E596" i="1"/>
  <c r="D596" i="1"/>
  <c r="C596" i="1"/>
  <c r="B596" i="1"/>
  <c r="R593" i="1"/>
  <c r="Q593" i="1"/>
  <c r="P593" i="1"/>
  <c r="O593" i="1"/>
  <c r="N593" i="1"/>
  <c r="M593" i="1"/>
  <c r="L593" i="1"/>
  <c r="K593" i="1"/>
  <c r="J593" i="1"/>
  <c r="I593" i="1"/>
  <c r="H593" i="1"/>
  <c r="G593" i="1"/>
  <c r="F593" i="1"/>
  <c r="E593" i="1"/>
  <c r="D593" i="1"/>
  <c r="C593" i="1"/>
  <c r="B593" i="1"/>
  <c r="R592" i="1"/>
  <c r="Q592" i="1"/>
  <c r="P592" i="1"/>
  <c r="O592" i="1"/>
  <c r="N592" i="1"/>
  <c r="M592" i="1"/>
  <c r="L592" i="1"/>
  <c r="K592" i="1"/>
  <c r="J592" i="1"/>
  <c r="I592" i="1"/>
  <c r="H592" i="1"/>
  <c r="G592" i="1"/>
  <c r="F592" i="1"/>
  <c r="E592" i="1"/>
  <c r="D592" i="1"/>
  <c r="C592" i="1"/>
  <c r="B592" i="1"/>
  <c r="R591" i="1"/>
  <c r="Q591" i="1"/>
  <c r="P591" i="1"/>
  <c r="O591" i="1"/>
  <c r="N591" i="1"/>
  <c r="M591" i="1"/>
  <c r="L591" i="1"/>
  <c r="K591" i="1"/>
  <c r="J591" i="1"/>
  <c r="I591" i="1"/>
  <c r="H591" i="1"/>
  <c r="G591" i="1"/>
  <c r="F591" i="1"/>
  <c r="E591" i="1"/>
  <c r="D591" i="1"/>
  <c r="C591" i="1"/>
  <c r="B591" i="1"/>
  <c r="R590" i="1"/>
  <c r="Q590" i="1"/>
  <c r="P590" i="1"/>
  <c r="O590" i="1"/>
  <c r="N590" i="1"/>
  <c r="M590" i="1"/>
  <c r="L590" i="1"/>
  <c r="K590" i="1"/>
  <c r="J590" i="1"/>
  <c r="I590" i="1"/>
  <c r="H590" i="1"/>
  <c r="G590" i="1"/>
  <c r="F590" i="1"/>
  <c r="E590" i="1"/>
  <c r="D590" i="1"/>
  <c r="C590" i="1"/>
  <c r="B590" i="1"/>
  <c r="R585" i="1"/>
  <c r="M585" i="1"/>
  <c r="L585" i="1"/>
  <c r="L646" i="1" s="1"/>
  <c r="R584" i="1"/>
  <c r="Q584" i="1"/>
  <c r="P584" i="1"/>
  <c r="O584" i="1"/>
  <c r="N584" i="1"/>
  <c r="N585" i="1" s="1"/>
  <c r="M584" i="1"/>
  <c r="L584" i="1"/>
  <c r="K584" i="1"/>
  <c r="J584" i="1"/>
  <c r="I584" i="1"/>
  <c r="H584" i="1"/>
  <c r="G584" i="1"/>
  <c r="F584" i="1"/>
  <c r="E584" i="1"/>
  <c r="D584" i="1"/>
  <c r="C584" i="1"/>
  <c r="B584" i="1"/>
  <c r="R583" i="1"/>
  <c r="Q583" i="1"/>
  <c r="P583" i="1"/>
  <c r="O583" i="1"/>
  <c r="N583" i="1"/>
  <c r="M583" i="1"/>
  <c r="L583" i="1"/>
  <c r="K583" i="1"/>
  <c r="J583" i="1"/>
  <c r="I583" i="1"/>
  <c r="H583" i="1"/>
  <c r="G583" i="1"/>
  <c r="G585" i="1" s="1"/>
  <c r="F583" i="1"/>
  <c r="E583" i="1"/>
  <c r="D583" i="1"/>
  <c r="C583" i="1"/>
  <c r="B583" i="1"/>
  <c r="R582" i="1"/>
  <c r="Q582" i="1"/>
  <c r="P582" i="1"/>
  <c r="P585" i="1" s="1"/>
  <c r="O582" i="1"/>
  <c r="O585" i="1" s="1"/>
  <c r="N582" i="1"/>
  <c r="M582" i="1"/>
  <c r="L582" i="1"/>
  <c r="K582" i="1"/>
  <c r="J582" i="1"/>
  <c r="I582" i="1"/>
  <c r="H582" i="1"/>
  <c r="G582" i="1"/>
  <c r="F582" i="1"/>
  <c r="E582" i="1"/>
  <c r="E585" i="1" s="1"/>
  <c r="D582" i="1"/>
  <c r="C582" i="1"/>
  <c r="B582" i="1"/>
  <c r="R581" i="1"/>
  <c r="Q581" i="1"/>
  <c r="P581" i="1"/>
  <c r="O581" i="1"/>
  <c r="N581" i="1"/>
  <c r="M581" i="1"/>
  <c r="L581" i="1"/>
  <c r="K581" i="1"/>
  <c r="K585" i="1" s="1"/>
  <c r="J581" i="1"/>
  <c r="I581" i="1"/>
  <c r="I585" i="1" s="1"/>
  <c r="H581" i="1"/>
  <c r="G581" i="1"/>
  <c r="F581" i="1"/>
  <c r="E581" i="1"/>
  <c r="D581" i="1"/>
  <c r="C581" i="1"/>
  <c r="B581" i="1"/>
  <c r="B585" i="1" s="1"/>
  <c r="R578" i="1"/>
  <c r="G578" i="1"/>
  <c r="R577" i="1"/>
  <c r="Q577" i="1"/>
  <c r="P577" i="1"/>
  <c r="O577" i="1"/>
  <c r="N577" i="1"/>
  <c r="M577" i="1"/>
  <c r="L577" i="1"/>
  <c r="K577" i="1"/>
  <c r="J577" i="1"/>
  <c r="I577" i="1"/>
  <c r="H577" i="1"/>
  <c r="G577" i="1"/>
  <c r="F577" i="1"/>
  <c r="E577" i="1"/>
  <c r="D577" i="1"/>
  <c r="C577" i="1"/>
  <c r="B577" i="1"/>
  <c r="B578" i="1" s="1"/>
  <c r="R576" i="1"/>
  <c r="Q576" i="1"/>
  <c r="P576" i="1"/>
  <c r="O576" i="1"/>
  <c r="N576" i="1"/>
  <c r="M576" i="1"/>
  <c r="L576" i="1"/>
  <c r="K576" i="1"/>
  <c r="J576" i="1"/>
  <c r="I576" i="1"/>
  <c r="H576" i="1"/>
  <c r="G576" i="1"/>
  <c r="F576" i="1"/>
  <c r="E576" i="1"/>
  <c r="D576" i="1"/>
  <c r="C576" i="1"/>
  <c r="C578" i="1" s="1"/>
  <c r="B576" i="1"/>
  <c r="R575" i="1"/>
  <c r="Q575" i="1"/>
  <c r="P575" i="1"/>
  <c r="O575" i="1"/>
  <c r="O578" i="1" s="1"/>
  <c r="N575" i="1"/>
  <c r="M575" i="1"/>
  <c r="L575" i="1"/>
  <c r="K575" i="1"/>
  <c r="J575" i="1"/>
  <c r="I575" i="1"/>
  <c r="H575" i="1"/>
  <c r="H578" i="1" s="1"/>
  <c r="G575" i="1"/>
  <c r="F575" i="1"/>
  <c r="E575" i="1"/>
  <c r="D575" i="1"/>
  <c r="D578" i="1" s="1"/>
  <c r="C575" i="1"/>
  <c r="B575" i="1"/>
  <c r="R574" i="1"/>
  <c r="Q574" i="1"/>
  <c r="Q578" i="1" s="1"/>
  <c r="P574" i="1"/>
  <c r="O574" i="1"/>
  <c r="N574" i="1"/>
  <c r="M574" i="1"/>
  <c r="M578" i="1" s="1"/>
  <c r="L574" i="1"/>
  <c r="L578" i="1" s="1"/>
  <c r="K574" i="1"/>
  <c r="K578" i="1" s="1"/>
  <c r="J574" i="1"/>
  <c r="I574" i="1"/>
  <c r="I578" i="1" s="1"/>
  <c r="H574" i="1"/>
  <c r="G574" i="1"/>
  <c r="F574" i="1"/>
  <c r="F578" i="1" s="1"/>
  <c r="E574" i="1"/>
  <c r="E578" i="1" s="1"/>
  <c r="D574" i="1"/>
  <c r="C574" i="1"/>
  <c r="B574" i="1"/>
  <c r="M564" i="1"/>
  <c r="D564" i="1"/>
  <c r="D565" i="1" s="1"/>
  <c r="R563" i="1"/>
  <c r="Q563" i="1"/>
  <c r="P563" i="1"/>
  <c r="O563" i="1"/>
  <c r="N563" i="1"/>
  <c r="M563" i="1"/>
  <c r="L563" i="1"/>
  <c r="K563" i="1"/>
  <c r="J563" i="1"/>
  <c r="I563" i="1"/>
  <c r="H563" i="1"/>
  <c r="G563" i="1"/>
  <c r="F563" i="1"/>
  <c r="E563" i="1"/>
  <c r="D563" i="1"/>
  <c r="C563" i="1"/>
  <c r="B563" i="1"/>
  <c r="R562" i="1"/>
  <c r="Q562" i="1"/>
  <c r="P562" i="1"/>
  <c r="O562" i="1"/>
  <c r="N562" i="1"/>
  <c r="M562" i="1"/>
  <c r="L562" i="1"/>
  <c r="K562" i="1"/>
  <c r="J562" i="1"/>
  <c r="I562" i="1"/>
  <c r="I564" i="1" s="1"/>
  <c r="H562" i="1"/>
  <c r="G562" i="1"/>
  <c r="F562" i="1"/>
  <c r="E562" i="1"/>
  <c r="D562" i="1"/>
  <c r="C562" i="1"/>
  <c r="B562" i="1"/>
  <c r="R561" i="1"/>
  <c r="R564" i="1" s="1"/>
  <c r="Q561" i="1"/>
  <c r="Q564" i="1" s="1"/>
  <c r="P561" i="1"/>
  <c r="P564" i="1" s="1"/>
  <c r="O561" i="1"/>
  <c r="O564" i="1" s="1"/>
  <c r="N561" i="1"/>
  <c r="M561" i="1"/>
  <c r="L561" i="1"/>
  <c r="K561" i="1"/>
  <c r="J561" i="1"/>
  <c r="J564" i="1" s="1"/>
  <c r="I561" i="1"/>
  <c r="H561" i="1"/>
  <c r="G561" i="1"/>
  <c r="G564" i="1" s="1"/>
  <c r="F561" i="1"/>
  <c r="E561" i="1"/>
  <c r="D561" i="1"/>
  <c r="C561" i="1"/>
  <c r="B561" i="1"/>
  <c r="R560" i="1"/>
  <c r="Q560" i="1"/>
  <c r="P560" i="1"/>
  <c r="O560" i="1"/>
  <c r="N560" i="1"/>
  <c r="N564" i="1" s="1"/>
  <c r="M560" i="1"/>
  <c r="L560" i="1"/>
  <c r="L564" i="1" s="1"/>
  <c r="K560" i="1"/>
  <c r="K564" i="1" s="1"/>
  <c r="J560" i="1"/>
  <c r="I560" i="1"/>
  <c r="H560" i="1"/>
  <c r="H564" i="1" s="1"/>
  <c r="G560" i="1"/>
  <c r="F560" i="1"/>
  <c r="E560" i="1"/>
  <c r="E564" i="1" s="1"/>
  <c r="D560" i="1"/>
  <c r="C560" i="1"/>
  <c r="C564" i="1" s="1"/>
  <c r="C565" i="1" s="1"/>
  <c r="B560" i="1"/>
  <c r="B564" i="1" s="1"/>
  <c r="B546" i="1"/>
  <c r="AB540" i="1"/>
  <c r="AA540" i="1"/>
  <c r="Z540" i="1"/>
  <c r="Y540" i="1"/>
  <c r="R540" i="1"/>
  <c r="Q540" i="1"/>
  <c r="AB539" i="1"/>
  <c r="AA539" i="1"/>
  <c r="Z539" i="1"/>
  <c r="Y539" i="1"/>
  <c r="R539" i="1"/>
  <c r="D539" i="1"/>
  <c r="AB538" i="1"/>
  <c r="AA538" i="1"/>
  <c r="Z538" i="1"/>
  <c r="Y538" i="1"/>
  <c r="R538" i="1"/>
  <c r="R541" i="1" s="1"/>
  <c r="AB537" i="1"/>
  <c r="Z537" i="1"/>
  <c r="Y537" i="1"/>
  <c r="R537" i="1"/>
  <c r="AB534" i="1"/>
  <c r="AB541" i="1" s="1"/>
  <c r="AA534" i="1"/>
  <c r="AA541" i="1" s="1"/>
  <c r="Z534" i="1"/>
  <c r="Z541" i="1" s="1"/>
  <c r="Y534" i="1"/>
  <c r="Y541" i="1" s="1"/>
  <c r="C533" i="1"/>
  <c r="R532" i="1"/>
  <c r="Q532" i="1"/>
  <c r="Q533" i="1" s="1"/>
  <c r="P532" i="1"/>
  <c r="O532" i="1"/>
  <c r="N532" i="1"/>
  <c r="M532" i="1"/>
  <c r="L532" i="1"/>
  <c r="K532" i="1"/>
  <c r="J532" i="1"/>
  <c r="I532" i="1"/>
  <c r="H532" i="1"/>
  <c r="G532" i="1"/>
  <c r="F532" i="1"/>
  <c r="E532" i="1"/>
  <c r="D532" i="1"/>
  <c r="C532" i="1"/>
  <c r="B532" i="1"/>
  <c r="R531" i="1"/>
  <c r="Q531" i="1"/>
  <c r="P531" i="1"/>
  <c r="O531" i="1"/>
  <c r="N531" i="1"/>
  <c r="N533" i="1" s="1"/>
  <c r="N535" i="1" s="1"/>
  <c r="M531" i="1"/>
  <c r="L531" i="1"/>
  <c r="K531" i="1"/>
  <c r="J531" i="1"/>
  <c r="I531" i="1"/>
  <c r="H531" i="1"/>
  <c r="G531" i="1"/>
  <c r="F531" i="1"/>
  <c r="E531" i="1"/>
  <c r="E533" i="1" s="1"/>
  <c r="D531" i="1"/>
  <c r="C531" i="1"/>
  <c r="B531" i="1"/>
  <c r="R530" i="1"/>
  <c r="Q530" i="1"/>
  <c r="P530" i="1"/>
  <c r="P533" i="1" s="1"/>
  <c r="O530" i="1"/>
  <c r="O533" i="1" s="1"/>
  <c r="N530" i="1"/>
  <c r="M530" i="1"/>
  <c r="M533" i="1" s="1"/>
  <c r="L530" i="1"/>
  <c r="L533" i="1" s="1"/>
  <c r="K530" i="1"/>
  <c r="J530" i="1"/>
  <c r="I530" i="1"/>
  <c r="H530" i="1"/>
  <c r="H533" i="1" s="1"/>
  <c r="G530" i="1"/>
  <c r="F530" i="1"/>
  <c r="E530" i="1"/>
  <c r="D530" i="1"/>
  <c r="C530" i="1"/>
  <c r="B530" i="1"/>
  <c r="R529" i="1"/>
  <c r="R533" i="1" s="1"/>
  <c r="Q529" i="1"/>
  <c r="P529" i="1"/>
  <c r="O529" i="1"/>
  <c r="N529" i="1"/>
  <c r="M529" i="1"/>
  <c r="L529" i="1"/>
  <c r="K529" i="1"/>
  <c r="K533" i="1" s="1"/>
  <c r="J529" i="1"/>
  <c r="J533" i="1" s="1"/>
  <c r="I529" i="1"/>
  <c r="I533" i="1" s="1"/>
  <c r="H529" i="1"/>
  <c r="G529" i="1"/>
  <c r="G533" i="1" s="1"/>
  <c r="F529" i="1"/>
  <c r="E529" i="1"/>
  <c r="D529" i="1"/>
  <c r="C529" i="1"/>
  <c r="B529" i="1"/>
  <c r="B533" i="1" s="1"/>
  <c r="AB528" i="1"/>
  <c r="AB527" i="1"/>
  <c r="AA527" i="1"/>
  <c r="Z527" i="1"/>
  <c r="Y527" i="1"/>
  <c r="AB526" i="1"/>
  <c r="AA526" i="1"/>
  <c r="Z526" i="1"/>
  <c r="Y526" i="1"/>
  <c r="AB525" i="1"/>
  <c r="AA525" i="1"/>
  <c r="Z525" i="1"/>
  <c r="Y525" i="1"/>
  <c r="P525" i="1"/>
  <c r="I525" i="1"/>
  <c r="C525" i="1"/>
  <c r="C526" i="1" s="1"/>
  <c r="AB524" i="1"/>
  <c r="Z524" i="1"/>
  <c r="Y524" i="1"/>
  <c r="R524" i="1"/>
  <c r="Q524" i="1"/>
  <c r="P524" i="1"/>
  <c r="O524" i="1"/>
  <c r="N524" i="1"/>
  <c r="M524" i="1"/>
  <c r="L524" i="1"/>
  <c r="K524" i="1"/>
  <c r="J524" i="1"/>
  <c r="I524" i="1"/>
  <c r="H524" i="1"/>
  <c r="G524" i="1"/>
  <c r="F524" i="1"/>
  <c r="E524" i="1"/>
  <c r="D524" i="1"/>
  <c r="C524" i="1"/>
  <c r="B524" i="1"/>
  <c r="R523" i="1"/>
  <c r="Q523" i="1"/>
  <c r="P523" i="1"/>
  <c r="O523" i="1"/>
  <c r="N523" i="1"/>
  <c r="M523" i="1"/>
  <c r="L523" i="1"/>
  <c r="K523" i="1"/>
  <c r="J523" i="1"/>
  <c r="I523" i="1"/>
  <c r="H523" i="1"/>
  <c r="G523" i="1"/>
  <c r="F523" i="1"/>
  <c r="E523" i="1"/>
  <c r="E525" i="1" s="1"/>
  <c r="D523" i="1"/>
  <c r="C523" i="1"/>
  <c r="B523" i="1"/>
  <c r="R522" i="1"/>
  <c r="R525" i="1" s="1"/>
  <c r="Q522" i="1"/>
  <c r="Q525" i="1" s="1"/>
  <c r="P522" i="1"/>
  <c r="O522" i="1"/>
  <c r="O525" i="1" s="1"/>
  <c r="P527" i="1" s="1"/>
  <c r="N522" i="1"/>
  <c r="M522" i="1"/>
  <c r="L522" i="1"/>
  <c r="L525" i="1" s="1"/>
  <c r="K522" i="1"/>
  <c r="J522" i="1"/>
  <c r="I522" i="1"/>
  <c r="H522" i="1"/>
  <c r="G522" i="1"/>
  <c r="F522" i="1"/>
  <c r="F525" i="1" s="1"/>
  <c r="E522" i="1"/>
  <c r="D522" i="1"/>
  <c r="C522" i="1"/>
  <c r="B522" i="1"/>
  <c r="B525" i="1" s="1"/>
  <c r="AB521" i="1"/>
  <c r="AA521" i="1"/>
  <c r="Z521" i="1"/>
  <c r="Z528" i="1" s="1"/>
  <c r="Y521" i="1"/>
  <c r="R521" i="1"/>
  <c r="Q521" i="1"/>
  <c r="P521" i="1"/>
  <c r="O521" i="1"/>
  <c r="N521" i="1"/>
  <c r="M521" i="1"/>
  <c r="M525" i="1" s="1"/>
  <c r="L521" i="1"/>
  <c r="K521" i="1"/>
  <c r="K525" i="1" s="1"/>
  <c r="J521" i="1"/>
  <c r="J525" i="1" s="1"/>
  <c r="I521" i="1"/>
  <c r="H521" i="1"/>
  <c r="H525" i="1" s="1"/>
  <c r="G521" i="1"/>
  <c r="G525" i="1" s="1"/>
  <c r="F521" i="1"/>
  <c r="E521" i="1"/>
  <c r="D521" i="1"/>
  <c r="D525" i="1" s="1"/>
  <c r="D527" i="1" s="1"/>
  <c r="C521" i="1"/>
  <c r="B521" i="1"/>
  <c r="M517" i="1"/>
  <c r="H517" i="1"/>
  <c r="H519" i="1" s="1"/>
  <c r="F517" i="1"/>
  <c r="B517" i="1"/>
  <c r="R516" i="1"/>
  <c r="Q516" i="1"/>
  <c r="P516" i="1"/>
  <c r="O516" i="1"/>
  <c r="N516" i="1"/>
  <c r="M516" i="1"/>
  <c r="L516" i="1"/>
  <c r="K516" i="1"/>
  <c r="J516" i="1"/>
  <c r="J517" i="1" s="1"/>
  <c r="I516" i="1"/>
  <c r="H516" i="1"/>
  <c r="G516" i="1"/>
  <c r="F516" i="1"/>
  <c r="E516" i="1"/>
  <c r="D516" i="1"/>
  <c r="D517" i="1" s="1"/>
  <c r="C516" i="1"/>
  <c r="B516" i="1"/>
  <c r="AB515" i="1"/>
  <c r="R515" i="1"/>
  <c r="Q515" i="1"/>
  <c r="P515" i="1"/>
  <c r="O515" i="1"/>
  <c r="N515" i="1"/>
  <c r="M515" i="1"/>
  <c r="L515" i="1"/>
  <c r="L517" i="1" s="1"/>
  <c r="K515" i="1"/>
  <c r="K517" i="1" s="1"/>
  <c r="J515" i="1"/>
  <c r="I515" i="1"/>
  <c r="I517" i="1" s="1"/>
  <c r="H515" i="1"/>
  <c r="G515" i="1"/>
  <c r="G517" i="1" s="1"/>
  <c r="F515" i="1"/>
  <c r="E515" i="1"/>
  <c r="E517" i="1" s="1"/>
  <c r="E519" i="1" s="1"/>
  <c r="D515" i="1"/>
  <c r="C515" i="1"/>
  <c r="C517" i="1" s="1"/>
  <c r="B515" i="1"/>
  <c r="AB514" i="1"/>
  <c r="AA514" i="1"/>
  <c r="Z514" i="1"/>
  <c r="Y514" i="1"/>
  <c r="AB513" i="1"/>
  <c r="AA513" i="1"/>
  <c r="Z513" i="1"/>
  <c r="Y513" i="1"/>
  <c r="AB512" i="1"/>
  <c r="AA512" i="1"/>
  <c r="Z512" i="1"/>
  <c r="Y512" i="1"/>
  <c r="AB511" i="1"/>
  <c r="Z511" i="1"/>
  <c r="Y511" i="1"/>
  <c r="M510" i="1"/>
  <c r="N509" i="1"/>
  <c r="K509" i="1"/>
  <c r="AB508" i="1"/>
  <c r="AA508" i="1"/>
  <c r="AA528" i="1" s="1"/>
  <c r="Z508" i="1"/>
  <c r="Y508" i="1"/>
  <c r="M508" i="1"/>
  <c r="J508" i="1"/>
  <c r="C508" i="1"/>
  <c r="N507" i="1"/>
  <c r="N544" i="1" s="1"/>
  <c r="K507" i="1"/>
  <c r="D507" i="1"/>
  <c r="D544" i="1" s="1"/>
  <c r="R503" i="1"/>
  <c r="P503" i="1"/>
  <c r="M503" i="1"/>
  <c r="F503" i="1"/>
  <c r="R502" i="1"/>
  <c r="Q502" i="1"/>
  <c r="Q503" i="1" s="1"/>
  <c r="P502" i="1"/>
  <c r="O502" i="1"/>
  <c r="N502" i="1"/>
  <c r="M502" i="1"/>
  <c r="L502" i="1"/>
  <c r="K502" i="1"/>
  <c r="J502" i="1"/>
  <c r="I502" i="1"/>
  <c r="H502" i="1"/>
  <c r="G502" i="1"/>
  <c r="F502" i="1"/>
  <c r="E502" i="1"/>
  <c r="D502" i="1"/>
  <c r="C502" i="1"/>
  <c r="B502" i="1"/>
  <c r="R501" i="1"/>
  <c r="Q501" i="1"/>
  <c r="P501" i="1"/>
  <c r="O501" i="1"/>
  <c r="N501" i="1"/>
  <c r="M501" i="1"/>
  <c r="L501" i="1"/>
  <c r="K501" i="1"/>
  <c r="J501" i="1"/>
  <c r="I501" i="1"/>
  <c r="H501" i="1"/>
  <c r="G501" i="1"/>
  <c r="F501" i="1"/>
  <c r="E501" i="1"/>
  <c r="D501" i="1"/>
  <c r="C501" i="1"/>
  <c r="B501" i="1"/>
  <c r="B503" i="1" s="1"/>
  <c r="R500" i="1"/>
  <c r="Q500" i="1"/>
  <c r="P500" i="1"/>
  <c r="O500" i="1"/>
  <c r="O503" i="1" s="1"/>
  <c r="N500" i="1"/>
  <c r="N503" i="1" s="1"/>
  <c r="M500" i="1"/>
  <c r="L500" i="1"/>
  <c r="K500" i="1"/>
  <c r="K503" i="1" s="1"/>
  <c r="J500" i="1"/>
  <c r="I500" i="1"/>
  <c r="I503" i="1" s="1"/>
  <c r="H500" i="1"/>
  <c r="G500" i="1"/>
  <c r="F500" i="1"/>
  <c r="E500" i="1"/>
  <c r="D500" i="1"/>
  <c r="C500" i="1"/>
  <c r="C503" i="1" s="1"/>
  <c r="B500" i="1"/>
  <c r="R499" i="1"/>
  <c r="Q499" i="1"/>
  <c r="P499" i="1"/>
  <c r="O499" i="1"/>
  <c r="N499" i="1"/>
  <c r="M499" i="1"/>
  <c r="L499" i="1"/>
  <c r="L503" i="1" s="1"/>
  <c r="K499" i="1"/>
  <c r="J499" i="1"/>
  <c r="J503" i="1" s="1"/>
  <c r="I499" i="1"/>
  <c r="H499" i="1"/>
  <c r="G499" i="1"/>
  <c r="F499" i="1"/>
  <c r="E499" i="1"/>
  <c r="E503" i="1" s="1"/>
  <c r="D499" i="1"/>
  <c r="D503" i="1" s="1"/>
  <c r="C499" i="1"/>
  <c r="B499" i="1"/>
  <c r="W497" i="1"/>
  <c r="AB496" i="1"/>
  <c r="AA496" i="1"/>
  <c r="Z496" i="1"/>
  <c r="Y496" i="1"/>
  <c r="X496" i="1"/>
  <c r="W496" i="1"/>
  <c r="V496" i="1"/>
  <c r="I496" i="1"/>
  <c r="AB495" i="1"/>
  <c r="AA495" i="1"/>
  <c r="Z495" i="1"/>
  <c r="Y495" i="1"/>
  <c r="X495" i="1"/>
  <c r="W495" i="1"/>
  <c r="V495" i="1"/>
  <c r="R495" i="1"/>
  <c r="Q495" i="1"/>
  <c r="P495" i="1"/>
  <c r="O495" i="1"/>
  <c r="N495" i="1"/>
  <c r="M495" i="1"/>
  <c r="L495" i="1"/>
  <c r="K495" i="1"/>
  <c r="J495" i="1"/>
  <c r="I495" i="1"/>
  <c r="H495" i="1"/>
  <c r="G495" i="1"/>
  <c r="F495" i="1"/>
  <c r="E495" i="1"/>
  <c r="D495" i="1"/>
  <c r="C495" i="1"/>
  <c r="B495" i="1"/>
  <c r="AB494" i="1"/>
  <c r="AB497" i="1" s="1"/>
  <c r="AA494" i="1"/>
  <c r="Z494" i="1"/>
  <c r="Y494" i="1"/>
  <c r="Y497" i="1" s="1"/>
  <c r="X494" i="1"/>
  <c r="X497" i="1" s="1"/>
  <c r="W494" i="1"/>
  <c r="V494" i="1"/>
  <c r="R494" i="1"/>
  <c r="Q494" i="1"/>
  <c r="P494" i="1"/>
  <c r="P496" i="1" s="1"/>
  <c r="O494" i="1"/>
  <c r="O496" i="1" s="1"/>
  <c r="N494" i="1"/>
  <c r="M494" i="1"/>
  <c r="L494" i="1"/>
  <c r="K494" i="1"/>
  <c r="J494" i="1"/>
  <c r="I494" i="1"/>
  <c r="H494" i="1"/>
  <c r="G494" i="1"/>
  <c r="F494" i="1"/>
  <c r="F496" i="1" s="1"/>
  <c r="E494" i="1"/>
  <c r="E496" i="1" s="1"/>
  <c r="D494" i="1"/>
  <c r="C494" i="1"/>
  <c r="C496" i="1" s="1"/>
  <c r="B494" i="1"/>
  <c r="AB493" i="1"/>
  <c r="AA493" i="1"/>
  <c r="AA497" i="1" s="1"/>
  <c r="Z493" i="1"/>
  <c r="Z497" i="1" s="1"/>
  <c r="Y493" i="1"/>
  <c r="X493" i="1"/>
  <c r="W493" i="1"/>
  <c r="V493" i="1"/>
  <c r="V497" i="1" s="1"/>
  <c r="R493" i="1"/>
  <c r="Q493" i="1"/>
  <c r="Q496" i="1" s="1"/>
  <c r="P493" i="1"/>
  <c r="O493" i="1"/>
  <c r="N493" i="1"/>
  <c r="N496" i="1" s="1"/>
  <c r="M493" i="1"/>
  <c r="L493" i="1"/>
  <c r="K493" i="1"/>
  <c r="K496" i="1" s="1"/>
  <c r="J493" i="1"/>
  <c r="I493" i="1"/>
  <c r="H493" i="1"/>
  <c r="G493" i="1"/>
  <c r="F493" i="1"/>
  <c r="E493" i="1"/>
  <c r="D493" i="1"/>
  <c r="C493" i="1"/>
  <c r="B493" i="1"/>
  <c r="R492" i="1"/>
  <c r="Q492" i="1"/>
  <c r="P492" i="1"/>
  <c r="O492" i="1"/>
  <c r="N492" i="1"/>
  <c r="M492" i="1"/>
  <c r="M496" i="1" s="1"/>
  <c r="L492" i="1"/>
  <c r="L496" i="1" s="1"/>
  <c r="K492" i="1"/>
  <c r="J492" i="1"/>
  <c r="J496" i="1" s="1"/>
  <c r="I492" i="1"/>
  <c r="H492" i="1"/>
  <c r="H496" i="1" s="1"/>
  <c r="G492" i="1"/>
  <c r="G496" i="1" s="1"/>
  <c r="F492" i="1"/>
  <c r="E492" i="1"/>
  <c r="D492" i="1"/>
  <c r="D496" i="1" s="1"/>
  <c r="C492" i="1"/>
  <c r="B492" i="1"/>
  <c r="B496" i="1" s="1"/>
  <c r="J490" i="1"/>
  <c r="D490" i="1"/>
  <c r="C490" i="1"/>
  <c r="AB489" i="1"/>
  <c r="AA489" i="1"/>
  <c r="Z489" i="1"/>
  <c r="Y489" i="1"/>
  <c r="X489" i="1"/>
  <c r="W489" i="1"/>
  <c r="V489" i="1"/>
  <c r="R489" i="1"/>
  <c r="Q489" i="1"/>
  <c r="P489" i="1"/>
  <c r="O489" i="1"/>
  <c r="N489" i="1"/>
  <c r="M489" i="1"/>
  <c r="L489" i="1"/>
  <c r="K489" i="1"/>
  <c r="J489" i="1"/>
  <c r="I489" i="1"/>
  <c r="H489" i="1"/>
  <c r="G489" i="1"/>
  <c r="F489" i="1"/>
  <c r="E489" i="1"/>
  <c r="D489" i="1"/>
  <c r="C489" i="1"/>
  <c r="B489" i="1"/>
  <c r="R488" i="1"/>
  <c r="Q488" i="1"/>
  <c r="P488" i="1"/>
  <c r="O488" i="1"/>
  <c r="N488" i="1"/>
  <c r="M488" i="1"/>
  <c r="L488" i="1"/>
  <c r="K488" i="1"/>
  <c r="J488" i="1"/>
  <c r="I488" i="1"/>
  <c r="H488" i="1"/>
  <c r="G488" i="1"/>
  <c r="F488" i="1"/>
  <c r="E488" i="1"/>
  <c r="D488" i="1"/>
  <c r="C488" i="1"/>
  <c r="B488" i="1"/>
  <c r="R487" i="1"/>
  <c r="Q487" i="1"/>
  <c r="Q490" i="1" s="1"/>
  <c r="P487" i="1"/>
  <c r="O487" i="1"/>
  <c r="O490" i="1" s="1"/>
  <c r="N487" i="1"/>
  <c r="M487" i="1"/>
  <c r="M490" i="1" s="1"/>
  <c r="L487" i="1"/>
  <c r="K487" i="1"/>
  <c r="J487" i="1"/>
  <c r="I487" i="1"/>
  <c r="H487" i="1"/>
  <c r="G487" i="1"/>
  <c r="F487" i="1"/>
  <c r="E487" i="1"/>
  <c r="D487" i="1"/>
  <c r="C487" i="1"/>
  <c r="B487" i="1"/>
  <c r="R486" i="1"/>
  <c r="R490" i="1" s="1"/>
  <c r="Q486" i="1"/>
  <c r="P486" i="1"/>
  <c r="P490" i="1" s="1"/>
  <c r="O486" i="1"/>
  <c r="N486" i="1"/>
  <c r="M486" i="1"/>
  <c r="L486" i="1"/>
  <c r="K486" i="1"/>
  <c r="J486" i="1"/>
  <c r="I486" i="1"/>
  <c r="I490" i="1" s="1"/>
  <c r="H486" i="1"/>
  <c r="H490" i="1" s="1"/>
  <c r="G486" i="1"/>
  <c r="G490" i="1" s="1"/>
  <c r="F486" i="1"/>
  <c r="F490" i="1" s="1"/>
  <c r="E486" i="1"/>
  <c r="E490" i="1" s="1"/>
  <c r="D486" i="1"/>
  <c r="C486" i="1"/>
  <c r="B486" i="1"/>
  <c r="B490" i="1" s="1"/>
  <c r="P484" i="1"/>
  <c r="O484" i="1"/>
  <c r="F484" i="1"/>
  <c r="R483" i="1"/>
  <c r="Q483" i="1"/>
  <c r="P483" i="1"/>
  <c r="O483" i="1"/>
  <c r="N483" i="1"/>
  <c r="M483" i="1"/>
  <c r="L483" i="1"/>
  <c r="K483" i="1"/>
  <c r="J483" i="1"/>
  <c r="I483" i="1"/>
  <c r="H483" i="1"/>
  <c r="G483" i="1"/>
  <c r="F483" i="1"/>
  <c r="E483" i="1"/>
  <c r="D483" i="1"/>
  <c r="C483" i="1"/>
  <c r="B483" i="1"/>
  <c r="R482" i="1"/>
  <c r="Q482" i="1"/>
  <c r="P482" i="1"/>
  <c r="O482" i="1"/>
  <c r="N482" i="1"/>
  <c r="M482" i="1"/>
  <c r="L482" i="1"/>
  <c r="K482" i="1"/>
  <c r="J482" i="1"/>
  <c r="I482" i="1"/>
  <c r="H482" i="1"/>
  <c r="G482" i="1"/>
  <c r="F482" i="1"/>
  <c r="E482" i="1"/>
  <c r="D482" i="1"/>
  <c r="C482" i="1"/>
  <c r="B482" i="1"/>
  <c r="AB481" i="1"/>
  <c r="AA481" i="1"/>
  <c r="Z481" i="1"/>
  <c r="Y481" i="1"/>
  <c r="X481" i="1"/>
  <c r="W481" i="1"/>
  <c r="V481" i="1"/>
  <c r="R481" i="1"/>
  <c r="Q481" i="1"/>
  <c r="P481" i="1"/>
  <c r="O481" i="1"/>
  <c r="N481" i="1"/>
  <c r="M481" i="1"/>
  <c r="L481" i="1"/>
  <c r="K481" i="1"/>
  <c r="J481" i="1"/>
  <c r="I481" i="1"/>
  <c r="I484" i="1" s="1"/>
  <c r="H481" i="1"/>
  <c r="G481" i="1"/>
  <c r="F481" i="1"/>
  <c r="E481" i="1"/>
  <c r="D481" i="1"/>
  <c r="C481" i="1"/>
  <c r="B481" i="1"/>
  <c r="R480" i="1"/>
  <c r="R484" i="1" s="1"/>
  <c r="Q480" i="1"/>
  <c r="Q484" i="1" s="1"/>
  <c r="P480" i="1"/>
  <c r="O480" i="1"/>
  <c r="N480" i="1"/>
  <c r="N484" i="1" s="1"/>
  <c r="M480" i="1"/>
  <c r="M484" i="1" s="1"/>
  <c r="L480" i="1"/>
  <c r="L484" i="1" s="1"/>
  <c r="K480" i="1"/>
  <c r="K484" i="1" s="1"/>
  <c r="J480" i="1"/>
  <c r="J484" i="1" s="1"/>
  <c r="I480" i="1"/>
  <c r="H480" i="1"/>
  <c r="H484" i="1" s="1"/>
  <c r="G480" i="1"/>
  <c r="G484" i="1" s="1"/>
  <c r="F480" i="1"/>
  <c r="E480" i="1"/>
  <c r="E484" i="1" s="1"/>
  <c r="D480" i="1"/>
  <c r="D484" i="1" s="1"/>
  <c r="C480" i="1"/>
  <c r="C484" i="1" s="1"/>
  <c r="B480" i="1"/>
  <c r="B484" i="1" s="1"/>
  <c r="R478" i="1"/>
  <c r="K478" i="1"/>
  <c r="E478" i="1"/>
  <c r="B478" i="1"/>
  <c r="R477" i="1"/>
  <c r="Q477" i="1"/>
  <c r="P477" i="1"/>
  <c r="O477" i="1"/>
  <c r="N477" i="1"/>
  <c r="M477" i="1"/>
  <c r="L477" i="1"/>
  <c r="L478" i="1" s="1"/>
  <c r="K477" i="1"/>
  <c r="J477" i="1"/>
  <c r="I477" i="1"/>
  <c r="H477" i="1"/>
  <c r="G477" i="1"/>
  <c r="F477" i="1"/>
  <c r="E477" i="1"/>
  <c r="D477" i="1"/>
  <c r="C477" i="1"/>
  <c r="C478" i="1" s="1"/>
  <c r="B477" i="1"/>
  <c r="R476" i="1"/>
  <c r="Q476" i="1"/>
  <c r="P476" i="1"/>
  <c r="O476" i="1"/>
  <c r="N476" i="1"/>
  <c r="M476" i="1"/>
  <c r="M478" i="1" s="1"/>
  <c r="L476" i="1"/>
  <c r="K476" i="1"/>
  <c r="J476" i="1"/>
  <c r="I476" i="1"/>
  <c r="H476" i="1"/>
  <c r="G476" i="1"/>
  <c r="G478" i="1" s="1"/>
  <c r="F476" i="1"/>
  <c r="E476" i="1"/>
  <c r="D476" i="1"/>
  <c r="D478" i="1" s="1"/>
  <c r="C476" i="1"/>
  <c r="B476" i="1"/>
  <c r="R475" i="1"/>
  <c r="Q475" i="1"/>
  <c r="Q478" i="1" s="1"/>
  <c r="P475" i="1"/>
  <c r="P478" i="1" s="1"/>
  <c r="O475" i="1"/>
  <c r="N475" i="1"/>
  <c r="N478" i="1" s="1"/>
  <c r="M475" i="1"/>
  <c r="L475" i="1"/>
  <c r="K475" i="1"/>
  <c r="J475" i="1"/>
  <c r="I475" i="1"/>
  <c r="H475" i="1"/>
  <c r="H478" i="1" s="1"/>
  <c r="G475" i="1"/>
  <c r="F475" i="1"/>
  <c r="E475" i="1"/>
  <c r="D475" i="1"/>
  <c r="C475" i="1"/>
  <c r="B475" i="1"/>
  <c r="R474" i="1"/>
  <c r="Q474" i="1"/>
  <c r="P474" i="1"/>
  <c r="O474" i="1"/>
  <c r="N474" i="1"/>
  <c r="M474" i="1"/>
  <c r="L474" i="1"/>
  <c r="K474" i="1"/>
  <c r="J474" i="1"/>
  <c r="J478" i="1" s="1"/>
  <c r="I474" i="1"/>
  <c r="I478" i="1" s="1"/>
  <c r="H474" i="1"/>
  <c r="G474" i="1"/>
  <c r="F474" i="1"/>
  <c r="F478" i="1" s="1"/>
  <c r="E474" i="1"/>
  <c r="D474" i="1"/>
  <c r="C474" i="1"/>
  <c r="B474" i="1"/>
  <c r="AB473" i="1"/>
  <c r="AA473" i="1"/>
  <c r="Z473" i="1"/>
  <c r="Y473" i="1"/>
  <c r="X473" i="1"/>
  <c r="W473" i="1"/>
  <c r="V473" i="1"/>
  <c r="Q472" i="1"/>
  <c r="N472" i="1"/>
  <c r="G472" i="1"/>
  <c r="R471" i="1"/>
  <c r="R547" i="1" s="1"/>
  <c r="Q471" i="1"/>
  <c r="Q547" i="1" s="1"/>
  <c r="P471" i="1"/>
  <c r="P547" i="1" s="1"/>
  <c r="O471" i="1"/>
  <c r="N471" i="1"/>
  <c r="M471" i="1"/>
  <c r="L471" i="1"/>
  <c r="K471" i="1"/>
  <c r="J471" i="1"/>
  <c r="I471" i="1"/>
  <c r="H471" i="1"/>
  <c r="G471" i="1"/>
  <c r="F471" i="1"/>
  <c r="E471" i="1"/>
  <c r="D471" i="1"/>
  <c r="C471" i="1"/>
  <c r="B471" i="1"/>
  <c r="R470" i="1"/>
  <c r="Q470" i="1"/>
  <c r="P470" i="1"/>
  <c r="P472" i="1" s="1"/>
  <c r="O470" i="1"/>
  <c r="N470" i="1"/>
  <c r="M470" i="1"/>
  <c r="L470" i="1"/>
  <c r="K470" i="1"/>
  <c r="J470" i="1"/>
  <c r="I470" i="1"/>
  <c r="I472" i="1" s="1"/>
  <c r="H470" i="1"/>
  <c r="G470" i="1"/>
  <c r="F470" i="1"/>
  <c r="E470" i="1"/>
  <c r="D470" i="1"/>
  <c r="C470" i="1"/>
  <c r="C472" i="1" s="1"/>
  <c r="B470" i="1"/>
  <c r="R469" i="1"/>
  <c r="R472" i="1" s="1"/>
  <c r="Q469" i="1"/>
  <c r="P469" i="1"/>
  <c r="O469" i="1"/>
  <c r="N469" i="1"/>
  <c r="M469" i="1"/>
  <c r="L469" i="1"/>
  <c r="K469" i="1"/>
  <c r="J469" i="1"/>
  <c r="J472" i="1" s="1"/>
  <c r="I469" i="1"/>
  <c r="H469" i="1"/>
  <c r="G469" i="1"/>
  <c r="F469" i="1"/>
  <c r="E469" i="1"/>
  <c r="D469" i="1"/>
  <c r="D472" i="1" s="1"/>
  <c r="C469" i="1"/>
  <c r="B469" i="1"/>
  <c r="R468" i="1"/>
  <c r="Q468" i="1"/>
  <c r="P468" i="1"/>
  <c r="O468" i="1"/>
  <c r="N468" i="1"/>
  <c r="M468" i="1"/>
  <c r="M472" i="1" s="1"/>
  <c r="L468" i="1"/>
  <c r="L472" i="1" s="1"/>
  <c r="K468" i="1"/>
  <c r="K472" i="1" s="1"/>
  <c r="J468" i="1"/>
  <c r="I468" i="1"/>
  <c r="H468" i="1"/>
  <c r="G468" i="1"/>
  <c r="F468" i="1"/>
  <c r="F472" i="1" s="1"/>
  <c r="E468" i="1"/>
  <c r="E472" i="1" s="1"/>
  <c r="D468" i="1"/>
  <c r="C468" i="1"/>
  <c r="B468" i="1"/>
  <c r="B472" i="1" s="1"/>
  <c r="AB465" i="1"/>
  <c r="AA465" i="1"/>
  <c r="Z465" i="1"/>
  <c r="Y465" i="1"/>
  <c r="X465" i="1"/>
  <c r="W465" i="1"/>
  <c r="V465" i="1"/>
  <c r="M465" i="1"/>
  <c r="J465" i="1"/>
  <c r="C465" i="1"/>
  <c r="R464" i="1"/>
  <c r="Q464" i="1"/>
  <c r="P464" i="1"/>
  <c r="O464" i="1"/>
  <c r="N464" i="1"/>
  <c r="M464" i="1"/>
  <c r="L464" i="1"/>
  <c r="K464" i="1"/>
  <c r="K465" i="1" s="1"/>
  <c r="J464" i="1"/>
  <c r="I464" i="1"/>
  <c r="H464" i="1"/>
  <c r="G464" i="1"/>
  <c r="F464" i="1"/>
  <c r="E464" i="1"/>
  <c r="D464" i="1"/>
  <c r="D465" i="1" s="1"/>
  <c r="C464" i="1"/>
  <c r="B464" i="1"/>
  <c r="R463" i="1"/>
  <c r="R509" i="1" s="1"/>
  <c r="R546" i="1" s="1"/>
  <c r="Q463" i="1"/>
  <c r="Q509" i="1" s="1"/>
  <c r="P463" i="1"/>
  <c r="P509" i="1" s="1"/>
  <c r="O463" i="1"/>
  <c r="O465" i="1" s="1"/>
  <c r="N463" i="1"/>
  <c r="M463" i="1"/>
  <c r="M509" i="1" s="1"/>
  <c r="L463" i="1"/>
  <c r="L509" i="1" s="1"/>
  <c r="K463" i="1"/>
  <c r="J463" i="1"/>
  <c r="J509" i="1" s="1"/>
  <c r="I463" i="1"/>
  <c r="I509" i="1" s="1"/>
  <c r="H463" i="1"/>
  <c r="G463" i="1"/>
  <c r="G509" i="1" s="1"/>
  <c r="F463" i="1"/>
  <c r="F509" i="1" s="1"/>
  <c r="E463" i="1"/>
  <c r="D463" i="1"/>
  <c r="D509" i="1" s="1"/>
  <c r="C463" i="1"/>
  <c r="C509" i="1" s="1"/>
  <c r="B463" i="1"/>
  <c r="B509" i="1" s="1"/>
  <c r="R462" i="1"/>
  <c r="R508" i="1" s="1"/>
  <c r="R545" i="1" s="1"/>
  <c r="Q462" i="1"/>
  <c r="Q508" i="1" s="1"/>
  <c r="Q545" i="1" s="1"/>
  <c r="P462" i="1"/>
  <c r="P508" i="1" s="1"/>
  <c r="P545" i="1" s="1"/>
  <c r="O462" i="1"/>
  <c r="O508" i="1" s="1"/>
  <c r="N462" i="1"/>
  <c r="N508" i="1" s="1"/>
  <c r="M462" i="1"/>
  <c r="L462" i="1"/>
  <c r="L508" i="1" s="1"/>
  <c r="K462" i="1"/>
  <c r="K508" i="1" s="1"/>
  <c r="J462" i="1"/>
  <c r="I462" i="1"/>
  <c r="H462" i="1"/>
  <c r="H508" i="1" s="1"/>
  <c r="G462" i="1"/>
  <c r="G508" i="1" s="1"/>
  <c r="F462" i="1"/>
  <c r="E462" i="1"/>
  <c r="E508" i="1" s="1"/>
  <c r="D462" i="1"/>
  <c r="D508" i="1" s="1"/>
  <c r="C462" i="1"/>
  <c r="B462" i="1"/>
  <c r="B508" i="1" s="1"/>
  <c r="R461" i="1"/>
  <c r="R507" i="1" s="1"/>
  <c r="R544" i="1" s="1"/>
  <c r="Q461" i="1"/>
  <c r="Q507" i="1" s="1"/>
  <c r="P461" i="1"/>
  <c r="P507" i="1" s="1"/>
  <c r="O461" i="1"/>
  <c r="O507" i="1" s="1"/>
  <c r="N461" i="1"/>
  <c r="M461" i="1"/>
  <c r="M507" i="1" s="1"/>
  <c r="L461" i="1"/>
  <c r="L507" i="1" s="1"/>
  <c r="K461" i="1"/>
  <c r="J461" i="1"/>
  <c r="I461" i="1"/>
  <c r="I465" i="1" s="1"/>
  <c r="H461" i="1"/>
  <c r="H465" i="1" s="1"/>
  <c r="G461" i="1"/>
  <c r="F461" i="1"/>
  <c r="F507" i="1" s="1"/>
  <c r="E461" i="1"/>
  <c r="E507" i="1" s="1"/>
  <c r="D461" i="1"/>
  <c r="C461" i="1"/>
  <c r="C507" i="1" s="1"/>
  <c r="B461" i="1"/>
  <c r="B465" i="1" s="1"/>
  <c r="H458" i="1"/>
  <c r="R457" i="1"/>
  <c r="R645" i="1" s="1"/>
  <c r="Q457" i="1"/>
  <c r="Q645" i="1" s="1"/>
  <c r="P457" i="1"/>
  <c r="P645" i="1" s="1"/>
  <c r="P652" i="1" s="1"/>
  <c r="O457" i="1"/>
  <c r="O645" i="1" s="1"/>
  <c r="O652" i="1" s="1"/>
  <c r="N457" i="1"/>
  <c r="N645" i="1" s="1"/>
  <c r="N652" i="1" s="1"/>
  <c r="M457" i="1"/>
  <c r="M645" i="1" s="1"/>
  <c r="M652" i="1" s="1"/>
  <c r="L457" i="1"/>
  <c r="L645" i="1" s="1"/>
  <c r="L652" i="1" s="1"/>
  <c r="K457" i="1"/>
  <c r="K645" i="1" s="1"/>
  <c r="K652" i="1" s="1"/>
  <c r="J457" i="1"/>
  <c r="J645" i="1" s="1"/>
  <c r="J652" i="1" s="1"/>
  <c r="I457" i="1"/>
  <c r="H457" i="1"/>
  <c r="H645" i="1" s="1"/>
  <c r="H652" i="1" s="1"/>
  <c r="G457" i="1"/>
  <c r="G645" i="1" s="1"/>
  <c r="G652" i="1" s="1"/>
  <c r="F457" i="1"/>
  <c r="F645" i="1" s="1"/>
  <c r="F652" i="1" s="1"/>
  <c r="E457" i="1"/>
  <c r="E645" i="1" s="1"/>
  <c r="E652" i="1" s="1"/>
  <c r="D457" i="1"/>
  <c r="D645" i="1" s="1"/>
  <c r="D652" i="1" s="1"/>
  <c r="C457" i="1"/>
  <c r="C645" i="1" s="1"/>
  <c r="C652" i="1" s="1"/>
  <c r="B457" i="1"/>
  <c r="B645" i="1" s="1"/>
  <c r="B652" i="1" s="1"/>
  <c r="R456" i="1"/>
  <c r="Q456" i="1"/>
  <c r="P456" i="1"/>
  <c r="O456" i="1"/>
  <c r="N456" i="1"/>
  <c r="M456" i="1"/>
  <c r="L456" i="1"/>
  <c r="K456" i="1"/>
  <c r="J456" i="1"/>
  <c r="I456" i="1"/>
  <c r="H456" i="1"/>
  <c r="G456" i="1"/>
  <c r="F456" i="1"/>
  <c r="E456" i="1"/>
  <c r="D456" i="1"/>
  <c r="C456" i="1"/>
  <c r="B456" i="1"/>
  <c r="R455" i="1"/>
  <c r="Q455" i="1"/>
  <c r="P455" i="1"/>
  <c r="O455" i="1"/>
  <c r="N455" i="1"/>
  <c r="M455" i="1"/>
  <c r="L455" i="1"/>
  <c r="K455" i="1"/>
  <c r="J455" i="1"/>
  <c r="I455" i="1"/>
  <c r="H455" i="1"/>
  <c r="G455" i="1"/>
  <c r="F455" i="1"/>
  <c r="E455" i="1"/>
  <c r="D455" i="1"/>
  <c r="C455" i="1"/>
  <c r="B455" i="1"/>
  <c r="R454" i="1"/>
  <c r="Q454" i="1"/>
  <c r="P454" i="1"/>
  <c r="O454" i="1"/>
  <c r="N454" i="1"/>
  <c r="M454" i="1"/>
  <c r="L454" i="1"/>
  <c r="K454" i="1"/>
  <c r="J454" i="1"/>
  <c r="I454" i="1"/>
  <c r="H454" i="1"/>
  <c r="G454" i="1"/>
  <c r="F454" i="1"/>
  <c r="E454" i="1"/>
  <c r="D454" i="1"/>
  <c r="C454" i="1"/>
  <c r="B454" i="1"/>
  <c r="R451" i="1"/>
  <c r="Q451" i="1"/>
  <c r="P451" i="1"/>
  <c r="O451" i="1"/>
  <c r="N451" i="1"/>
  <c r="M451" i="1"/>
  <c r="L451" i="1"/>
  <c r="K451" i="1"/>
  <c r="J451" i="1"/>
  <c r="I451" i="1"/>
  <c r="H451" i="1"/>
  <c r="H452" i="1" s="1"/>
  <c r="G451" i="1"/>
  <c r="F451" i="1"/>
  <c r="E451" i="1"/>
  <c r="D451" i="1"/>
  <c r="C451" i="1"/>
  <c r="B451" i="1"/>
  <c r="R450" i="1"/>
  <c r="Q450" i="1"/>
  <c r="P450" i="1"/>
  <c r="O450" i="1"/>
  <c r="N450" i="1"/>
  <c r="M450" i="1"/>
  <c r="L450" i="1"/>
  <c r="K450" i="1"/>
  <c r="J450" i="1"/>
  <c r="I450" i="1"/>
  <c r="H450" i="1"/>
  <c r="G450" i="1"/>
  <c r="F450" i="1"/>
  <c r="E450" i="1"/>
  <c r="D450" i="1"/>
  <c r="C450" i="1"/>
  <c r="B450" i="1"/>
  <c r="R449" i="1"/>
  <c r="Q449" i="1"/>
  <c r="P449" i="1"/>
  <c r="O449" i="1"/>
  <c r="N449" i="1"/>
  <c r="M449" i="1"/>
  <c r="L449" i="1"/>
  <c r="K449" i="1"/>
  <c r="J449" i="1"/>
  <c r="I449" i="1"/>
  <c r="H449" i="1"/>
  <c r="G449" i="1"/>
  <c r="F449" i="1"/>
  <c r="E449" i="1"/>
  <c r="D449" i="1"/>
  <c r="C449" i="1"/>
  <c r="B449" i="1"/>
  <c r="R448" i="1"/>
  <c r="Q448" i="1"/>
  <c r="P448" i="1"/>
  <c r="O448" i="1"/>
  <c r="N448" i="1"/>
  <c r="M448" i="1"/>
  <c r="L448" i="1"/>
  <c r="K448" i="1"/>
  <c r="J448" i="1"/>
  <c r="I448" i="1"/>
  <c r="H448" i="1"/>
  <c r="G448" i="1"/>
  <c r="F448" i="1"/>
  <c r="E448" i="1"/>
  <c r="D448" i="1"/>
  <c r="C448" i="1"/>
  <c r="B448" i="1"/>
  <c r="R444" i="1"/>
  <c r="Q444" i="1"/>
  <c r="P444" i="1"/>
  <c r="P445" i="1" s="1"/>
  <c r="O444" i="1"/>
  <c r="N444" i="1"/>
  <c r="M444" i="1"/>
  <c r="L444" i="1"/>
  <c r="K444" i="1"/>
  <c r="J444" i="1"/>
  <c r="J445" i="1" s="1"/>
  <c r="I444" i="1"/>
  <c r="H444" i="1"/>
  <c r="G444" i="1"/>
  <c r="F444" i="1"/>
  <c r="E444" i="1"/>
  <c r="D444" i="1"/>
  <c r="C444" i="1"/>
  <c r="B444" i="1"/>
  <c r="R443" i="1"/>
  <c r="Q443" i="1"/>
  <c r="P443" i="1"/>
  <c r="O443" i="1"/>
  <c r="N443" i="1"/>
  <c r="M443" i="1"/>
  <c r="L443" i="1"/>
  <c r="K443" i="1"/>
  <c r="J443" i="1"/>
  <c r="I443" i="1"/>
  <c r="H443" i="1"/>
  <c r="G443" i="1"/>
  <c r="F443" i="1"/>
  <c r="E443" i="1"/>
  <c r="D443" i="1"/>
  <c r="C443" i="1"/>
  <c r="B443" i="1"/>
  <c r="R442" i="1"/>
  <c r="Q442" i="1"/>
  <c r="P442" i="1"/>
  <c r="O442" i="1"/>
  <c r="N442" i="1"/>
  <c r="M442" i="1"/>
  <c r="L442" i="1"/>
  <c r="K442" i="1"/>
  <c r="J442" i="1"/>
  <c r="I442" i="1"/>
  <c r="H442" i="1"/>
  <c r="G442" i="1"/>
  <c r="F442" i="1"/>
  <c r="E442" i="1"/>
  <c r="D442" i="1"/>
  <c r="C442" i="1"/>
  <c r="B442" i="1"/>
  <c r="R441" i="1"/>
  <c r="Q441" i="1"/>
  <c r="P441" i="1"/>
  <c r="O441" i="1"/>
  <c r="N441" i="1"/>
  <c r="M441" i="1"/>
  <c r="L441" i="1"/>
  <c r="K441" i="1"/>
  <c r="J441" i="1"/>
  <c r="I441" i="1"/>
  <c r="H441" i="1"/>
  <c r="G441" i="1"/>
  <c r="F441" i="1"/>
  <c r="E441" i="1"/>
  <c r="D441" i="1"/>
  <c r="C441" i="1"/>
  <c r="B441" i="1"/>
  <c r="G439" i="1"/>
  <c r="R438" i="1"/>
  <c r="Q438" i="1"/>
  <c r="P438" i="1"/>
  <c r="O438" i="1"/>
  <c r="N438" i="1"/>
  <c r="M438" i="1"/>
  <c r="L438" i="1"/>
  <c r="K438" i="1"/>
  <c r="J438" i="1"/>
  <c r="J439" i="1" s="1"/>
  <c r="I438" i="1"/>
  <c r="H438" i="1"/>
  <c r="G438" i="1"/>
  <c r="F438" i="1"/>
  <c r="E438" i="1"/>
  <c r="E439" i="1" s="1"/>
  <c r="D438" i="1"/>
  <c r="C438" i="1"/>
  <c r="B438" i="1"/>
  <c r="R437" i="1"/>
  <c r="Q437" i="1"/>
  <c r="P437" i="1"/>
  <c r="O437" i="1"/>
  <c r="N437" i="1"/>
  <c r="M437" i="1"/>
  <c r="L437" i="1"/>
  <c r="K437" i="1"/>
  <c r="J437" i="1"/>
  <c r="I437" i="1"/>
  <c r="H437" i="1"/>
  <c r="G437" i="1"/>
  <c r="F437" i="1"/>
  <c r="E437" i="1"/>
  <c r="D437" i="1"/>
  <c r="C437" i="1"/>
  <c r="B437" i="1"/>
  <c r="R436" i="1"/>
  <c r="Q436" i="1"/>
  <c r="P436" i="1"/>
  <c r="O436" i="1"/>
  <c r="N436" i="1"/>
  <c r="M436" i="1"/>
  <c r="L436" i="1"/>
  <c r="K436" i="1"/>
  <c r="J436" i="1"/>
  <c r="I436" i="1"/>
  <c r="H436" i="1"/>
  <c r="G436" i="1"/>
  <c r="F436" i="1"/>
  <c r="E436" i="1"/>
  <c r="D436" i="1"/>
  <c r="C436" i="1"/>
  <c r="B436" i="1"/>
  <c r="R435" i="1"/>
  <c r="Q435" i="1"/>
  <c r="P435" i="1"/>
  <c r="O435" i="1"/>
  <c r="N435" i="1"/>
  <c r="M435" i="1"/>
  <c r="L435" i="1"/>
  <c r="K435" i="1"/>
  <c r="J435" i="1"/>
  <c r="I435" i="1"/>
  <c r="H435" i="1"/>
  <c r="G435" i="1"/>
  <c r="F435" i="1"/>
  <c r="E435" i="1"/>
  <c r="D435" i="1"/>
  <c r="C435" i="1"/>
  <c r="B435" i="1"/>
  <c r="R433" i="1"/>
  <c r="R432" i="1"/>
  <c r="R431" i="1"/>
  <c r="R430" i="1"/>
  <c r="R429" i="1"/>
  <c r="R426" i="1"/>
  <c r="R427" i="1" s="1"/>
  <c r="R425" i="1"/>
  <c r="R424" i="1"/>
  <c r="R423" i="1"/>
  <c r="R420" i="1"/>
  <c r="R419" i="1"/>
  <c r="R418" i="1"/>
  <c r="R417" i="1"/>
  <c r="N415" i="1"/>
  <c r="M415" i="1"/>
  <c r="E415" i="1"/>
  <c r="R414" i="1"/>
  <c r="Q414" i="1"/>
  <c r="P414" i="1"/>
  <c r="O414" i="1"/>
  <c r="O415" i="1" s="1"/>
  <c r="N414" i="1"/>
  <c r="M414" i="1"/>
  <c r="L414" i="1"/>
  <c r="L415" i="1" s="1"/>
  <c r="K414" i="1"/>
  <c r="J414" i="1"/>
  <c r="J415" i="1" s="1"/>
  <c r="I414" i="1"/>
  <c r="I415" i="1" s="1"/>
  <c r="H414" i="1"/>
  <c r="H415" i="1" s="1"/>
  <c r="G414" i="1"/>
  <c r="G415" i="1" s="1"/>
  <c r="F414" i="1"/>
  <c r="F415" i="1" s="1"/>
  <c r="E414" i="1"/>
  <c r="D414" i="1"/>
  <c r="C414" i="1"/>
  <c r="C415" i="1" s="1"/>
  <c r="B414" i="1"/>
  <c r="R413" i="1"/>
  <c r="Q413" i="1"/>
  <c r="P413" i="1"/>
  <c r="O413" i="1"/>
  <c r="N413" i="1"/>
  <c r="M413" i="1"/>
  <c r="L413" i="1"/>
  <c r="K413" i="1"/>
  <c r="J413" i="1"/>
  <c r="I413" i="1"/>
  <c r="H413" i="1"/>
  <c r="G413" i="1"/>
  <c r="F413" i="1"/>
  <c r="E413" i="1"/>
  <c r="D413" i="1"/>
  <c r="C413" i="1"/>
  <c r="B413" i="1"/>
  <c r="R412" i="1"/>
  <c r="Q412" i="1"/>
  <c r="P412" i="1"/>
  <c r="O412" i="1"/>
  <c r="N412" i="1"/>
  <c r="M412" i="1"/>
  <c r="L412" i="1"/>
  <c r="K412" i="1"/>
  <c r="J412" i="1"/>
  <c r="I412" i="1"/>
  <c r="H412" i="1"/>
  <c r="G412" i="1"/>
  <c r="F412" i="1"/>
  <c r="E412" i="1"/>
  <c r="D412" i="1"/>
  <c r="C412" i="1"/>
  <c r="B412" i="1"/>
  <c r="R411" i="1"/>
  <c r="Q411" i="1"/>
  <c r="P411" i="1"/>
  <c r="O411" i="1"/>
  <c r="N411" i="1"/>
  <c r="M411" i="1"/>
  <c r="L411" i="1"/>
  <c r="K411" i="1"/>
  <c r="J411" i="1"/>
  <c r="I411" i="1"/>
  <c r="H411" i="1"/>
  <c r="G411" i="1"/>
  <c r="F411" i="1"/>
  <c r="E411" i="1"/>
  <c r="D411" i="1"/>
  <c r="C411" i="1"/>
  <c r="B411" i="1"/>
  <c r="P409" i="1"/>
  <c r="C409" i="1"/>
  <c r="R408" i="1"/>
  <c r="Q408" i="1"/>
  <c r="Q409" i="1" s="1"/>
  <c r="P408" i="1"/>
  <c r="O408" i="1"/>
  <c r="N408" i="1"/>
  <c r="N409" i="1" s="1"/>
  <c r="M408" i="1"/>
  <c r="M409" i="1" s="1"/>
  <c r="L408" i="1"/>
  <c r="L409" i="1" s="1"/>
  <c r="K408" i="1"/>
  <c r="K409" i="1" s="1"/>
  <c r="J408" i="1"/>
  <c r="J409" i="1" s="1"/>
  <c r="I408" i="1"/>
  <c r="I409" i="1" s="1"/>
  <c r="H408" i="1"/>
  <c r="H409" i="1" s="1"/>
  <c r="G408" i="1"/>
  <c r="G409" i="1" s="1"/>
  <c r="F408" i="1"/>
  <c r="E408" i="1"/>
  <c r="E409" i="1" s="1"/>
  <c r="D408" i="1"/>
  <c r="D409" i="1" s="1"/>
  <c r="C408" i="1"/>
  <c r="B408" i="1"/>
  <c r="R407" i="1"/>
  <c r="Q407" i="1"/>
  <c r="P407" i="1"/>
  <c r="O407" i="1"/>
  <c r="N407" i="1"/>
  <c r="M407" i="1"/>
  <c r="L407" i="1"/>
  <c r="K407" i="1"/>
  <c r="J407" i="1"/>
  <c r="I407" i="1"/>
  <c r="H407" i="1"/>
  <c r="G407" i="1"/>
  <c r="F407" i="1"/>
  <c r="E407" i="1"/>
  <c r="D407" i="1"/>
  <c r="C407" i="1"/>
  <c r="B407" i="1"/>
  <c r="R406" i="1"/>
  <c r="Q406" i="1"/>
  <c r="P406" i="1"/>
  <c r="O406" i="1"/>
  <c r="N406" i="1"/>
  <c r="M406" i="1"/>
  <c r="L406" i="1"/>
  <c r="K406" i="1"/>
  <c r="J406" i="1"/>
  <c r="I406" i="1"/>
  <c r="H406" i="1"/>
  <c r="G406" i="1"/>
  <c r="F406" i="1"/>
  <c r="E406" i="1"/>
  <c r="D406" i="1"/>
  <c r="C406" i="1"/>
  <c r="B406" i="1"/>
  <c r="R405" i="1"/>
  <c r="Q405" i="1"/>
  <c r="P405" i="1"/>
  <c r="O405" i="1"/>
  <c r="N405" i="1"/>
  <c r="M405" i="1"/>
  <c r="L405" i="1"/>
  <c r="K405" i="1"/>
  <c r="J405" i="1"/>
  <c r="I405" i="1"/>
  <c r="H405" i="1"/>
  <c r="G405" i="1"/>
  <c r="F405" i="1"/>
  <c r="E405" i="1"/>
  <c r="D405" i="1"/>
  <c r="C405" i="1"/>
  <c r="B405" i="1"/>
  <c r="R402" i="1"/>
  <c r="R458" i="1" s="1"/>
  <c r="Q402" i="1"/>
  <c r="P402" i="1"/>
  <c r="P439" i="1" s="1"/>
  <c r="O402" i="1"/>
  <c r="N402" i="1"/>
  <c r="M402" i="1"/>
  <c r="M439" i="1" s="1"/>
  <c r="L402" i="1"/>
  <c r="L452" i="1" s="1"/>
  <c r="K402" i="1"/>
  <c r="K439" i="1" s="1"/>
  <c r="J402" i="1"/>
  <c r="J452" i="1" s="1"/>
  <c r="I402" i="1"/>
  <c r="H402" i="1"/>
  <c r="H445" i="1" s="1"/>
  <c r="G402" i="1"/>
  <c r="F402" i="1"/>
  <c r="E402" i="1"/>
  <c r="E458" i="1" s="1"/>
  <c r="D402" i="1"/>
  <c r="C402" i="1"/>
  <c r="B402" i="1"/>
  <c r="B458" i="1" s="1"/>
  <c r="R401" i="1"/>
  <c r="Q401" i="1"/>
  <c r="P401" i="1"/>
  <c r="O401" i="1"/>
  <c r="N401" i="1"/>
  <c r="M401" i="1"/>
  <c r="L401" i="1"/>
  <c r="K401" i="1"/>
  <c r="J401" i="1"/>
  <c r="I401" i="1"/>
  <c r="H401" i="1"/>
  <c r="G401" i="1"/>
  <c r="F401" i="1"/>
  <c r="E401" i="1"/>
  <c r="D401" i="1"/>
  <c r="C401" i="1"/>
  <c r="B401" i="1"/>
  <c r="R400" i="1"/>
  <c r="Q400" i="1"/>
  <c r="P400" i="1"/>
  <c r="O400" i="1"/>
  <c r="N400" i="1"/>
  <c r="M400" i="1"/>
  <c r="L400" i="1"/>
  <c r="K400" i="1"/>
  <c r="J400" i="1"/>
  <c r="I400" i="1"/>
  <c r="H400" i="1"/>
  <c r="G400" i="1"/>
  <c r="F400" i="1"/>
  <c r="E400" i="1"/>
  <c r="D400" i="1"/>
  <c r="C400" i="1"/>
  <c r="B400" i="1"/>
  <c r="R399" i="1"/>
  <c r="Q399" i="1"/>
  <c r="P399" i="1"/>
  <c r="O399" i="1"/>
  <c r="N399" i="1"/>
  <c r="M399" i="1"/>
  <c r="L399" i="1"/>
  <c r="K399" i="1"/>
  <c r="J399" i="1"/>
  <c r="I399" i="1"/>
  <c r="H399" i="1"/>
  <c r="G399" i="1"/>
  <c r="F399" i="1"/>
  <c r="E399" i="1"/>
  <c r="D399" i="1"/>
  <c r="C399" i="1"/>
  <c r="B399" i="1"/>
  <c r="O397" i="1"/>
  <c r="J397" i="1"/>
  <c r="G397" i="1"/>
  <c r="D397" i="1"/>
  <c r="R396" i="1"/>
  <c r="R397" i="1" s="1"/>
  <c r="Q396" i="1"/>
  <c r="Q397" i="1" s="1"/>
  <c r="P396" i="1"/>
  <c r="P397" i="1" s="1"/>
  <c r="O396" i="1"/>
  <c r="N396" i="1"/>
  <c r="M396" i="1"/>
  <c r="M397" i="1" s="1"/>
  <c r="L396" i="1"/>
  <c r="L397" i="1" s="1"/>
  <c r="K396" i="1"/>
  <c r="J396" i="1"/>
  <c r="I396" i="1"/>
  <c r="I397" i="1" s="1"/>
  <c r="H396" i="1"/>
  <c r="H397" i="1" s="1"/>
  <c r="G396" i="1"/>
  <c r="F396" i="1"/>
  <c r="F397" i="1" s="1"/>
  <c r="E396" i="1"/>
  <c r="E397" i="1" s="1"/>
  <c r="D396" i="1"/>
  <c r="C396" i="1"/>
  <c r="C397" i="1" s="1"/>
  <c r="B396" i="1"/>
  <c r="R395" i="1"/>
  <c r="Q395" i="1"/>
  <c r="P395" i="1"/>
  <c r="O395" i="1"/>
  <c r="N395" i="1"/>
  <c r="M395" i="1"/>
  <c r="L395" i="1"/>
  <c r="K395" i="1"/>
  <c r="J395" i="1"/>
  <c r="I395" i="1"/>
  <c r="H395" i="1"/>
  <c r="G395" i="1"/>
  <c r="F395" i="1"/>
  <c r="E395" i="1"/>
  <c r="D395" i="1"/>
  <c r="C395" i="1"/>
  <c r="B395" i="1"/>
  <c r="R394" i="1"/>
  <c r="Q394" i="1"/>
  <c r="P394" i="1"/>
  <c r="O394" i="1"/>
  <c r="N394" i="1"/>
  <c r="M394" i="1"/>
  <c r="L394" i="1"/>
  <c r="K394" i="1"/>
  <c r="J394" i="1"/>
  <c r="I394" i="1"/>
  <c r="H394" i="1"/>
  <c r="G394" i="1"/>
  <c r="F394" i="1"/>
  <c r="E394" i="1"/>
  <c r="D394" i="1"/>
  <c r="C394" i="1"/>
  <c r="B394" i="1"/>
  <c r="R393" i="1"/>
  <c r="Q393" i="1"/>
  <c r="P393" i="1"/>
  <c r="O393" i="1"/>
  <c r="N393" i="1"/>
  <c r="M393" i="1"/>
  <c r="L393" i="1"/>
  <c r="K393" i="1"/>
  <c r="J393" i="1"/>
  <c r="I393" i="1"/>
  <c r="H393" i="1"/>
  <c r="G393" i="1"/>
  <c r="F393" i="1"/>
  <c r="E393" i="1"/>
  <c r="D393" i="1"/>
  <c r="C393" i="1"/>
  <c r="B393" i="1"/>
  <c r="D391" i="1"/>
  <c r="R390" i="1"/>
  <c r="R391" i="1" s="1"/>
  <c r="Q390" i="1"/>
  <c r="Q391" i="1" s="1"/>
  <c r="P390" i="1"/>
  <c r="P391" i="1" s="1"/>
  <c r="O390" i="1"/>
  <c r="O391" i="1" s="1"/>
  <c r="N390" i="1"/>
  <c r="N391" i="1" s="1"/>
  <c r="M390" i="1"/>
  <c r="M391" i="1" s="1"/>
  <c r="L390" i="1"/>
  <c r="L391" i="1" s="1"/>
  <c r="K390" i="1"/>
  <c r="K391" i="1" s="1"/>
  <c r="J390" i="1"/>
  <c r="J391" i="1" s="1"/>
  <c r="I390" i="1"/>
  <c r="I391" i="1" s="1"/>
  <c r="H390" i="1"/>
  <c r="H391" i="1" s="1"/>
  <c r="G390" i="1"/>
  <c r="G391" i="1" s="1"/>
  <c r="F390" i="1"/>
  <c r="F391" i="1" s="1"/>
  <c r="E390" i="1"/>
  <c r="E391" i="1" s="1"/>
  <c r="D390" i="1"/>
  <c r="C390" i="1"/>
  <c r="C391" i="1" s="1"/>
  <c r="B390" i="1"/>
  <c r="R389" i="1"/>
  <c r="Q389" i="1"/>
  <c r="P389" i="1"/>
  <c r="O389" i="1"/>
  <c r="N389" i="1"/>
  <c r="M389" i="1"/>
  <c r="L389" i="1"/>
  <c r="K389" i="1"/>
  <c r="J389" i="1"/>
  <c r="I389" i="1"/>
  <c r="H389" i="1"/>
  <c r="G389" i="1"/>
  <c r="F389" i="1"/>
  <c r="E389" i="1"/>
  <c r="D389" i="1"/>
  <c r="C389" i="1"/>
  <c r="B389" i="1"/>
  <c r="R388" i="1"/>
  <c r="Q388" i="1"/>
  <c r="P388" i="1"/>
  <c r="O388" i="1"/>
  <c r="N388" i="1"/>
  <c r="M388" i="1"/>
  <c r="L388" i="1"/>
  <c r="K388" i="1"/>
  <c r="J388" i="1"/>
  <c r="I388" i="1"/>
  <c r="H388" i="1"/>
  <c r="G388" i="1"/>
  <c r="F388" i="1"/>
  <c r="E388" i="1"/>
  <c r="D388" i="1"/>
  <c r="C388" i="1"/>
  <c r="B388" i="1"/>
  <c r="R387" i="1"/>
  <c r="Q387" i="1"/>
  <c r="P387" i="1"/>
  <c r="O387" i="1"/>
  <c r="N387" i="1"/>
  <c r="M387" i="1"/>
  <c r="L387" i="1"/>
  <c r="K387" i="1"/>
  <c r="J387" i="1"/>
  <c r="I387" i="1"/>
  <c r="H387" i="1"/>
  <c r="G387" i="1"/>
  <c r="F387" i="1"/>
  <c r="E387" i="1"/>
  <c r="D387" i="1"/>
  <c r="C387" i="1"/>
  <c r="B387" i="1"/>
  <c r="I385" i="1"/>
  <c r="F385" i="1"/>
  <c r="C385" i="1"/>
  <c r="R384" i="1"/>
  <c r="R385" i="1" s="1"/>
  <c r="Q384" i="1"/>
  <c r="Q385" i="1" s="1"/>
  <c r="P384" i="1"/>
  <c r="P385" i="1" s="1"/>
  <c r="O384" i="1"/>
  <c r="O385" i="1" s="1"/>
  <c r="N384" i="1"/>
  <c r="N385" i="1" s="1"/>
  <c r="M384" i="1"/>
  <c r="M385" i="1" s="1"/>
  <c r="L384" i="1"/>
  <c r="L385" i="1" s="1"/>
  <c r="K384" i="1"/>
  <c r="K385" i="1" s="1"/>
  <c r="J384" i="1"/>
  <c r="J385" i="1" s="1"/>
  <c r="I384" i="1"/>
  <c r="H384" i="1"/>
  <c r="H385" i="1" s="1"/>
  <c r="G384" i="1"/>
  <c r="G385" i="1" s="1"/>
  <c r="F384" i="1"/>
  <c r="E384" i="1"/>
  <c r="E385" i="1" s="1"/>
  <c r="D384" i="1"/>
  <c r="D385" i="1" s="1"/>
  <c r="C384" i="1"/>
  <c r="B384" i="1"/>
  <c r="R383" i="1"/>
  <c r="Q383" i="1"/>
  <c r="P383" i="1"/>
  <c r="O383" i="1"/>
  <c r="N383" i="1"/>
  <c r="M383" i="1"/>
  <c r="L383" i="1"/>
  <c r="K383" i="1"/>
  <c r="J383" i="1"/>
  <c r="I383" i="1"/>
  <c r="H383" i="1"/>
  <c r="G383" i="1"/>
  <c r="F383" i="1"/>
  <c r="E383" i="1"/>
  <c r="D383" i="1"/>
  <c r="C383" i="1"/>
  <c r="B383" i="1"/>
  <c r="R382" i="1"/>
  <c r="Q382" i="1"/>
  <c r="P382" i="1"/>
  <c r="O382" i="1"/>
  <c r="N382" i="1"/>
  <c r="M382" i="1"/>
  <c r="L382" i="1"/>
  <c r="K382" i="1"/>
  <c r="J382" i="1"/>
  <c r="I382" i="1"/>
  <c r="H382" i="1"/>
  <c r="G382" i="1"/>
  <c r="F382" i="1"/>
  <c r="E382" i="1"/>
  <c r="D382" i="1"/>
  <c r="C382" i="1"/>
  <c r="B382" i="1"/>
  <c r="R381" i="1"/>
  <c r="Q381" i="1"/>
  <c r="P381" i="1"/>
  <c r="O381" i="1"/>
  <c r="N381" i="1"/>
  <c r="M381" i="1"/>
  <c r="L381" i="1"/>
  <c r="K381" i="1"/>
  <c r="J381" i="1"/>
  <c r="I381" i="1"/>
  <c r="H381" i="1"/>
  <c r="G381" i="1"/>
  <c r="F381" i="1"/>
  <c r="E381" i="1"/>
  <c r="D381" i="1"/>
  <c r="C381" i="1"/>
  <c r="B381" i="1"/>
  <c r="R379" i="1"/>
  <c r="Q379" i="1"/>
  <c r="O379" i="1"/>
  <c r="N379" i="1"/>
  <c r="M379" i="1"/>
  <c r="L379" i="1"/>
  <c r="K379" i="1"/>
  <c r="B379" i="1"/>
  <c r="R378" i="1"/>
  <c r="Q378" i="1"/>
  <c r="P378" i="1"/>
  <c r="O378" i="1"/>
  <c r="N378" i="1"/>
  <c r="M378" i="1"/>
  <c r="L378" i="1"/>
  <c r="K378" i="1"/>
  <c r="J378" i="1"/>
  <c r="I378" i="1"/>
  <c r="H378" i="1"/>
  <c r="H379" i="1" s="1"/>
  <c r="G378" i="1"/>
  <c r="G379" i="1" s="1"/>
  <c r="F378" i="1"/>
  <c r="F379" i="1" s="1"/>
  <c r="E378" i="1"/>
  <c r="E379" i="1" s="1"/>
  <c r="D378" i="1"/>
  <c r="D379" i="1" s="1"/>
  <c r="C378" i="1"/>
  <c r="C379" i="1" s="1"/>
  <c r="B378" i="1"/>
  <c r="R377" i="1"/>
  <c r="Q377" i="1"/>
  <c r="P377" i="1"/>
  <c r="O377" i="1"/>
  <c r="N377" i="1"/>
  <c r="M377" i="1"/>
  <c r="L377" i="1"/>
  <c r="K377" i="1"/>
  <c r="J377" i="1"/>
  <c r="I377" i="1"/>
  <c r="H377" i="1"/>
  <c r="G377" i="1"/>
  <c r="F377" i="1"/>
  <c r="E377" i="1"/>
  <c r="D377" i="1"/>
  <c r="C377" i="1"/>
  <c r="B377" i="1"/>
  <c r="R376" i="1"/>
  <c r="Q376" i="1"/>
  <c r="P376" i="1"/>
  <c r="O376" i="1"/>
  <c r="N376" i="1"/>
  <c r="M376" i="1"/>
  <c r="L376" i="1"/>
  <c r="K376" i="1"/>
  <c r="J376" i="1"/>
  <c r="I376" i="1"/>
  <c r="H376" i="1"/>
  <c r="G376" i="1"/>
  <c r="F376" i="1"/>
  <c r="E376" i="1"/>
  <c r="D376" i="1"/>
  <c r="C376" i="1"/>
  <c r="B376" i="1"/>
  <c r="R375" i="1"/>
  <c r="Q375" i="1"/>
  <c r="P375" i="1"/>
  <c r="O375" i="1"/>
  <c r="N375" i="1"/>
  <c r="M375" i="1"/>
  <c r="L375" i="1"/>
  <c r="K375" i="1"/>
  <c r="J375" i="1"/>
  <c r="I375" i="1"/>
  <c r="H375" i="1"/>
  <c r="G375" i="1"/>
  <c r="F375" i="1"/>
  <c r="E375" i="1"/>
  <c r="D375" i="1"/>
  <c r="C375" i="1"/>
  <c r="B375" i="1"/>
  <c r="I373" i="1"/>
  <c r="H373" i="1"/>
  <c r="F373" i="1"/>
  <c r="E373" i="1"/>
  <c r="D373" i="1"/>
  <c r="C373" i="1"/>
  <c r="R372" i="1"/>
  <c r="Q372" i="1"/>
  <c r="Q373" i="1" s="1"/>
  <c r="P372" i="1"/>
  <c r="P373" i="1" s="1"/>
  <c r="O372" i="1"/>
  <c r="O373" i="1" s="1"/>
  <c r="N372" i="1"/>
  <c r="N373" i="1" s="1"/>
  <c r="M372" i="1"/>
  <c r="M373" i="1" s="1"/>
  <c r="L372" i="1"/>
  <c r="L373" i="1" s="1"/>
  <c r="K372" i="1"/>
  <c r="K373" i="1" s="1"/>
  <c r="J372" i="1"/>
  <c r="J373" i="1" s="1"/>
  <c r="I372" i="1"/>
  <c r="H372" i="1"/>
  <c r="G372" i="1"/>
  <c r="G373" i="1" s="1"/>
  <c r="F372" i="1"/>
  <c r="E372" i="1"/>
  <c r="D372" i="1"/>
  <c r="C372" i="1"/>
  <c r="B372" i="1"/>
  <c r="R371" i="1"/>
  <c r="Q371" i="1"/>
  <c r="P371" i="1"/>
  <c r="O371" i="1"/>
  <c r="N371" i="1"/>
  <c r="M371" i="1"/>
  <c r="L371" i="1"/>
  <c r="K371" i="1"/>
  <c r="J371" i="1"/>
  <c r="I371" i="1"/>
  <c r="H371" i="1"/>
  <c r="G371" i="1"/>
  <c r="F371" i="1"/>
  <c r="E371" i="1"/>
  <c r="D371" i="1"/>
  <c r="C371" i="1"/>
  <c r="B371" i="1"/>
  <c r="R370" i="1"/>
  <c r="Q370" i="1"/>
  <c r="P370" i="1"/>
  <c r="O370" i="1"/>
  <c r="N370" i="1"/>
  <c r="M370" i="1"/>
  <c r="L370" i="1"/>
  <c r="K370" i="1"/>
  <c r="J370" i="1"/>
  <c r="I370" i="1"/>
  <c r="H370" i="1"/>
  <c r="G370" i="1"/>
  <c r="F370" i="1"/>
  <c r="E370" i="1"/>
  <c r="D370" i="1"/>
  <c r="C370" i="1"/>
  <c r="B370" i="1"/>
  <c r="AE369" i="1"/>
  <c r="R369" i="1"/>
  <c r="Q369" i="1"/>
  <c r="P369" i="1"/>
  <c r="O369" i="1"/>
  <c r="N369" i="1"/>
  <c r="M369" i="1"/>
  <c r="L369" i="1"/>
  <c r="K369" i="1"/>
  <c r="J369" i="1"/>
  <c r="I369" i="1"/>
  <c r="H369" i="1"/>
  <c r="G369" i="1"/>
  <c r="F369" i="1"/>
  <c r="E369" i="1"/>
  <c r="D369" i="1"/>
  <c r="C369" i="1"/>
  <c r="B369" i="1"/>
  <c r="X368" i="1"/>
  <c r="Y368" i="1" s="1"/>
  <c r="W368" i="1"/>
  <c r="N367" i="1"/>
  <c r="H367" i="1"/>
  <c r="G367" i="1"/>
  <c r="F367" i="1"/>
  <c r="E367" i="1"/>
  <c r="D367" i="1"/>
  <c r="C367" i="1"/>
  <c r="AI366" i="1"/>
  <c r="AH366" i="1"/>
  <c r="AG366" i="1"/>
  <c r="AF366" i="1"/>
  <c r="AE366" i="1"/>
  <c r="AD366" i="1"/>
  <c r="AC366" i="1"/>
  <c r="R366" i="1"/>
  <c r="Q366" i="1"/>
  <c r="P366" i="1"/>
  <c r="P367" i="1" s="1"/>
  <c r="O366" i="1"/>
  <c r="O367" i="1" s="1"/>
  <c r="N366" i="1"/>
  <c r="M366" i="1"/>
  <c r="M367" i="1" s="1"/>
  <c r="L366" i="1"/>
  <c r="L367" i="1" s="1"/>
  <c r="K366" i="1"/>
  <c r="K367" i="1" s="1"/>
  <c r="J366" i="1"/>
  <c r="J367" i="1" s="1"/>
  <c r="I366" i="1"/>
  <c r="I367" i="1" s="1"/>
  <c r="H366" i="1"/>
  <c r="G366" i="1"/>
  <c r="F366" i="1"/>
  <c r="E366" i="1"/>
  <c r="D366" i="1"/>
  <c r="C366" i="1"/>
  <c r="B366" i="1"/>
  <c r="R365" i="1"/>
  <c r="Q365" i="1"/>
  <c r="P365" i="1"/>
  <c r="O365" i="1"/>
  <c r="N365" i="1"/>
  <c r="M365" i="1"/>
  <c r="L365" i="1"/>
  <c r="K365" i="1"/>
  <c r="J365" i="1"/>
  <c r="I365" i="1"/>
  <c r="H365" i="1"/>
  <c r="G365" i="1"/>
  <c r="F365" i="1"/>
  <c r="E365" i="1"/>
  <c r="D365" i="1"/>
  <c r="C365" i="1"/>
  <c r="B365" i="1"/>
  <c r="R364" i="1"/>
  <c r="Q364" i="1"/>
  <c r="P364" i="1"/>
  <c r="O364" i="1"/>
  <c r="N364" i="1"/>
  <c r="M364" i="1"/>
  <c r="L364" i="1"/>
  <c r="K364" i="1"/>
  <c r="J364" i="1"/>
  <c r="I364" i="1"/>
  <c r="H364" i="1"/>
  <c r="G364" i="1"/>
  <c r="F364" i="1"/>
  <c r="E364" i="1"/>
  <c r="D364" i="1"/>
  <c r="C364" i="1"/>
  <c r="B364" i="1"/>
  <c r="R363" i="1"/>
  <c r="Q363" i="1"/>
  <c r="P363" i="1"/>
  <c r="O363" i="1"/>
  <c r="N363" i="1"/>
  <c r="M363" i="1"/>
  <c r="L363" i="1"/>
  <c r="K363" i="1"/>
  <c r="J363" i="1"/>
  <c r="I363" i="1"/>
  <c r="H363" i="1"/>
  <c r="G363" i="1"/>
  <c r="F363" i="1"/>
  <c r="E363" i="1"/>
  <c r="D363" i="1"/>
  <c r="C363" i="1"/>
  <c r="B363" i="1"/>
  <c r="P361" i="1"/>
  <c r="O361" i="1"/>
  <c r="F361" i="1"/>
  <c r="E361" i="1"/>
  <c r="C361" i="1"/>
  <c r="R360" i="1"/>
  <c r="Q360" i="1"/>
  <c r="P360" i="1"/>
  <c r="O360" i="1"/>
  <c r="N360" i="1"/>
  <c r="N361" i="1" s="1"/>
  <c r="M360" i="1"/>
  <c r="M361" i="1" s="1"/>
  <c r="L360" i="1"/>
  <c r="L361" i="1" s="1"/>
  <c r="K360" i="1"/>
  <c r="K361" i="1" s="1"/>
  <c r="J360" i="1"/>
  <c r="J361" i="1" s="1"/>
  <c r="I360" i="1"/>
  <c r="I361" i="1" s="1"/>
  <c r="H360" i="1"/>
  <c r="H361" i="1" s="1"/>
  <c r="G360" i="1"/>
  <c r="G361" i="1" s="1"/>
  <c r="F360" i="1"/>
  <c r="E360" i="1"/>
  <c r="D360" i="1"/>
  <c r="D361" i="1" s="1"/>
  <c r="C360" i="1"/>
  <c r="B360" i="1"/>
  <c r="R359" i="1"/>
  <c r="Q359" i="1"/>
  <c r="P359" i="1"/>
  <c r="O359" i="1"/>
  <c r="N359" i="1"/>
  <c r="M359" i="1"/>
  <c r="L359" i="1"/>
  <c r="K359" i="1"/>
  <c r="J359" i="1"/>
  <c r="I359" i="1"/>
  <c r="H359" i="1"/>
  <c r="G359" i="1"/>
  <c r="F359" i="1"/>
  <c r="E359" i="1"/>
  <c r="D359" i="1"/>
  <c r="C359" i="1"/>
  <c r="B359" i="1"/>
  <c r="R358" i="1"/>
  <c r="Q358" i="1"/>
  <c r="P358" i="1"/>
  <c r="O358" i="1"/>
  <c r="N358" i="1"/>
  <c r="M358" i="1"/>
  <c r="L358" i="1"/>
  <c r="K358" i="1"/>
  <c r="J358" i="1"/>
  <c r="I358" i="1"/>
  <c r="H358" i="1"/>
  <c r="G358" i="1"/>
  <c r="F358" i="1"/>
  <c r="E358" i="1"/>
  <c r="D358" i="1"/>
  <c r="C358" i="1"/>
  <c r="B358" i="1"/>
  <c r="AD357" i="1"/>
  <c r="R357" i="1"/>
  <c r="Q357" i="1"/>
  <c r="P357" i="1"/>
  <c r="O357" i="1"/>
  <c r="N357" i="1"/>
  <c r="M357" i="1"/>
  <c r="L357" i="1"/>
  <c r="K357" i="1"/>
  <c r="J357" i="1"/>
  <c r="I357" i="1"/>
  <c r="H357" i="1"/>
  <c r="G357" i="1"/>
  <c r="F357" i="1"/>
  <c r="E357" i="1"/>
  <c r="D357" i="1"/>
  <c r="C357" i="1"/>
  <c r="B357" i="1"/>
  <c r="O355" i="1"/>
  <c r="N355" i="1"/>
  <c r="M355" i="1"/>
  <c r="D355" i="1"/>
  <c r="C355" i="1"/>
  <c r="X354" i="1"/>
  <c r="Y354" i="1" s="1"/>
  <c r="Z354" i="1" s="1"/>
  <c r="AA354" i="1" s="1"/>
  <c r="AB354" i="1" s="1"/>
  <c r="R354" i="1"/>
  <c r="Q354" i="1"/>
  <c r="P354" i="1"/>
  <c r="P355" i="1" s="1"/>
  <c r="O354" i="1"/>
  <c r="N354" i="1"/>
  <c r="M354" i="1"/>
  <c r="L354" i="1"/>
  <c r="L355" i="1" s="1"/>
  <c r="K354" i="1"/>
  <c r="J354" i="1"/>
  <c r="J355" i="1" s="1"/>
  <c r="I354" i="1"/>
  <c r="I355" i="1" s="1"/>
  <c r="H354" i="1"/>
  <c r="H355" i="1" s="1"/>
  <c r="G354" i="1"/>
  <c r="G355" i="1" s="1"/>
  <c r="F354" i="1"/>
  <c r="F355" i="1" s="1"/>
  <c r="E354" i="1"/>
  <c r="E355" i="1" s="1"/>
  <c r="D354" i="1"/>
  <c r="C354" i="1"/>
  <c r="B354" i="1"/>
  <c r="AA353" i="1"/>
  <c r="AB353" i="1" s="1"/>
  <c r="Z353" i="1"/>
  <c r="Y353" i="1"/>
  <c r="X353" i="1"/>
  <c r="R353" i="1"/>
  <c r="Q353" i="1"/>
  <c r="P353" i="1"/>
  <c r="O353" i="1"/>
  <c r="N353" i="1"/>
  <c r="M353" i="1"/>
  <c r="L353" i="1"/>
  <c r="K353" i="1"/>
  <c r="J353" i="1"/>
  <c r="I353" i="1"/>
  <c r="H353" i="1"/>
  <c r="G353" i="1"/>
  <c r="F353" i="1"/>
  <c r="E353" i="1"/>
  <c r="D353" i="1"/>
  <c r="C353" i="1"/>
  <c r="B353" i="1"/>
  <c r="R352" i="1"/>
  <c r="Q352" i="1"/>
  <c r="P352" i="1"/>
  <c r="O352" i="1"/>
  <c r="N352" i="1"/>
  <c r="M352" i="1"/>
  <c r="L352" i="1"/>
  <c r="K352" i="1"/>
  <c r="J352" i="1"/>
  <c r="I352" i="1"/>
  <c r="H352" i="1"/>
  <c r="G352" i="1"/>
  <c r="F352" i="1"/>
  <c r="E352" i="1"/>
  <c r="D352" i="1"/>
  <c r="C352" i="1"/>
  <c r="B352" i="1"/>
  <c r="AB351" i="1"/>
  <c r="R351" i="1"/>
  <c r="Q351" i="1"/>
  <c r="P351" i="1"/>
  <c r="O351" i="1"/>
  <c r="N351" i="1"/>
  <c r="M351" i="1"/>
  <c r="L351" i="1"/>
  <c r="K351" i="1"/>
  <c r="J351" i="1"/>
  <c r="I351" i="1"/>
  <c r="H351" i="1"/>
  <c r="G351" i="1"/>
  <c r="F351" i="1"/>
  <c r="E351" i="1"/>
  <c r="D351" i="1"/>
  <c r="C351" i="1"/>
  <c r="B351" i="1"/>
  <c r="BL215" i="1"/>
  <c r="B538" i="1" s="1"/>
  <c r="BK215" i="1"/>
  <c r="B539" i="1" s="1"/>
  <c r="BJ215" i="1"/>
  <c r="B540" i="1" s="1"/>
  <c r="B547" i="1" s="1"/>
  <c r="BE215" i="1"/>
  <c r="D537" i="1" s="1"/>
  <c r="BC215" i="1"/>
  <c r="BA215" i="1"/>
  <c r="E537" i="1" s="1"/>
  <c r="AY215" i="1"/>
  <c r="E539" i="1" s="1"/>
  <c r="AV215" i="1"/>
  <c r="F538" i="1" s="1"/>
  <c r="AU215" i="1"/>
  <c r="F539" i="1" s="1"/>
  <c r="AT215" i="1"/>
  <c r="F540" i="1" s="1"/>
  <c r="AO215" i="1"/>
  <c r="H537" i="1" s="1"/>
  <c r="AM215" i="1"/>
  <c r="H539" i="1" s="1"/>
  <c r="AK215" i="1"/>
  <c r="I537" i="1" s="1"/>
  <c r="AI215" i="1"/>
  <c r="I539" i="1" s="1"/>
  <c r="AF215" i="1"/>
  <c r="J538" i="1" s="1"/>
  <c r="AE215" i="1"/>
  <c r="J539" i="1" s="1"/>
  <c r="AD215" i="1"/>
  <c r="J540" i="1" s="1"/>
  <c r="Y215" i="1"/>
  <c r="L537" i="1" s="1"/>
  <c r="W215" i="1"/>
  <c r="L539" i="1" s="1"/>
  <c r="U215" i="1"/>
  <c r="M537" i="1" s="1"/>
  <c r="S215" i="1"/>
  <c r="M539" i="1" s="1"/>
  <c r="P215" i="1"/>
  <c r="N537" i="1" s="1"/>
  <c r="O215" i="1"/>
  <c r="N538" i="1" s="1"/>
  <c r="N215" i="1"/>
  <c r="N539" i="1" s="1"/>
  <c r="I215" i="1"/>
  <c r="O540" i="1" s="1"/>
  <c r="G215" i="1"/>
  <c r="P538" i="1" s="1"/>
  <c r="E215" i="1"/>
  <c r="P540" i="1" s="1"/>
  <c r="C215" i="1"/>
  <c r="Q538" i="1" s="1"/>
  <c r="BN213" i="1"/>
  <c r="BN215" i="1" s="1"/>
  <c r="BM213" i="1"/>
  <c r="BM215" i="1" s="1"/>
  <c r="B537" i="1" s="1"/>
  <c r="B541" i="1" s="1"/>
  <c r="B542" i="1" s="1"/>
  <c r="BL213" i="1"/>
  <c r="BK213" i="1"/>
  <c r="BJ213" i="1"/>
  <c r="BI213" i="1"/>
  <c r="BI215" i="1" s="1"/>
  <c r="C537" i="1" s="1"/>
  <c r="BH213" i="1"/>
  <c r="BH215" i="1" s="1"/>
  <c r="C538" i="1" s="1"/>
  <c r="C545" i="1" s="1"/>
  <c r="BG213" i="1"/>
  <c r="BG215" i="1" s="1"/>
  <c r="C539" i="1" s="1"/>
  <c r="BF213" i="1"/>
  <c r="BF215" i="1" s="1"/>
  <c r="C540" i="1" s="1"/>
  <c r="BE213" i="1"/>
  <c r="BD213" i="1"/>
  <c r="BD215" i="1" s="1"/>
  <c r="D538" i="1" s="1"/>
  <c r="BC213" i="1"/>
  <c r="BB213" i="1"/>
  <c r="BB215" i="1" s="1"/>
  <c r="D540" i="1" s="1"/>
  <c r="BA213" i="1"/>
  <c r="AZ213" i="1"/>
  <c r="AZ215" i="1" s="1"/>
  <c r="E538" i="1" s="1"/>
  <c r="AY213" i="1"/>
  <c r="AX213" i="1"/>
  <c r="AX215" i="1" s="1"/>
  <c r="E540" i="1" s="1"/>
  <c r="AW213" i="1"/>
  <c r="AW215" i="1" s="1"/>
  <c r="F537" i="1" s="1"/>
  <c r="F541" i="1" s="1"/>
  <c r="AV213" i="1"/>
  <c r="AU213" i="1"/>
  <c r="AT213" i="1"/>
  <c r="AS213" i="1"/>
  <c r="AS215" i="1" s="1"/>
  <c r="G537" i="1" s="1"/>
  <c r="AR213" i="1"/>
  <c r="AR215" i="1" s="1"/>
  <c r="G538" i="1" s="1"/>
  <c r="AQ213" i="1"/>
  <c r="AQ215" i="1" s="1"/>
  <c r="G539" i="1" s="1"/>
  <c r="AP213" i="1"/>
  <c r="AP215" i="1" s="1"/>
  <c r="G540" i="1" s="1"/>
  <c r="AO213" i="1"/>
  <c r="AN213" i="1"/>
  <c r="AN215" i="1" s="1"/>
  <c r="H538" i="1" s="1"/>
  <c r="AM213" i="1"/>
  <c r="AL213" i="1"/>
  <c r="AL215" i="1" s="1"/>
  <c r="H540" i="1" s="1"/>
  <c r="AK213" i="1"/>
  <c r="AJ213" i="1"/>
  <c r="AJ215" i="1" s="1"/>
  <c r="I538" i="1" s="1"/>
  <c r="AI213" i="1"/>
  <c r="AH213" i="1"/>
  <c r="AH215" i="1" s="1"/>
  <c r="I540" i="1" s="1"/>
  <c r="AG213" i="1"/>
  <c r="AG215" i="1" s="1"/>
  <c r="J537" i="1" s="1"/>
  <c r="J541" i="1" s="1"/>
  <c r="J542" i="1" s="1"/>
  <c r="AF213" i="1"/>
  <c r="AE213" i="1"/>
  <c r="AD213" i="1"/>
  <c r="AC213" i="1"/>
  <c r="AC215" i="1" s="1"/>
  <c r="K537" i="1" s="1"/>
  <c r="AB213" i="1"/>
  <c r="AB215" i="1" s="1"/>
  <c r="K538" i="1" s="1"/>
  <c r="AA213" i="1"/>
  <c r="AA215" i="1" s="1"/>
  <c r="K539" i="1" s="1"/>
  <c r="Z213" i="1"/>
  <c r="Z215" i="1" s="1"/>
  <c r="K540" i="1" s="1"/>
  <c r="Y213" i="1"/>
  <c r="X213" i="1"/>
  <c r="X215" i="1" s="1"/>
  <c r="L538" i="1" s="1"/>
  <c r="W213" i="1"/>
  <c r="V213" i="1"/>
  <c r="V215" i="1" s="1"/>
  <c r="L540" i="1" s="1"/>
  <c r="U213" i="1"/>
  <c r="T213" i="1"/>
  <c r="T215" i="1" s="1"/>
  <c r="M538" i="1" s="1"/>
  <c r="S213" i="1"/>
  <c r="R213" i="1"/>
  <c r="R215" i="1" s="1"/>
  <c r="Q213" i="1"/>
  <c r="Q215" i="1" s="1"/>
  <c r="M540" i="1" s="1"/>
  <c r="P213" i="1"/>
  <c r="O213" i="1"/>
  <c r="N213" i="1"/>
  <c r="M213" i="1"/>
  <c r="M215" i="1" s="1"/>
  <c r="N540" i="1" s="1"/>
  <c r="L213" i="1"/>
  <c r="L215" i="1" s="1"/>
  <c r="O537" i="1" s="1"/>
  <c r="K213" i="1"/>
  <c r="K215" i="1" s="1"/>
  <c r="O538" i="1" s="1"/>
  <c r="J213" i="1"/>
  <c r="J215" i="1" s="1"/>
  <c r="O539" i="1" s="1"/>
  <c r="I213" i="1"/>
  <c r="H213" i="1"/>
  <c r="H215" i="1" s="1"/>
  <c r="P537" i="1" s="1"/>
  <c r="G213" i="1"/>
  <c r="F213" i="1"/>
  <c r="F215" i="1" s="1"/>
  <c r="P539" i="1" s="1"/>
  <c r="E213" i="1"/>
  <c r="D213" i="1"/>
  <c r="D215" i="1" s="1"/>
  <c r="Q537" i="1" s="1"/>
  <c r="C213" i="1"/>
  <c r="B213" i="1"/>
  <c r="B215" i="1" s="1"/>
  <c r="Q539" i="1" s="1"/>
  <c r="BF124" i="1"/>
  <c r="C426" i="1" s="1"/>
  <c r="C427" i="1" s="1"/>
  <c r="AP124" i="1"/>
  <c r="G426" i="1" s="1"/>
  <c r="G427" i="1" s="1"/>
  <c r="Z124" i="1"/>
  <c r="K426" i="1" s="1"/>
  <c r="K427" i="1" s="1"/>
  <c r="BM123" i="1"/>
  <c r="BM125" i="1" s="1"/>
  <c r="B429" i="1" s="1"/>
  <c r="BL123" i="1"/>
  <c r="B418" i="1" s="1"/>
  <c r="BK123" i="1"/>
  <c r="B419" i="1" s="1"/>
  <c r="BJ123" i="1"/>
  <c r="B420" i="1" s="1"/>
  <c r="B421" i="1" s="1"/>
  <c r="BI123" i="1"/>
  <c r="C417" i="1" s="1"/>
  <c r="BH123" i="1"/>
  <c r="C418" i="1" s="1"/>
  <c r="BG123" i="1"/>
  <c r="C419" i="1" s="1"/>
  <c r="BF123" i="1"/>
  <c r="BF125" i="1" s="1"/>
  <c r="C432" i="1" s="1"/>
  <c r="BE123" i="1"/>
  <c r="BE125" i="1" s="1"/>
  <c r="D429" i="1" s="1"/>
  <c r="BM122" i="1"/>
  <c r="BM124" i="1" s="1"/>
  <c r="B423" i="1" s="1"/>
  <c r="BL122" i="1"/>
  <c r="BL124" i="1" s="1"/>
  <c r="B424" i="1" s="1"/>
  <c r="BK122" i="1"/>
  <c r="BK124" i="1" s="1"/>
  <c r="B425" i="1" s="1"/>
  <c r="BJ122" i="1"/>
  <c r="BJ124" i="1" s="1"/>
  <c r="B426" i="1" s="1"/>
  <c r="B427" i="1" s="1"/>
  <c r="BI122" i="1"/>
  <c r="BI124" i="1" s="1"/>
  <c r="C423" i="1" s="1"/>
  <c r="BH122" i="1"/>
  <c r="BH124" i="1" s="1"/>
  <c r="C424" i="1" s="1"/>
  <c r="BG122" i="1"/>
  <c r="BG124" i="1" s="1"/>
  <c r="C425" i="1" s="1"/>
  <c r="BF122" i="1"/>
  <c r="BE122" i="1"/>
  <c r="BE124" i="1" s="1"/>
  <c r="D423" i="1" s="1"/>
  <c r="BD122" i="1"/>
  <c r="BD124" i="1" s="1"/>
  <c r="D424" i="1" s="1"/>
  <c r="BC122" i="1"/>
  <c r="BC124" i="1" s="1"/>
  <c r="D425" i="1" s="1"/>
  <c r="BB122" i="1"/>
  <c r="BB124" i="1" s="1"/>
  <c r="D426" i="1" s="1"/>
  <c r="D427" i="1" s="1"/>
  <c r="BA122" i="1"/>
  <c r="BA124" i="1" s="1"/>
  <c r="E423" i="1" s="1"/>
  <c r="AZ122" i="1"/>
  <c r="AZ124" i="1" s="1"/>
  <c r="E424" i="1" s="1"/>
  <c r="AY122" i="1"/>
  <c r="AY124" i="1" s="1"/>
  <c r="E425" i="1" s="1"/>
  <c r="AX122" i="1"/>
  <c r="AX124" i="1" s="1"/>
  <c r="E426" i="1" s="1"/>
  <c r="E427" i="1" s="1"/>
  <c r="AW122" i="1"/>
  <c r="AW124" i="1" s="1"/>
  <c r="F423" i="1" s="1"/>
  <c r="AV122" i="1"/>
  <c r="AV124" i="1" s="1"/>
  <c r="F424" i="1" s="1"/>
  <c r="AU122" i="1"/>
  <c r="AU124" i="1" s="1"/>
  <c r="F425" i="1" s="1"/>
  <c r="AT122" i="1"/>
  <c r="AT124" i="1" s="1"/>
  <c r="F426" i="1" s="1"/>
  <c r="F427" i="1" s="1"/>
  <c r="AS122" i="1"/>
  <c r="AS124" i="1" s="1"/>
  <c r="G423" i="1" s="1"/>
  <c r="AR122" i="1"/>
  <c r="AR124" i="1" s="1"/>
  <c r="G424" i="1" s="1"/>
  <c r="AQ122" i="1"/>
  <c r="AQ124" i="1" s="1"/>
  <c r="G425" i="1" s="1"/>
  <c r="AP122" i="1"/>
  <c r="AO122" i="1"/>
  <c r="AO124" i="1" s="1"/>
  <c r="H423" i="1" s="1"/>
  <c r="AN122" i="1"/>
  <c r="AN124" i="1" s="1"/>
  <c r="H424" i="1" s="1"/>
  <c r="AM122" i="1"/>
  <c r="AM124" i="1" s="1"/>
  <c r="H425" i="1" s="1"/>
  <c r="AL122" i="1"/>
  <c r="AL124" i="1" s="1"/>
  <c r="H426" i="1" s="1"/>
  <c r="H427" i="1" s="1"/>
  <c r="AK122" i="1"/>
  <c r="AK124" i="1" s="1"/>
  <c r="I423" i="1" s="1"/>
  <c r="AJ122" i="1"/>
  <c r="AJ124" i="1" s="1"/>
  <c r="I424" i="1" s="1"/>
  <c r="AI122" i="1"/>
  <c r="AI124" i="1" s="1"/>
  <c r="I425" i="1" s="1"/>
  <c r="AH122" i="1"/>
  <c r="AH124" i="1" s="1"/>
  <c r="I426" i="1" s="1"/>
  <c r="I427" i="1" s="1"/>
  <c r="AG122" i="1"/>
  <c r="AG124" i="1" s="1"/>
  <c r="J423" i="1" s="1"/>
  <c r="AF122" i="1"/>
  <c r="AF124" i="1" s="1"/>
  <c r="J424" i="1" s="1"/>
  <c r="AE122" i="1"/>
  <c r="AE124" i="1" s="1"/>
  <c r="J425" i="1" s="1"/>
  <c r="AD122" i="1"/>
  <c r="AD124" i="1" s="1"/>
  <c r="J426" i="1" s="1"/>
  <c r="J427" i="1" s="1"/>
  <c r="AC122" i="1"/>
  <c r="AC124" i="1" s="1"/>
  <c r="K423" i="1" s="1"/>
  <c r="AB122" i="1"/>
  <c r="AB124" i="1" s="1"/>
  <c r="K424" i="1" s="1"/>
  <c r="AA122" i="1"/>
  <c r="AA124" i="1" s="1"/>
  <c r="K425" i="1" s="1"/>
  <c r="Z122" i="1"/>
  <c r="Y122" i="1"/>
  <c r="Y124" i="1" s="1"/>
  <c r="L423" i="1" s="1"/>
  <c r="X122" i="1"/>
  <c r="X124" i="1" s="1"/>
  <c r="L424" i="1" s="1"/>
  <c r="W122" i="1"/>
  <c r="W124" i="1" s="1"/>
  <c r="L425" i="1" s="1"/>
  <c r="V122" i="1"/>
  <c r="V124" i="1" s="1"/>
  <c r="L426" i="1" s="1"/>
  <c r="L427" i="1" s="1"/>
  <c r="U122" i="1"/>
  <c r="U124" i="1" s="1"/>
  <c r="M423" i="1" s="1"/>
  <c r="T122" i="1"/>
  <c r="T124" i="1" s="1"/>
  <c r="M424" i="1" s="1"/>
  <c r="S122" i="1"/>
  <c r="S124" i="1" s="1"/>
  <c r="M425" i="1" s="1"/>
  <c r="R122" i="1"/>
  <c r="R124" i="1" s="1"/>
  <c r="Q122" i="1"/>
  <c r="Q124" i="1" s="1"/>
  <c r="M426" i="1" s="1"/>
  <c r="M427" i="1" s="1"/>
  <c r="P122" i="1"/>
  <c r="P124" i="1" s="1"/>
  <c r="N423" i="1" s="1"/>
  <c r="O122" i="1"/>
  <c r="O124" i="1" s="1"/>
  <c r="N424" i="1" s="1"/>
  <c r="N122" i="1"/>
  <c r="N124" i="1" s="1"/>
  <c r="N425" i="1" s="1"/>
  <c r="M122" i="1"/>
  <c r="M124" i="1" s="1"/>
  <c r="N426" i="1" s="1"/>
  <c r="N427" i="1" s="1"/>
  <c r="L122" i="1"/>
  <c r="L124" i="1" s="1"/>
  <c r="O423" i="1" s="1"/>
  <c r="K122" i="1"/>
  <c r="K124" i="1" s="1"/>
  <c r="O424" i="1" s="1"/>
  <c r="J122" i="1"/>
  <c r="J124" i="1" s="1"/>
  <c r="O425" i="1" s="1"/>
  <c r="I122" i="1"/>
  <c r="I124" i="1" s="1"/>
  <c r="O426" i="1" s="1"/>
  <c r="O427" i="1" s="1"/>
  <c r="H122" i="1"/>
  <c r="H124" i="1" s="1"/>
  <c r="P423" i="1" s="1"/>
  <c r="G122" i="1"/>
  <c r="G124" i="1" s="1"/>
  <c r="P424" i="1" s="1"/>
  <c r="F122" i="1"/>
  <c r="F124" i="1" s="1"/>
  <c r="P425" i="1" s="1"/>
  <c r="E122" i="1"/>
  <c r="E124" i="1" s="1"/>
  <c r="P426" i="1" s="1"/>
  <c r="P427" i="1" s="1"/>
  <c r="D122" i="1"/>
  <c r="D124" i="1" s="1"/>
  <c r="Q423" i="1" s="1"/>
  <c r="C122" i="1"/>
  <c r="C124" i="1" s="1"/>
  <c r="Q424" i="1" s="1"/>
  <c r="B122" i="1"/>
  <c r="B124" i="1" s="1"/>
  <c r="BM121"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M120" i="1"/>
  <c r="BL120" i="1"/>
  <c r="BK120" i="1"/>
  <c r="BJ120" i="1"/>
  <c r="BI120"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D120" i="1"/>
  <c r="C120" i="1"/>
  <c r="B120" i="1"/>
  <c r="BM119" i="1"/>
  <c r="BL119" i="1"/>
  <c r="BK119" i="1"/>
  <c r="BJ119" i="1"/>
  <c r="BI119" i="1"/>
  <c r="BH119" i="1"/>
  <c r="BG119" i="1"/>
  <c r="BF119" i="1"/>
  <c r="BE119" i="1"/>
  <c r="BD119" i="1"/>
  <c r="BD123" i="1" s="1"/>
  <c r="BC119" i="1"/>
  <c r="BC123" i="1" s="1"/>
  <c r="BB119" i="1"/>
  <c r="BB123" i="1" s="1"/>
  <c r="BA119" i="1"/>
  <c r="BA123" i="1" s="1"/>
  <c r="AZ119" i="1"/>
  <c r="AZ123" i="1" s="1"/>
  <c r="AY119" i="1"/>
  <c r="AY123" i="1" s="1"/>
  <c r="AX119" i="1"/>
  <c r="AX123" i="1" s="1"/>
  <c r="AW119" i="1"/>
  <c r="AW123" i="1" s="1"/>
  <c r="AV119" i="1"/>
  <c r="AV123" i="1" s="1"/>
  <c r="AU119" i="1"/>
  <c r="AU123" i="1" s="1"/>
  <c r="AT119" i="1"/>
  <c r="AT123" i="1" s="1"/>
  <c r="AS119" i="1"/>
  <c r="AS123" i="1" s="1"/>
  <c r="AR119" i="1"/>
  <c r="AR123" i="1" s="1"/>
  <c r="AQ119" i="1"/>
  <c r="AQ123" i="1" s="1"/>
  <c r="AP119" i="1"/>
  <c r="AP123" i="1" s="1"/>
  <c r="AO119" i="1"/>
  <c r="AO123" i="1" s="1"/>
  <c r="AN119" i="1"/>
  <c r="AN123" i="1" s="1"/>
  <c r="AM119" i="1"/>
  <c r="AM123" i="1" s="1"/>
  <c r="AL119" i="1"/>
  <c r="AL123" i="1" s="1"/>
  <c r="AK119" i="1"/>
  <c r="AK123" i="1" s="1"/>
  <c r="AJ119" i="1"/>
  <c r="AJ123" i="1" s="1"/>
  <c r="AI119" i="1"/>
  <c r="AI123" i="1" s="1"/>
  <c r="AH119" i="1"/>
  <c r="AH123" i="1" s="1"/>
  <c r="AG119" i="1"/>
  <c r="AG123" i="1" s="1"/>
  <c r="AF119" i="1"/>
  <c r="AF123" i="1" s="1"/>
  <c r="AE119" i="1"/>
  <c r="AE123" i="1" s="1"/>
  <c r="AD119" i="1"/>
  <c r="AD123" i="1" s="1"/>
  <c r="AC119" i="1"/>
  <c r="AC123" i="1" s="1"/>
  <c r="AB119" i="1"/>
  <c r="AB123" i="1" s="1"/>
  <c r="AA119" i="1"/>
  <c r="AA123" i="1" s="1"/>
  <c r="Z119" i="1"/>
  <c r="Z123" i="1" s="1"/>
  <c r="Y119" i="1"/>
  <c r="Y123" i="1" s="1"/>
  <c r="X119" i="1"/>
  <c r="X123" i="1" s="1"/>
  <c r="W119" i="1"/>
  <c r="W123" i="1" s="1"/>
  <c r="V119" i="1"/>
  <c r="V123" i="1" s="1"/>
  <c r="U119" i="1"/>
  <c r="U123" i="1" s="1"/>
  <c r="T119" i="1"/>
  <c r="T123" i="1" s="1"/>
  <c r="S119" i="1"/>
  <c r="S123" i="1" s="1"/>
  <c r="R119" i="1"/>
  <c r="R123" i="1" s="1"/>
  <c r="R125" i="1" s="1"/>
  <c r="Q119" i="1"/>
  <c r="Q123" i="1" s="1"/>
  <c r="P119" i="1"/>
  <c r="P123" i="1" s="1"/>
  <c r="O119" i="1"/>
  <c r="O123" i="1" s="1"/>
  <c r="N119" i="1"/>
  <c r="N123" i="1" s="1"/>
  <c r="M119" i="1"/>
  <c r="M123" i="1" s="1"/>
  <c r="L119" i="1"/>
  <c r="L123" i="1" s="1"/>
  <c r="K119" i="1"/>
  <c r="K123" i="1" s="1"/>
  <c r="J119" i="1"/>
  <c r="J123" i="1" s="1"/>
  <c r="I119" i="1"/>
  <c r="I123" i="1" s="1"/>
  <c r="H119" i="1"/>
  <c r="H123" i="1" s="1"/>
  <c r="G119" i="1"/>
  <c r="G123" i="1" s="1"/>
  <c r="F119" i="1"/>
  <c r="F123" i="1" s="1"/>
  <c r="E119" i="1"/>
  <c r="E123" i="1" s="1"/>
  <c r="D119" i="1"/>
  <c r="D123" i="1" s="1"/>
  <c r="C119" i="1"/>
  <c r="C123" i="1" s="1"/>
  <c r="B119" i="1"/>
  <c r="B123" i="1" s="1"/>
  <c r="B662" i="1" l="1"/>
  <c r="B667" i="1" s="1"/>
  <c r="C662" i="1"/>
  <c r="C667" i="1" s="1"/>
  <c r="D662" i="1"/>
  <c r="D667" i="1" s="1"/>
  <c r="D567" i="1"/>
  <c r="D552" i="1"/>
  <c r="K419" i="1"/>
  <c r="AA125" i="1"/>
  <c r="K431" i="1" s="1"/>
  <c r="N419" i="1"/>
  <c r="N125" i="1"/>
  <c r="N431" i="1" s="1"/>
  <c r="J420" i="1"/>
  <c r="J421" i="1" s="1"/>
  <c r="AD125" i="1"/>
  <c r="J432" i="1" s="1"/>
  <c r="F420" i="1"/>
  <c r="F421" i="1" s="1"/>
  <c r="AT125" i="1"/>
  <c r="F432" i="1" s="1"/>
  <c r="O418" i="1"/>
  <c r="K125" i="1"/>
  <c r="O430" i="1" s="1"/>
  <c r="G417" i="1"/>
  <c r="AS125" i="1"/>
  <c r="G429" i="1" s="1"/>
  <c r="N418" i="1"/>
  <c r="O125" i="1"/>
  <c r="N430" i="1" s="1"/>
  <c r="J419" i="1"/>
  <c r="AE125" i="1"/>
  <c r="J431" i="1" s="1"/>
  <c r="F419" i="1"/>
  <c r="AU125" i="1"/>
  <c r="F431" i="1" s="1"/>
  <c r="K417" i="1"/>
  <c r="AC125" i="1"/>
  <c r="K429" i="1" s="1"/>
  <c r="N417" i="1"/>
  <c r="P125" i="1"/>
  <c r="N429" i="1" s="1"/>
  <c r="AF125" i="1"/>
  <c r="J430" i="1" s="1"/>
  <c r="J418" i="1"/>
  <c r="AV125" i="1"/>
  <c r="F430" i="1" s="1"/>
  <c r="F418" i="1"/>
  <c r="G419" i="1"/>
  <c r="AQ125" i="1"/>
  <c r="G431" i="1" s="1"/>
  <c r="O417" i="1"/>
  <c r="L125" i="1"/>
  <c r="O429" i="1" s="1"/>
  <c r="K418" i="1"/>
  <c r="AB125" i="1"/>
  <c r="K430" i="1" s="1"/>
  <c r="G418" i="1"/>
  <c r="AR125" i="1"/>
  <c r="G430" i="1" s="1"/>
  <c r="M420" i="1"/>
  <c r="M421" i="1" s="1"/>
  <c r="Q125" i="1"/>
  <c r="M432" i="1" s="1"/>
  <c r="J417" i="1"/>
  <c r="AG125" i="1"/>
  <c r="J429" i="1" s="1"/>
  <c r="AW125" i="1"/>
  <c r="F429" i="1" s="1"/>
  <c r="F417" i="1"/>
  <c r="N420" i="1"/>
  <c r="N421" i="1" s="1"/>
  <c r="M125" i="1"/>
  <c r="N432" i="1" s="1"/>
  <c r="Q419" i="1"/>
  <c r="Q420" i="1"/>
  <c r="Q421" i="1" s="1"/>
  <c r="B125" i="1"/>
  <c r="AH125" i="1"/>
  <c r="I432" i="1" s="1"/>
  <c r="I420" i="1"/>
  <c r="I421" i="1" s="1"/>
  <c r="E420" i="1"/>
  <c r="E421" i="1" s="1"/>
  <c r="AX125" i="1"/>
  <c r="E432" i="1" s="1"/>
  <c r="Q426" i="1"/>
  <c r="Q427" i="1" s="1"/>
  <c r="Q425" i="1"/>
  <c r="C125" i="1"/>
  <c r="Q430" i="1" s="1"/>
  <c r="Q418" i="1"/>
  <c r="M419" i="1"/>
  <c r="S125" i="1"/>
  <c r="M431" i="1" s="1"/>
  <c r="I419" i="1"/>
  <c r="AI125" i="1"/>
  <c r="I431" i="1" s="1"/>
  <c r="E419" i="1"/>
  <c r="AY125" i="1"/>
  <c r="E431" i="1" s="1"/>
  <c r="C637" i="1"/>
  <c r="C636" i="1"/>
  <c r="C433" i="1"/>
  <c r="Q417" i="1"/>
  <c r="D125" i="1"/>
  <c r="Q429" i="1" s="1"/>
  <c r="M418" i="1"/>
  <c r="T125" i="1"/>
  <c r="M430" i="1" s="1"/>
  <c r="AJ125" i="1"/>
  <c r="I430" i="1" s="1"/>
  <c r="I418" i="1"/>
  <c r="E418" i="1"/>
  <c r="AZ125" i="1"/>
  <c r="E430" i="1" s="1"/>
  <c r="P420" i="1"/>
  <c r="P421" i="1" s="1"/>
  <c r="E125" i="1"/>
  <c r="P432" i="1" s="1"/>
  <c r="M417" i="1"/>
  <c r="U125" i="1"/>
  <c r="M429" i="1" s="1"/>
  <c r="I417" i="1"/>
  <c r="AK125" i="1"/>
  <c r="I429" i="1" s="1"/>
  <c r="E417" i="1"/>
  <c r="BA125" i="1"/>
  <c r="E429" i="1" s="1"/>
  <c r="F125" i="1"/>
  <c r="P431" i="1" s="1"/>
  <c r="P419" i="1"/>
  <c r="L420" i="1"/>
  <c r="L421" i="1" s="1"/>
  <c r="V125" i="1"/>
  <c r="L432" i="1" s="1"/>
  <c r="AL125" i="1"/>
  <c r="H432" i="1" s="1"/>
  <c r="H420" i="1"/>
  <c r="H421" i="1" s="1"/>
  <c r="BB125" i="1"/>
  <c r="D432" i="1" s="1"/>
  <c r="D420" i="1"/>
  <c r="D421" i="1" s="1"/>
  <c r="G125" i="1"/>
  <c r="P430" i="1" s="1"/>
  <c r="P418" i="1"/>
  <c r="L419" i="1"/>
  <c r="W125" i="1"/>
  <c r="L431" i="1" s="1"/>
  <c r="AM125" i="1"/>
  <c r="H431" i="1" s="1"/>
  <c r="H419" i="1"/>
  <c r="BC125" i="1"/>
  <c r="D431" i="1" s="1"/>
  <c r="D419" i="1"/>
  <c r="O541" i="1"/>
  <c r="O542" i="1" s="1"/>
  <c r="M541" i="1"/>
  <c r="M542" i="1" s="1"/>
  <c r="Z368" i="1"/>
  <c r="P417" i="1"/>
  <c r="H125" i="1"/>
  <c r="P429" i="1" s="1"/>
  <c r="X125" i="1"/>
  <c r="L430" i="1" s="1"/>
  <c r="L418" i="1"/>
  <c r="H418" i="1"/>
  <c r="AN125" i="1"/>
  <c r="H430" i="1" s="1"/>
  <c r="D418" i="1"/>
  <c r="BD125" i="1"/>
  <c r="D430" i="1" s="1"/>
  <c r="C568" i="1"/>
  <c r="C553" i="1"/>
  <c r="B555" i="1"/>
  <c r="B570" i="1"/>
  <c r="O420" i="1"/>
  <c r="O421" i="1" s="1"/>
  <c r="I125" i="1"/>
  <c r="O432" i="1" s="1"/>
  <c r="Y125" i="1"/>
  <c r="L429" i="1" s="1"/>
  <c r="L417" i="1"/>
  <c r="H417" i="1"/>
  <c r="AO125" i="1"/>
  <c r="H429" i="1" s="1"/>
  <c r="K541" i="1"/>
  <c r="K542" i="1" s="1"/>
  <c r="G541" i="1"/>
  <c r="C541" i="1"/>
  <c r="C542" i="1" s="1"/>
  <c r="O419" i="1"/>
  <c r="J125" i="1"/>
  <c r="O431" i="1" s="1"/>
  <c r="K420" i="1"/>
  <c r="K421" i="1" s="1"/>
  <c r="Z125" i="1"/>
  <c r="K432" i="1" s="1"/>
  <c r="AP125" i="1"/>
  <c r="G432" i="1" s="1"/>
  <c r="G420" i="1"/>
  <c r="G421" i="1" s="1"/>
  <c r="L541" i="1"/>
  <c r="L542" i="1" s="1"/>
  <c r="N567" i="1"/>
  <c r="N552" i="1"/>
  <c r="D519" i="1"/>
  <c r="D518" i="1"/>
  <c r="F519" i="1"/>
  <c r="H535" i="1"/>
  <c r="BH125" i="1"/>
  <c r="C430" i="1" s="1"/>
  <c r="J634" i="1"/>
  <c r="J633" i="1"/>
  <c r="C439" i="1"/>
  <c r="C452" i="1"/>
  <c r="O409" i="1"/>
  <c r="C420" i="1"/>
  <c r="C421" i="1" s="1"/>
  <c r="C544" i="1"/>
  <c r="B545" i="1"/>
  <c r="R568" i="1"/>
  <c r="R553" i="1"/>
  <c r="Q546" i="1"/>
  <c r="Q570" i="1"/>
  <c r="Q555" i="1"/>
  <c r="O641" i="1"/>
  <c r="O640" i="1"/>
  <c r="O505" i="1"/>
  <c r="O504" i="1"/>
  <c r="J545" i="1"/>
  <c r="H527" i="1"/>
  <c r="K535" i="1"/>
  <c r="K534" i="1"/>
  <c r="M565" i="1"/>
  <c r="Q544" i="1"/>
  <c r="Q526" i="1"/>
  <c r="Q527" i="1"/>
  <c r="I535" i="1"/>
  <c r="I534" i="1"/>
  <c r="P570" i="1"/>
  <c r="P555" i="1"/>
  <c r="BI125" i="1"/>
  <c r="C429" i="1" s="1"/>
  <c r="K634" i="1"/>
  <c r="K633" i="1"/>
  <c r="D439" i="1"/>
  <c r="D458" i="1"/>
  <c r="D452" i="1"/>
  <c r="R409" i="1"/>
  <c r="R415" i="1"/>
  <c r="H439" i="1"/>
  <c r="K452" i="1"/>
  <c r="R569" i="1"/>
  <c r="R554" i="1"/>
  <c r="R555" i="1"/>
  <c r="R570" i="1"/>
  <c r="R496" i="1"/>
  <c r="M545" i="1"/>
  <c r="I519" i="1"/>
  <c r="I518" i="1"/>
  <c r="D541" i="1"/>
  <c r="D542" i="1" s="1"/>
  <c r="Q445" i="1"/>
  <c r="Q415" i="1"/>
  <c r="BG125" i="1"/>
  <c r="C431" i="1" s="1"/>
  <c r="N641" i="1"/>
  <c r="N640" i="1"/>
  <c r="N505" i="1"/>
  <c r="B569" i="1"/>
  <c r="B554" i="1"/>
  <c r="BJ125" i="1"/>
  <c r="B432" i="1" s="1"/>
  <c r="L634" i="1"/>
  <c r="L633" i="1"/>
  <c r="B417" i="1"/>
  <c r="I439" i="1"/>
  <c r="C445" i="1"/>
  <c r="B445" i="1"/>
  <c r="E544" i="1"/>
  <c r="D545" i="1"/>
  <c r="C546" i="1"/>
  <c r="C547" i="1"/>
  <c r="Y528" i="1"/>
  <c r="Y515" i="1"/>
  <c r="J527" i="1"/>
  <c r="J526" i="1"/>
  <c r="L535" i="1"/>
  <c r="E631" i="1"/>
  <c r="E587" i="1"/>
  <c r="E586" i="1"/>
  <c r="E629" i="1"/>
  <c r="E600" i="1"/>
  <c r="E646" i="1"/>
  <c r="K594" i="1"/>
  <c r="O639" i="1"/>
  <c r="O594" i="1"/>
  <c r="O510" i="1"/>
  <c r="O547" i="1"/>
  <c r="I634" i="1"/>
  <c r="I633" i="1"/>
  <c r="R527" i="1"/>
  <c r="BK125" i="1"/>
  <c r="B431" i="1" s="1"/>
  <c r="M634" i="1"/>
  <c r="M633" i="1"/>
  <c r="F439" i="1"/>
  <c r="F452" i="1"/>
  <c r="P415" i="1"/>
  <c r="D417" i="1"/>
  <c r="D445" i="1"/>
  <c r="L445" i="1"/>
  <c r="F544" i="1"/>
  <c r="E545" i="1"/>
  <c r="D546" i="1"/>
  <c r="C639" i="1"/>
  <c r="C655" i="1"/>
  <c r="C466" i="1"/>
  <c r="C510" i="1"/>
  <c r="D547" i="1"/>
  <c r="Z515" i="1"/>
  <c r="K519" i="1"/>
  <c r="K518" i="1"/>
  <c r="K527" i="1"/>
  <c r="K526" i="1"/>
  <c r="F527" i="1"/>
  <c r="E527" i="1"/>
  <c r="M535" i="1"/>
  <c r="M534" i="1"/>
  <c r="H541" i="1"/>
  <c r="P568" i="1"/>
  <c r="P553" i="1"/>
  <c r="R552" i="1"/>
  <c r="R567" i="1"/>
  <c r="B526" i="1"/>
  <c r="BL125" i="1"/>
  <c r="B430" i="1" s="1"/>
  <c r="N541" i="1"/>
  <c r="N634" i="1"/>
  <c r="N633" i="1"/>
  <c r="B385" i="1"/>
  <c r="G458" i="1"/>
  <c r="G452" i="1"/>
  <c r="B409" i="1"/>
  <c r="E445" i="1"/>
  <c r="R445" i="1"/>
  <c r="N452" i="1"/>
  <c r="I645" i="1"/>
  <c r="I652" i="1" s="1"/>
  <c r="I458" i="1"/>
  <c r="G465" i="1"/>
  <c r="H466" i="1" s="1"/>
  <c r="G507" i="1"/>
  <c r="G544" i="1" s="1"/>
  <c r="F508" i="1"/>
  <c r="F545" i="1" s="1"/>
  <c r="F465" i="1"/>
  <c r="F655" i="1" s="1"/>
  <c r="F665" i="1" s="1"/>
  <c r="E509" i="1"/>
  <c r="E546" i="1" s="1"/>
  <c r="E465" i="1"/>
  <c r="E526" i="1" s="1"/>
  <c r="D639" i="1"/>
  <c r="D594" i="1"/>
  <c r="D655" i="1"/>
  <c r="D466" i="1"/>
  <c r="D510" i="1"/>
  <c r="E547" i="1"/>
  <c r="D641" i="1"/>
  <c r="D640" i="1"/>
  <c r="D505" i="1"/>
  <c r="D504" i="1"/>
  <c r="C641" i="1"/>
  <c r="C640" i="1"/>
  <c r="C505" i="1"/>
  <c r="C504" i="1"/>
  <c r="B504" i="1"/>
  <c r="Q641" i="1"/>
  <c r="Q640" i="1"/>
  <c r="R505" i="1"/>
  <c r="Q505" i="1"/>
  <c r="L519" i="1"/>
  <c r="J519" i="1"/>
  <c r="J518" i="1"/>
  <c r="K565" i="1"/>
  <c r="I565" i="1"/>
  <c r="B518" i="1"/>
  <c r="B510" i="1"/>
  <c r="O634" i="1"/>
  <c r="O633" i="1"/>
  <c r="K397" i="1"/>
  <c r="L439" i="1"/>
  <c r="F445" i="1"/>
  <c r="O452" i="1"/>
  <c r="H655" i="1"/>
  <c r="H665" i="1" s="1"/>
  <c r="H639" i="1"/>
  <c r="G545" i="1"/>
  <c r="F546" i="1"/>
  <c r="F547" i="1"/>
  <c r="E641" i="1"/>
  <c r="E640" i="1"/>
  <c r="M527" i="1"/>
  <c r="M526" i="1"/>
  <c r="O534" i="1"/>
  <c r="O535" i="1"/>
  <c r="L565" i="1"/>
  <c r="G631" i="1"/>
  <c r="G629" i="1"/>
  <c r="G646" i="1"/>
  <c r="G600" i="1"/>
  <c r="P546" i="1"/>
  <c r="K355" i="1"/>
  <c r="P634" i="1"/>
  <c r="P633" i="1"/>
  <c r="I379" i="1"/>
  <c r="I452" i="1"/>
  <c r="I445" i="1"/>
  <c r="B415" i="1"/>
  <c r="G445" i="1"/>
  <c r="P452" i="1"/>
  <c r="I639" i="1"/>
  <c r="I655" i="1"/>
  <c r="I466" i="1"/>
  <c r="I510" i="1"/>
  <c r="H545" i="1"/>
  <c r="G546" i="1"/>
  <c r="G547" i="1"/>
  <c r="F641" i="1"/>
  <c r="F640" i="1"/>
  <c r="F505" i="1"/>
  <c r="K546" i="1"/>
  <c r="I527" i="1"/>
  <c r="I526" i="1"/>
  <c r="P535" i="1"/>
  <c r="H634" i="1"/>
  <c r="H633" i="1"/>
  <c r="B646" i="1"/>
  <c r="B631" i="1"/>
  <c r="B586" i="1"/>
  <c r="B629" i="1"/>
  <c r="B600" i="1"/>
  <c r="R421" i="1"/>
  <c r="Q568" i="1"/>
  <c r="Q553" i="1"/>
  <c r="N490" i="1"/>
  <c r="G519" i="1"/>
  <c r="G527" i="1"/>
  <c r="J535" i="1"/>
  <c r="J534" i="1"/>
  <c r="Q634" i="1"/>
  <c r="Q633" i="1"/>
  <c r="J379" i="1"/>
  <c r="N397" i="1"/>
  <c r="F409" i="1"/>
  <c r="D415" i="1"/>
  <c r="Q452" i="1"/>
  <c r="J507" i="1"/>
  <c r="J544" i="1" s="1"/>
  <c r="I508" i="1"/>
  <c r="I545" i="1" s="1"/>
  <c r="H547" i="1"/>
  <c r="H472" i="1"/>
  <c r="H526" i="1" s="1"/>
  <c r="G503" i="1"/>
  <c r="N546" i="1"/>
  <c r="R535" i="1"/>
  <c r="B373" i="1"/>
  <c r="R634" i="1"/>
  <c r="R633" i="1"/>
  <c r="B391" i="1"/>
  <c r="O439" i="1"/>
  <c r="B452" i="1"/>
  <c r="R452" i="1"/>
  <c r="I546" i="1"/>
  <c r="I547" i="1"/>
  <c r="M548" i="1"/>
  <c r="M511" i="1"/>
  <c r="B634" i="1"/>
  <c r="B633" i="1"/>
  <c r="Q367" i="1"/>
  <c r="C634" i="1"/>
  <c r="C633" i="1"/>
  <c r="M452" i="1"/>
  <c r="L544" i="1"/>
  <c r="K545" i="1"/>
  <c r="J546" i="1"/>
  <c r="J547" i="1"/>
  <c r="L527" i="1"/>
  <c r="L526" i="1"/>
  <c r="D533" i="1"/>
  <c r="E535" i="1" s="1"/>
  <c r="Q534" i="1"/>
  <c r="Q535" i="1"/>
  <c r="R542" i="1"/>
  <c r="I541" i="1"/>
  <c r="I542" i="1" s="1"/>
  <c r="E541" i="1"/>
  <c r="E542" i="1" s="1"/>
  <c r="Q361" i="1"/>
  <c r="B367" i="1"/>
  <c r="R367" i="1"/>
  <c r="D634" i="1"/>
  <c r="D633" i="1"/>
  <c r="K445" i="1"/>
  <c r="M544" i="1"/>
  <c r="L545" i="1"/>
  <c r="K547" i="1"/>
  <c r="O478" i="1"/>
  <c r="J641" i="1"/>
  <c r="J640" i="1"/>
  <c r="J505" i="1"/>
  <c r="J504" i="1"/>
  <c r="I641" i="1"/>
  <c r="I640" i="1"/>
  <c r="I642" i="1" s="1"/>
  <c r="I505" i="1"/>
  <c r="I504" i="1"/>
  <c r="H509" i="1"/>
  <c r="H546" i="1" s="1"/>
  <c r="H503" i="1"/>
  <c r="H510" i="1" s="1"/>
  <c r="Q541" i="1"/>
  <c r="Q542" i="1" s="1"/>
  <c r="R373" i="1"/>
  <c r="B361" i="1"/>
  <c r="R361" i="1"/>
  <c r="E634" i="1"/>
  <c r="E633" i="1"/>
  <c r="N445" i="1"/>
  <c r="N439" i="1"/>
  <c r="N458" i="1"/>
  <c r="B439" i="1"/>
  <c r="R439" i="1"/>
  <c r="E452" i="1"/>
  <c r="L546" i="1"/>
  <c r="K639" i="1"/>
  <c r="K466" i="1"/>
  <c r="K510" i="1"/>
  <c r="L547" i="1"/>
  <c r="K490" i="1"/>
  <c r="E505" i="1"/>
  <c r="C519" i="1"/>
  <c r="C518" i="1"/>
  <c r="N525" i="1"/>
  <c r="F533" i="1"/>
  <c r="C535" i="1"/>
  <c r="C534" i="1"/>
  <c r="B565" i="1"/>
  <c r="P541" i="1"/>
  <c r="P542" i="1" s="1"/>
  <c r="Q355" i="1"/>
  <c r="F634" i="1"/>
  <c r="F633" i="1"/>
  <c r="B397" i="1"/>
  <c r="O445" i="1"/>
  <c r="O458" i="1"/>
  <c r="K415" i="1"/>
  <c r="M445" i="1"/>
  <c r="O544" i="1"/>
  <c r="N545" i="1"/>
  <c r="M546" i="1"/>
  <c r="M547" i="1"/>
  <c r="L490" i="1"/>
  <c r="L641" i="1"/>
  <c r="L640" i="1"/>
  <c r="L505" i="1"/>
  <c r="L504" i="1"/>
  <c r="K641" i="1"/>
  <c r="K640" i="1"/>
  <c r="K505" i="1"/>
  <c r="K504" i="1"/>
  <c r="O526" i="1"/>
  <c r="D526" i="1"/>
  <c r="G535" i="1"/>
  <c r="B534" i="1"/>
  <c r="B355" i="1"/>
  <c r="R355" i="1"/>
  <c r="G633" i="1"/>
  <c r="G634" i="1"/>
  <c r="P379" i="1"/>
  <c r="Q439" i="1"/>
  <c r="P544" i="1"/>
  <c r="O545" i="1"/>
  <c r="N547" i="1"/>
  <c r="K544" i="1"/>
  <c r="O509" i="1"/>
  <c r="O546" i="1" s="1"/>
  <c r="O600" i="1"/>
  <c r="O646" i="1"/>
  <c r="O631" i="1"/>
  <c r="O587" i="1"/>
  <c r="O629" i="1"/>
  <c r="J655" i="1"/>
  <c r="J665" i="1" s="1"/>
  <c r="N705" i="1"/>
  <c r="M706" i="1"/>
  <c r="M708" i="1" s="1"/>
  <c r="J458" i="1"/>
  <c r="P646" i="1"/>
  <c r="P631" i="1"/>
  <c r="P587" i="1"/>
  <c r="P586" i="1"/>
  <c r="P629" i="1"/>
  <c r="P600" i="1"/>
  <c r="N646" i="1"/>
  <c r="N631" i="1"/>
  <c r="N587" i="1"/>
  <c r="N629" i="1"/>
  <c r="M594" i="1"/>
  <c r="F600" i="1"/>
  <c r="K655" i="1"/>
  <c r="K665" i="1" s="1"/>
  <c r="K458" i="1"/>
  <c r="H518" i="1"/>
  <c r="C527" i="1"/>
  <c r="Q585" i="1"/>
  <c r="R587" i="1" s="1"/>
  <c r="L655" i="1"/>
  <c r="L458" i="1"/>
  <c r="H507" i="1"/>
  <c r="H544" i="1" s="1"/>
  <c r="N578" i="1"/>
  <c r="C585" i="1"/>
  <c r="H605" i="1"/>
  <c r="H600" i="1"/>
  <c r="M655" i="1"/>
  <c r="M665" i="1" s="1"/>
  <c r="M689" i="1"/>
  <c r="L690" i="1"/>
  <c r="L692" i="1" s="1"/>
  <c r="R637" i="1"/>
  <c r="R636" i="1"/>
  <c r="M458" i="1"/>
  <c r="I507" i="1"/>
  <c r="I544" i="1" s="1"/>
  <c r="D585" i="1"/>
  <c r="G674" i="1"/>
  <c r="H673" i="1"/>
  <c r="P578" i="1"/>
  <c r="O655" i="1"/>
  <c r="O665" i="1" s="1"/>
  <c r="J639" i="1"/>
  <c r="J594" i="1"/>
  <c r="M641" i="1"/>
  <c r="M640" i="1"/>
  <c r="F585" i="1"/>
  <c r="G587" i="1" s="1"/>
  <c r="B594" i="1"/>
  <c r="R594" i="1"/>
  <c r="K605" i="1"/>
  <c r="K600" i="1"/>
  <c r="F678" i="1"/>
  <c r="F680" i="1" s="1"/>
  <c r="G677" i="1"/>
  <c r="Q709" i="1"/>
  <c r="R709" i="1" s="1"/>
  <c r="P710" i="1"/>
  <c r="P711" i="1" s="1"/>
  <c r="P458" i="1"/>
  <c r="O472" i="1"/>
  <c r="O565" i="1" s="1"/>
  <c r="M504" i="1"/>
  <c r="M505" i="1"/>
  <c r="M518" i="1"/>
  <c r="M519" i="1"/>
  <c r="F564" i="1"/>
  <c r="F565" i="1" s="1"/>
  <c r="C594" i="1"/>
  <c r="Q662" i="1"/>
  <c r="Q667" i="1" s="1"/>
  <c r="K693" i="1"/>
  <c r="J694" i="1"/>
  <c r="Q458" i="1"/>
  <c r="L465" i="1"/>
  <c r="L534" i="1" s="1"/>
  <c r="AA515" i="1"/>
  <c r="H585" i="1"/>
  <c r="B655" i="1"/>
  <c r="B665" i="1" s="1"/>
  <c r="M639" i="1"/>
  <c r="P641" i="1"/>
  <c r="P640" i="1"/>
  <c r="I587" i="1"/>
  <c r="I586" i="1"/>
  <c r="I629" i="1"/>
  <c r="I646" i="1"/>
  <c r="I631" i="1"/>
  <c r="L653" i="1"/>
  <c r="L650" i="1"/>
  <c r="H682" i="1"/>
  <c r="H684" i="1" s="1"/>
  <c r="I681" i="1"/>
  <c r="C458" i="1"/>
  <c r="N465" i="1"/>
  <c r="N504" i="1" s="1"/>
  <c r="P504" i="1"/>
  <c r="P505" i="1"/>
  <c r="J585" i="1"/>
  <c r="M646" i="1"/>
  <c r="M631" i="1"/>
  <c r="M587" i="1"/>
  <c r="M586" i="1"/>
  <c r="M629" i="1"/>
  <c r="L697" i="1"/>
  <c r="K698" i="1"/>
  <c r="K700" i="1" s="1"/>
  <c r="R641" i="1"/>
  <c r="R640" i="1"/>
  <c r="K646" i="1"/>
  <c r="L647" i="1" s="1"/>
  <c r="K631" i="1"/>
  <c r="L587" i="1"/>
  <c r="K587" i="1"/>
  <c r="K586" i="1"/>
  <c r="K629" i="1"/>
  <c r="R646" i="1"/>
  <c r="R631" i="1"/>
  <c r="R586" i="1"/>
  <c r="R629" i="1"/>
  <c r="R600" i="1"/>
  <c r="P713" i="1"/>
  <c r="O714" i="1"/>
  <c r="O715" i="1" s="1"/>
  <c r="P465" i="1"/>
  <c r="P534" i="1" s="1"/>
  <c r="J510" i="1"/>
  <c r="J565" i="1"/>
  <c r="F458" i="1"/>
  <c r="Q465" i="1"/>
  <c r="Q565" i="1" s="1"/>
  <c r="J466" i="1"/>
  <c r="B507" i="1"/>
  <c r="B544" i="1" s="1"/>
  <c r="I594" i="1"/>
  <c r="E602" i="1"/>
  <c r="D603" i="1"/>
  <c r="C604" i="1"/>
  <c r="B605" i="1"/>
  <c r="R605" i="1"/>
  <c r="K685" i="1"/>
  <c r="J686" i="1"/>
  <c r="J688" i="1" s="1"/>
  <c r="M701" i="1"/>
  <c r="L702" i="1"/>
  <c r="L704" i="1" s="1"/>
  <c r="O720" i="1"/>
  <c r="O719" i="1"/>
  <c r="R465" i="1"/>
  <c r="R565" i="1" s="1"/>
  <c r="J578" i="1"/>
  <c r="C600" i="1"/>
  <c r="R649" i="1"/>
  <c r="E662" i="1"/>
  <c r="E667" i="1" s="1"/>
  <c r="K692" i="1"/>
  <c r="P717" i="1"/>
  <c r="M605" i="1"/>
  <c r="L629" i="1"/>
  <c r="Q651" i="1"/>
  <c r="F662" i="1"/>
  <c r="F667" i="1" s="1"/>
  <c r="C665" i="1"/>
  <c r="F676" i="1"/>
  <c r="K690" i="1"/>
  <c r="I696" i="1"/>
  <c r="N714" i="1"/>
  <c r="R651" i="1"/>
  <c r="Q652" i="1"/>
  <c r="G662" i="1"/>
  <c r="G667" i="1" s="1"/>
  <c r="D665" i="1"/>
  <c r="G676" i="1"/>
  <c r="J696" i="1"/>
  <c r="J700" i="1"/>
  <c r="O710" i="1"/>
  <c r="O711" i="1" s="1"/>
  <c r="L631" i="1"/>
  <c r="R652" i="1"/>
  <c r="R662" i="1" s="1"/>
  <c r="R667" i="1" s="1"/>
  <c r="H662" i="1"/>
  <c r="H667" i="1" s="1"/>
  <c r="D600" i="1"/>
  <c r="I662" i="1"/>
  <c r="I667" i="1" s="1"/>
  <c r="Q666" i="1"/>
  <c r="Q710" i="1"/>
  <c r="Q711" i="1" s="1"/>
  <c r="M712" i="1"/>
  <c r="R653" i="1"/>
  <c r="J662" i="1"/>
  <c r="J667" i="1" s="1"/>
  <c r="R666" i="1"/>
  <c r="R710" i="1"/>
  <c r="R711" i="1" s="1"/>
  <c r="N712" i="1"/>
  <c r="K662" i="1"/>
  <c r="K667" i="1" s="1"/>
  <c r="G688" i="1"/>
  <c r="O712" i="1"/>
  <c r="L662" i="1"/>
  <c r="L667" i="1" s="1"/>
  <c r="I665" i="1"/>
  <c r="H688" i="1"/>
  <c r="P712" i="1"/>
  <c r="M662" i="1"/>
  <c r="M667" i="1" s="1"/>
  <c r="L663" i="1"/>
  <c r="D669" i="1"/>
  <c r="I686" i="1"/>
  <c r="I688" i="1"/>
  <c r="I600" i="1"/>
  <c r="N662" i="1"/>
  <c r="N667" i="1" s="1"/>
  <c r="O662" i="1"/>
  <c r="O667" i="1" s="1"/>
  <c r="L665" i="1"/>
  <c r="N716" i="1"/>
  <c r="P662" i="1"/>
  <c r="P667" i="1" s="1"/>
  <c r="L708" i="1"/>
  <c r="O716" i="1"/>
  <c r="G682" i="1"/>
  <c r="G684" i="1" s="1"/>
  <c r="E678" i="1"/>
  <c r="E680" i="1" s="1"/>
  <c r="F674" i="1"/>
  <c r="H511" i="1" l="1"/>
  <c r="H548" i="1"/>
  <c r="M697" i="1"/>
  <c r="L698" i="1"/>
  <c r="L700" i="1" s="1"/>
  <c r="I682" i="1"/>
  <c r="I684" i="1" s="1"/>
  <c r="J681" i="1"/>
  <c r="L569" i="1"/>
  <c r="L554" i="1"/>
  <c r="L568" i="1"/>
  <c r="L553" i="1"/>
  <c r="J570" i="1"/>
  <c r="J555" i="1"/>
  <c r="G555" i="1"/>
  <c r="G570" i="1"/>
  <c r="P569" i="1"/>
  <c r="P554" i="1"/>
  <c r="M466" i="1"/>
  <c r="R526" i="1"/>
  <c r="M568" i="1"/>
  <c r="M553" i="1"/>
  <c r="N637" i="1"/>
  <c r="N636" i="1"/>
  <c r="N433" i="1"/>
  <c r="O705" i="1"/>
  <c r="N706" i="1"/>
  <c r="N708" i="1" s="1"/>
  <c r="F642" i="1"/>
  <c r="H631" i="1"/>
  <c r="H587" i="1"/>
  <c r="H586" i="1"/>
  <c r="H629" i="1"/>
  <c r="H646" i="1"/>
  <c r="O586" i="1"/>
  <c r="M567" i="1"/>
  <c r="M552" i="1"/>
  <c r="J569" i="1"/>
  <c r="J554" i="1"/>
  <c r="G569" i="1"/>
  <c r="G554" i="1"/>
  <c r="F569" i="1"/>
  <c r="F554" i="1"/>
  <c r="D642" i="1"/>
  <c r="B637" i="1"/>
  <c r="B636" i="1"/>
  <c r="B433" i="1"/>
  <c r="P637" i="1"/>
  <c r="P636" i="1"/>
  <c r="P433" i="1"/>
  <c r="C512" i="1"/>
  <c r="C511" i="1"/>
  <c r="C548" i="1"/>
  <c r="B552" i="1"/>
  <c r="B567" i="1"/>
  <c r="C631" i="1"/>
  <c r="C587" i="1"/>
  <c r="C586" i="1"/>
  <c r="C629" i="1"/>
  <c r="C646" i="1"/>
  <c r="N586" i="1"/>
  <c r="P565" i="1"/>
  <c r="K568" i="1"/>
  <c r="K553" i="1"/>
  <c r="H568" i="1"/>
  <c r="H553" i="1"/>
  <c r="G653" i="1"/>
  <c r="G650" i="1"/>
  <c r="G568" i="1"/>
  <c r="G553" i="1"/>
  <c r="H542" i="1"/>
  <c r="O642" i="1"/>
  <c r="H534" i="1"/>
  <c r="G542" i="1"/>
  <c r="Q713" i="1"/>
  <c r="P714" i="1"/>
  <c r="R655" i="1"/>
  <c r="R665" i="1" s="1"/>
  <c r="L639" i="1"/>
  <c r="L642" i="1" s="1"/>
  <c r="L586" i="1"/>
  <c r="L510" i="1"/>
  <c r="L594" i="1"/>
  <c r="L466" i="1"/>
  <c r="I673" i="1"/>
  <c r="H674" i="1"/>
  <c r="H676" i="1" s="1"/>
  <c r="E534" i="1"/>
  <c r="M555" i="1"/>
  <c r="M570" i="1"/>
  <c r="E504" i="1"/>
  <c r="L567" i="1"/>
  <c r="L552" i="1"/>
  <c r="I511" i="1"/>
  <c r="I548" i="1"/>
  <c r="I512" i="1"/>
  <c r="L518" i="1"/>
  <c r="E570" i="1"/>
  <c r="E555" i="1"/>
  <c r="D554" i="1"/>
  <c r="D569" i="1"/>
  <c r="O570" i="1"/>
  <c r="O555" i="1"/>
  <c r="E565" i="1"/>
  <c r="F637" i="1"/>
  <c r="F636" i="1"/>
  <c r="F433" i="1"/>
  <c r="J567" i="1"/>
  <c r="J552" i="1"/>
  <c r="D570" i="1"/>
  <c r="D555" i="1"/>
  <c r="Q639" i="1"/>
  <c r="Q594" i="1"/>
  <c r="Q466" i="1"/>
  <c r="Q510" i="1"/>
  <c r="G678" i="1"/>
  <c r="G680" i="1" s="1"/>
  <c r="H677" i="1"/>
  <c r="H567" i="1"/>
  <c r="H552" i="1"/>
  <c r="O650" i="1"/>
  <c r="O647" i="1"/>
  <c r="O653" i="1"/>
  <c r="M569" i="1"/>
  <c r="M554" i="1"/>
  <c r="H641" i="1"/>
  <c r="H640" i="1"/>
  <c r="H505" i="1"/>
  <c r="H504" i="1"/>
  <c r="B653" i="1"/>
  <c r="B663" i="1" s="1"/>
  <c r="B650" i="1"/>
  <c r="G586" i="1"/>
  <c r="D512" i="1"/>
  <c r="D511" i="1"/>
  <c r="D548" i="1"/>
  <c r="E553" i="1"/>
  <c r="E568" i="1"/>
  <c r="O548" i="1"/>
  <c r="O512" i="1"/>
  <c r="O511" i="1"/>
  <c r="F518" i="1"/>
  <c r="D637" i="1"/>
  <c r="D636" i="1"/>
  <c r="D433" i="1"/>
  <c r="N639" i="1"/>
  <c r="N642" i="1" s="1"/>
  <c r="N466" i="1"/>
  <c r="N510" i="1"/>
  <c r="N689" i="1"/>
  <c r="M690" i="1"/>
  <c r="M692" i="1" s="1"/>
  <c r="I569" i="1"/>
  <c r="I554" i="1"/>
  <c r="G655" i="1"/>
  <c r="G665" i="1" s="1"/>
  <c r="G639" i="1"/>
  <c r="G594" i="1"/>
  <c r="G466" i="1"/>
  <c r="G510" i="1"/>
  <c r="K570" i="1"/>
  <c r="K555" i="1"/>
  <c r="F570" i="1"/>
  <c r="F555" i="1"/>
  <c r="D670" i="1"/>
  <c r="D672" i="1" s="1"/>
  <c r="E669" i="1"/>
  <c r="Q655" i="1"/>
  <c r="Q665" i="1" s="1"/>
  <c r="R639" i="1"/>
  <c r="R504" i="1"/>
  <c r="R466" i="1"/>
  <c r="R510" i="1"/>
  <c r="R534" i="1"/>
  <c r="L660" i="1"/>
  <c r="R712" i="1"/>
  <c r="N655" i="1"/>
  <c r="N665" i="1" s="1"/>
  <c r="N650" i="1"/>
  <c r="N647" i="1"/>
  <c r="N653" i="1"/>
  <c r="G534" i="1"/>
  <c r="N568" i="1"/>
  <c r="N553" i="1"/>
  <c r="H569" i="1"/>
  <c r="H554" i="1"/>
  <c r="Q504" i="1"/>
  <c r="F567" i="1"/>
  <c r="F552" i="1"/>
  <c r="O466" i="1"/>
  <c r="J637" i="1"/>
  <c r="J636" i="1"/>
  <c r="J433" i="1"/>
  <c r="R650" i="1"/>
  <c r="P655" i="1"/>
  <c r="P665" i="1" s="1"/>
  <c r="P594" i="1"/>
  <c r="O569" i="1"/>
  <c r="O554" i="1"/>
  <c r="O567" i="1"/>
  <c r="O552" i="1"/>
  <c r="F535" i="1"/>
  <c r="F534" i="1"/>
  <c r="N565" i="1"/>
  <c r="Q569" i="1"/>
  <c r="Q554" i="1"/>
  <c r="AA368" i="1"/>
  <c r="H637" i="1"/>
  <c r="H636" i="1"/>
  <c r="H433" i="1"/>
  <c r="M637" i="1"/>
  <c r="M636" i="1"/>
  <c r="M433" i="1"/>
  <c r="I653" i="1"/>
  <c r="I650" i="1"/>
  <c r="I647" i="1"/>
  <c r="L693" i="1"/>
  <c r="K694" i="1"/>
  <c r="K696" i="1" s="1"/>
  <c r="D631" i="1"/>
  <c r="D629" i="1"/>
  <c r="D646" i="1"/>
  <c r="D586" i="1"/>
  <c r="D587" i="1"/>
  <c r="N594" i="1"/>
  <c r="K567" i="1"/>
  <c r="K552" i="1"/>
  <c r="N527" i="1"/>
  <c r="N526" i="1"/>
  <c r="F526" i="1"/>
  <c r="C570" i="1"/>
  <c r="C555" i="1"/>
  <c r="L637" i="1"/>
  <c r="L636" i="1"/>
  <c r="L433" i="1"/>
  <c r="P718" i="1"/>
  <c r="Q717" i="1"/>
  <c r="M650" i="1"/>
  <c r="M647" i="1"/>
  <c r="M653" i="1"/>
  <c r="Q646" i="1"/>
  <c r="Q631" i="1"/>
  <c r="Q629" i="1"/>
  <c r="Q600" i="1"/>
  <c r="Q587" i="1"/>
  <c r="Q586" i="1"/>
  <c r="N570" i="1"/>
  <c r="N555" i="1"/>
  <c r="P526" i="1"/>
  <c r="G526" i="1"/>
  <c r="N534" i="1"/>
  <c r="Q642" i="1"/>
  <c r="C554" i="1"/>
  <c r="C569" i="1"/>
  <c r="Q552" i="1"/>
  <c r="Q567" i="1"/>
  <c r="O637" i="1"/>
  <c r="O636" i="1"/>
  <c r="O433" i="1"/>
  <c r="N701" i="1"/>
  <c r="M702" i="1"/>
  <c r="M704" i="1" s="1"/>
  <c r="H594" i="1"/>
  <c r="J629" i="1"/>
  <c r="J646" i="1"/>
  <c r="J631" i="1"/>
  <c r="J587" i="1"/>
  <c r="J586" i="1"/>
  <c r="J600" i="1"/>
  <c r="I567" i="1"/>
  <c r="I552" i="1"/>
  <c r="O553" i="1"/>
  <c r="O568" i="1"/>
  <c r="O527" i="1"/>
  <c r="N554" i="1"/>
  <c r="N569" i="1"/>
  <c r="E655" i="1"/>
  <c r="E665" i="1" s="1"/>
  <c r="E639" i="1"/>
  <c r="E594" i="1"/>
  <c r="E466" i="1"/>
  <c r="E510" i="1"/>
  <c r="E518" i="1"/>
  <c r="D553" i="1"/>
  <c r="D568" i="1"/>
  <c r="B553" i="1"/>
  <c r="B568" i="1"/>
  <c r="E636" i="1"/>
  <c r="E637" i="1"/>
  <c r="E433" i="1"/>
  <c r="P552" i="1"/>
  <c r="P567" i="1"/>
  <c r="G641" i="1"/>
  <c r="G640" i="1"/>
  <c r="G505" i="1"/>
  <c r="G504" i="1"/>
  <c r="G518" i="1"/>
  <c r="E554" i="1"/>
  <c r="E569" i="1"/>
  <c r="N542" i="1"/>
  <c r="E653" i="1"/>
  <c r="E650" i="1"/>
  <c r="E552" i="1"/>
  <c r="E567" i="1"/>
  <c r="C552" i="1"/>
  <c r="C567" i="1"/>
  <c r="J568" i="1"/>
  <c r="J553" i="1"/>
  <c r="L685" i="1"/>
  <c r="K686" i="1"/>
  <c r="K688" i="1" s="1"/>
  <c r="J511" i="1"/>
  <c r="J548" i="1"/>
  <c r="J512" i="1"/>
  <c r="F631" i="1"/>
  <c r="F629" i="1"/>
  <c r="F646" i="1"/>
  <c r="G647" i="1" s="1"/>
  <c r="F586" i="1"/>
  <c r="F587" i="1"/>
  <c r="P650" i="1"/>
  <c r="P647" i="1"/>
  <c r="P653" i="1"/>
  <c r="K569" i="1"/>
  <c r="K554" i="1"/>
  <c r="F639" i="1"/>
  <c r="F594" i="1"/>
  <c r="F466" i="1"/>
  <c r="F510" i="1"/>
  <c r="R663" i="1"/>
  <c r="P639" i="1"/>
  <c r="P642" i="1" s="1"/>
  <c r="X709" i="1"/>
  <c r="P466" i="1"/>
  <c r="P510" i="1"/>
  <c r="W352" i="1"/>
  <c r="K653" i="1"/>
  <c r="K650" i="1"/>
  <c r="K647" i="1"/>
  <c r="M642" i="1"/>
  <c r="K642" i="1"/>
  <c r="L570" i="1"/>
  <c r="L555" i="1"/>
  <c r="J642" i="1"/>
  <c r="M549" i="1"/>
  <c r="M571" i="1"/>
  <c r="M556" i="1"/>
  <c r="M654" i="1" s="1"/>
  <c r="M664" i="1" s="1"/>
  <c r="H555" i="1"/>
  <c r="H570" i="1"/>
  <c r="F504" i="1"/>
  <c r="F553" i="1"/>
  <c r="F568" i="1"/>
  <c r="G565" i="1"/>
  <c r="G637" i="1"/>
  <c r="G636" i="1"/>
  <c r="G433" i="1"/>
  <c r="I637" i="1"/>
  <c r="I636" i="1"/>
  <c r="I433" i="1"/>
  <c r="Q712" i="1"/>
  <c r="R642" i="1"/>
  <c r="K511" i="1"/>
  <c r="K548" i="1"/>
  <c r="K512" i="1"/>
  <c r="D535" i="1"/>
  <c r="D534" i="1"/>
  <c r="I570" i="1"/>
  <c r="I555" i="1"/>
  <c r="I568" i="1"/>
  <c r="I553" i="1"/>
  <c r="E642" i="1"/>
  <c r="B511" i="1"/>
  <c r="B548" i="1"/>
  <c r="C642" i="1"/>
  <c r="G567" i="1"/>
  <c r="G552" i="1"/>
  <c r="H565" i="1"/>
  <c r="K637" i="1"/>
  <c r="K636" i="1"/>
  <c r="K433" i="1"/>
  <c r="Q432" i="1"/>
  <c r="Q431" i="1"/>
  <c r="F542" i="1"/>
  <c r="E512" i="1" l="1"/>
  <c r="E511" i="1"/>
  <c r="E548" i="1"/>
  <c r="J653" i="1"/>
  <c r="J650" i="1"/>
  <c r="J647" i="1"/>
  <c r="D571" i="1"/>
  <c r="D556" i="1"/>
  <c r="D549" i="1"/>
  <c r="D550" i="1"/>
  <c r="P705" i="1"/>
  <c r="O706" i="1"/>
  <c r="M572" i="1"/>
  <c r="M579" i="1"/>
  <c r="M630" i="1" s="1"/>
  <c r="B571" i="1"/>
  <c r="B556" i="1"/>
  <c r="B549" i="1"/>
  <c r="F512" i="1"/>
  <c r="F511" i="1"/>
  <c r="F548" i="1"/>
  <c r="J549" i="1"/>
  <c r="J550" i="1"/>
  <c r="J571" i="1"/>
  <c r="J556" i="1"/>
  <c r="I660" i="1"/>
  <c r="I663" i="1"/>
  <c r="I677" i="1"/>
  <c r="H678" i="1"/>
  <c r="H680" i="1" s="1"/>
  <c r="O689" i="1"/>
  <c r="N690" i="1"/>
  <c r="N692" i="1" s="1"/>
  <c r="N548" i="1"/>
  <c r="O550" i="1" s="1"/>
  <c r="N512" i="1"/>
  <c r="N511" i="1"/>
  <c r="Q548" i="1"/>
  <c r="Q512" i="1"/>
  <c r="Q511" i="1"/>
  <c r="J682" i="1"/>
  <c r="J684" i="1" s="1"/>
  <c r="K681" i="1"/>
  <c r="M685" i="1"/>
  <c r="L686" i="1"/>
  <c r="L688" i="1" s="1"/>
  <c r="G642" i="1"/>
  <c r="O701" i="1"/>
  <c r="N702" i="1"/>
  <c r="N704" i="1" s="1"/>
  <c r="E670" i="1"/>
  <c r="E672" i="1" s="1"/>
  <c r="F669" i="1"/>
  <c r="J673" i="1"/>
  <c r="I674" i="1"/>
  <c r="I676" i="1" s="1"/>
  <c r="M693" i="1"/>
  <c r="L694" i="1"/>
  <c r="L696" i="1" s="1"/>
  <c r="C550" i="1"/>
  <c r="C571" i="1"/>
  <c r="C556" i="1"/>
  <c r="C549" i="1"/>
  <c r="N660" i="1"/>
  <c r="N663" i="1"/>
  <c r="G660" i="1"/>
  <c r="G663" i="1"/>
  <c r="N697" i="1"/>
  <c r="M698" i="1"/>
  <c r="M700" i="1" s="1"/>
  <c r="P660" i="1"/>
  <c r="P663" i="1"/>
  <c r="Q647" i="1"/>
  <c r="Q650" i="1"/>
  <c r="Q653" i="1"/>
  <c r="L548" i="1"/>
  <c r="L512" i="1"/>
  <c r="L511" i="1"/>
  <c r="M512" i="1"/>
  <c r="M660" i="1"/>
  <c r="M663" i="1"/>
  <c r="R647" i="1"/>
  <c r="R660" i="1" s="1"/>
  <c r="H642" i="1"/>
  <c r="Q637" i="1"/>
  <c r="Q636" i="1"/>
  <c r="Q433" i="1"/>
  <c r="K660" i="1"/>
  <c r="K663" i="1"/>
  <c r="AB368" i="1"/>
  <c r="H653" i="1"/>
  <c r="H650" i="1"/>
  <c r="H647" i="1"/>
  <c r="X352" i="1"/>
  <c r="W357" i="1"/>
  <c r="W359" i="1"/>
  <c r="W355" i="1"/>
  <c r="W360" i="1" s="1"/>
  <c r="W362" i="1" s="1"/>
  <c r="D653" i="1"/>
  <c r="D650" i="1"/>
  <c r="D647" i="1"/>
  <c r="G548" i="1"/>
  <c r="G512" i="1"/>
  <c r="G511" i="1"/>
  <c r="I556" i="1"/>
  <c r="I549" i="1"/>
  <c r="I550" i="1"/>
  <c r="I571" i="1"/>
  <c r="K549" i="1"/>
  <c r="K550" i="1"/>
  <c r="K571" i="1"/>
  <c r="K556" i="1"/>
  <c r="P548" i="1"/>
  <c r="P512" i="1"/>
  <c r="P511" i="1"/>
  <c r="E647" i="1"/>
  <c r="E660" i="1" s="1"/>
  <c r="R717" i="1"/>
  <c r="R718" i="1" s="1"/>
  <c r="Q718" i="1"/>
  <c r="H571" i="1"/>
  <c r="H556" i="1"/>
  <c r="H549" i="1"/>
  <c r="F653" i="1"/>
  <c r="F650" i="1"/>
  <c r="F647" i="1"/>
  <c r="P720" i="1"/>
  <c r="P719" i="1"/>
  <c r="O660" i="1"/>
  <c r="O663" i="1"/>
  <c r="P715" i="1"/>
  <c r="P716" i="1"/>
  <c r="M557" i="1"/>
  <c r="X712" i="1"/>
  <c r="Y709" i="1"/>
  <c r="Z709" i="1" s="1"/>
  <c r="AA709" i="1" s="1"/>
  <c r="AB709" i="1" s="1"/>
  <c r="AC709" i="1" s="1"/>
  <c r="E663" i="1"/>
  <c r="R548" i="1"/>
  <c r="R512" i="1"/>
  <c r="R511" i="1"/>
  <c r="O549" i="1"/>
  <c r="O571" i="1"/>
  <c r="O556" i="1"/>
  <c r="R713" i="1"/>
  <c r="R714" i="1" s="1"/>
  <c r="Q714" i="1"/>
  <c r="C653" i="1"/>
  <c r="C650" i="1"/>
  <c r="C647" i="1"/>
  <c r="H512" i="1"/>
  <c r="Q716" i="1" l="1"/>
  <c r="Q715" i="1"/>
  <c r="G571" i="1"/>
  <c r="G556" i="1"/>
  <c r="G549" i="1"/>
  <c r="G550" i="1"/>
  <c r="N698" i="1"/>
  <c r="N700" i="1" s="1"/>
  <c r="O697" i="1"/>
  <c r="J677" i="1"/>
  <c r="I678" i="1"/>
  <c r="I680" i="1" s="1"/>
  <c r="R720" i="1"/>
  <c r="R719" i="1"/>
  <c r="R716" i="1"/>
  <c r="R715" i="1"/>
  <c r="O702" i="1"/>
  <c r="P701" i="1"/>
  <c r="O707" i="1"/>
  <c r="O708" i="1"/>
  <c r="O557" i="1"/>
  <c r="O654" i="1"/>
  <c r="O664" i="1" s="1"/>
  <c r="Q705" i="1"/>
  <c r="P706" i="1"/>
  <c r="O572" i="1"/>
  <c r="O579" i="1"/>
  <c r="O630" i="1" s="1"/>
  <c r="P571" i="1"/>
  <c r="P549" i="1"/>
  <c r="P550" i="1"/>
  <c r="P556" i="1"/>
  <c r="D660" i="1"/>
  <c r="D663" i="1"/>
  <c r="J557" i="1"/>
  <c r="J558" i="1"/>
  <c r="J654" i="1"/>
  <c r="J664" i="1" s="1"/>
  <c r="K558" i="1"/>
  <c r="K557" i="1"/>
  <c r="K654" i="1"/>
  <c r="K664" i="1" s="1"/>
  <c r="W364" i="1"/>
  <c r="W365" i="1" s="1"/>
  <c r="M686" i="1"/>
  <c r="M688" i="1" s="1"/>
  <c r="N685" i="1"/>
  <c r="J572" i="1"/>
  <c r="J579" i="1"/>
  <c r="J630" i="1" s="1"/>
  <c r="K572" i="1"/>
  <c r="K579" i="1"/>
  <c r="K630" i="1" s="1"/>
  <c r="L681" i="1"/>
  <c r="K682" i="1"/>
  <c r="K684" i="1" s="1"/>
  <c r="D557" i="1"/>
  <c r="D558" i="1"/>
  <c r="D654" i="1"/>
  <c r="D664" i="1" s="1"/>
  <c r="C557" i="1"/>
  <c r="C558" i="1"/>
  <c r="C654" i="1"/>
  <c r="C664" i="1" s="1"/>
  <c r="Y352" i="1"/>
  <c r="X357" i="1"/>
  <c r="X359" i="1"/>
  <c r="X355" i="1"/>
  <c r="C572" i="1"/>
  <c r="C579" i="1"/>
  <c r="C630" i="1" s="1"/>
  <c r="D572" i="1"/>
  <c r="D579" i="1"/>
  <c r="D630" i="1" s="1"/>
  <c r="F660" i="1"/>
  <c r="F663" i="1"/>
  <c r="F550" i="1"/>
  <c r="F549" i="1"/>
  <c r="F571" i="1"/>
  <c r="F556" i="1"/>
  <c r="R549" i="1"/>
  <c r="R550" i="1"/>
  <c r="R571" i="1"/>
  <c r="R556" i="1"/>
  <c r="H550" i="1"/>
  <c r="I572" i="1"/>
  <c r="I579" i="1"/>
  <c r="I630" i="1" s="1"/>
  <c r="L556" i="1"/>
  <c r="L549" i="1"/>
  <c r="L550" i="1"/>
  <c r="L571" i="1"/>
  <c r="M550" i="1"/>
  <c r="Q556" i="1"/>
  <c r="Q550" i="1"/>
  <c r="Q549" i="1"/>
  <c r="Q571" i="1"/>
  <c r="H660" i="1"/>
  <c r="H663" i="1"/>
  <c r="Q660" i="1"/>
  <c r="Q663" i="1"/>
  <c r="J660" i="1"/>
  <c r="J663" i="1"/>
  <c r="H557" i="1"/>
  <c r="H654" i="1"/>
  <c r="H664" i="1" s="1"/>
  <c r="N693" i="1"/>
  <c r="M694" i="1"/>
  <c r="M696" i="1" s="1"/>
  <c r="E571" i="1"/>
  <c r="E556" i="1"/>
  <c r="E549" i="1"/>
  <c r="E550" i="1"/>
  <c r="H572" i="1"/>
  <c r="H579" i="1"/>
  <c r="H630" i="1" s="1"/>
  <c r="I557" i="1"/>
  <c r="I558" i="1"/>
  <c r="I654" i="1"/>
  <c r="I664" i="1" s="1"/>
  <c r="N549" i="1"/>
  <c r="N550" i="1"/>
  <c r="N571" i="1"/>
  <c r="N556" i="1"/>
  <c r="O558" i="1" s="1"/>
  <c r="B557" i="1"/>
  <c r="B654" i="1"/>
  <c r="B664" i="1" s="1"/>
  <c r="C663" i="1"/>
  <c r="C660" i="1"/>
  <c r="K673" i="1"/>
  <c r="J674" i="1"/>
  <c r="J676" i="1" s="1"/>
  <c r="B572" i="1"/>
  <c r="B579" i="1"/>
  <c r="B630" i="1" s="1"/>
  <c r="Q720" i="1"/>
  <c r="Q719" i="1"/>
  <c r="F670" i="1"/>
  <c r="F672" i="1" s="1"/>
  <c r="G669" i="1"/>
  <c r="P689" i="1"/>
  <c r="O690" i="1"/>
  <c r="W378" i="1" l="1"/>
  <c r="W369" i="1" s="1"/>
  <c r="W366" i="1"/>
  <c r="G670" i="1"/>
  <c r="G672" i="1" s="1"/>
  <c r="H669" i="1"/>
  <c r="M681" i="1"/>
  <c r="L682" i="1"/>
  <c r="L684" i="1" s="1"/>
  <c r="O703" i="1"/>
  <c r="O704" i="1"/>
  <c r="L558" i="1"/>
  <c r="L557" i="1"/>
  <c r="L654" i="1"/>
  <c r="L664" i="1" s="1"/>
  <c r="M558" i="1"/>
  <c r="P558" i="1"/>
  <c r="P557" i="1"/>
  <c r="P654" i="1"/>
  <c r="P664" i="1" s="1"/>
  <c r="R557" i="1"/>
  <c r="R558" i="1"/>
  <c r="R654" i="1"/>
  <c r="R664" i="1" s="1"/>
  <c r="X360" i="1"/>
  <c r="X362" i="1" s="1"/>
  <c r="N686" i="1"/>
  <c r="N688" i="1" s="1"/>
  <c r="O685" i="1"/>
  <c r="P572" i="1"/>
  <c r="P579" i="1"/>
  <c r="P630" i="1" s="1"/>
  <c r="R572" i="1"/>
  <c r="R579" i="1"/>
  <c r="R630" i="1" s="1"/>
  <c r="K677" i="1"/>
  <c r="J678" i="1"/>
  <c r="J680" i="1" s="1"/>
  <c r="L673" i="1"/>
  <c r="K674" i="1"/>
  <c r="K676" i="1" s="1"/>
  <c r="Q572" i="1"/>
  <c r="Q579" i="1"/>
  <c r="Q630" i="1" s="1"/>
  <c r="O698" i="1"/>
  <c r="P697" i="1"/>
  <c r="E557" i="1"/>
  <c r="E558" i="1"/>
  <c r="E654" i="1"/>
  <c r="E664" i="1" s="1"/>
  <c r="Y357" i="1"/>
  <c r="Z352" i="1"/>
  <c r="Y359" i="1"/>
  <c r="Y355" i="1"/>
  <c r="P707" i="1"/>
  <c r="P708" i="1"/>
  <c r="R705" i="1"/>
  <c r="R706" i="1" s="1"/>
  <c r="Q706" i="1"/>
  <c r="E572" i="1"/>
  <c r="E579" i="1"/>
  <c r="E630" i="1" s="1"/>
  <c r="F557" i="1"/>
  <c r="F558" i="1"/>
  <c r="F654" i="1"/>
  <c r="F664" i="1" s="1"/>
  <c r="Q557" i="1"/>
  <c r="Q558" i="1"/>
  <c r="Q654" i="1"/>
  <c r="Q664" i="1" s="1"/>
  <c r="F572" i="1"/>
  <c r="F579" i="1"/>
  <c r="F630" i="1" s="1"/>
  <c r="G557" i="1"/>
  <c r="G558" i="1"/>
  <c r="G654" i="1"/>
  <c r="G664" i="1" s="1"/>
  <c r="N557" i="1"/>
  <c r="N558" i="1"/>
  <c r="N654" i="1"/>
  <c r="N664" i="1" s="1"/>
  <c r="O693" i="1"/>
  <c r="N694" i="1"/>
  <c r="N696" i="1" s="1"/>
  <c r="G572" i="1"/>
  <c r="G579" i="1"/>
  <c r="G630" i="1" s="1"/>
  <c r="N572" i="1"/>
  <c r="N579" i="1"/>
  <c r="N630" i="1" s="1"/>
  <c r="L572" i="1"/>
  <c r="L579" i="1"/>
  <c r="L630" i="1" s="1"/>
  <c r="O691" i="1"/>
  <c r="O692" i="1"/>
  <c r="Q689" i="1"/>
  <c r="P690" i="1"/>
  <c r="H558" i="1"/>
  <c r="P702" i="1"/>
  <c r="Q701" i="1"/>
  <c r="O699" i="1" l="1"/>
  <c r="O700" i="1"/>
  <c r="P693" i="1"/>
  <c r="O694" i="1"/>
  <c r="Q707" i="1"/>
  <c r="Q708" i="1"/>
  <c r="M673" i="1"/>
  <c r="L674" i="1"/>
  <c r="L676" i="1" s="1"/>
  <c r="R701" i="1"/>
  <c r="R702" i="1" s="1"/>
  <c r="Q702" i="1"/>
  <c r="R707" i="1"/>
  <c r="R708" i="1"/>
  <c r="P703" i="1"/>
  <c r="P704" i="1"/>
  <c r="L677" i="1"/>
  <c r="K678" i="1"/>
  <c r="K680" i="1" s="1"/>
  <c r="P691" i="1"/>
  <c r="P692" i="1"/>
  <c r="Y360" i="1"/>
  <c r="Y362" i="1" s="1"/>
  <c r="R689" i="1"/>
  <c r="R690" i="1" s="1"/>
  <c r="Q690" i="1"/>
  <c r="Z357" i="1"/>
  <c r="AA352" i="1"/>
  <c r="Z359" i="1"/>
  <c r="Z355" i="1"/>
  <c r="Z360" i="1" s="1"/>
  <c r="Z362" i="1" s="1"/>
  <c r="O686" i="1"/>
  <c r="P685" i="1"/>
  <c r="N681" i="1"/>
  <c r="M682" i="1"/>
  <c r="M684" i="1" s="1"/>
  <c r="H670" i="1"/>
  <c r="H672" i="1" s="1"/>
  <c r="I669" i="1"/>
  <c r="X365" i="1"/>
  <c r="X378" i="1" s="1"/>
  <c r="X369" i="1" s="1"/>
  <c r="X364" i="1"/>
  <c r="P698" i="1"/>
  <c r="Q697" i="1"/>
  <c r="W375" i="1"/>
  <c r="W376" i="1" s="1"/>
  <c r="W370" i="1"/>
  <c r="W372" i="1" s="1"/>
  <c r="I670" i="1" l="1"/>
  <c r="I672" i="1" s="1"/>
  <c r="J669" i="1"/>
  <c r="M677" i="1"/>
  <c r="L678" i="1"/>
  <c r="L680" i="1" s="1"/>
  <c r="X375" i="1"/>
  <c r="X376" i="1" s="1"/>
  <c r="X370" i="1"/>
  <c r="X372" i="1" s="1"/>
  <c r="O681" i="1"/>
  <c r="N682" i="1"/>
  <c r="N684" i="1" s="1"/>
  <c r="P686" i="1"/>
  <c r="Q685" i="1"/>
  <c r="O688" i="1"/>
  <c r="O687" i="1"/>
  <c r="Q703" i="1"/>
  <c r="Q704" i="1"/>
  <c r="Z364" i="1"/>
  <c r="Z365" i="1" s="1"/>
  <c r="Z378" i="1" s="1"/>
  <c r="Z369" i="1" s="1"/>
  <c r="R703" i="1"/>
  <c r="R704" i="1"/>
  <c r="AA357" i="1"/>
  <c r="AA359" i="1"/>
  <c r="AA355" i="1"/>
  <c r="AB352" i="1"/>
  <c r="N673" i="1"/>
  <c r="M674" i="1"/>
  <c r="M676" i="1" s="1"/>
  <c r="Q691" i="1"/>
  <c r="Q692" i="1"/>
  <c r="R691" i="1"/>
  <c r="R692" i="1"/>
  <c r="O695" i="1"/>
  <c r="O696" i="1"/>
  <c r="R697" i="1"/>
  <c r="R698" i="1" s="1"/>
  <c r="Q698" i="1"/>
  <c r="Y364" i="1"/>
  <c r="Y365" i="1" s="1"/>
  <c r="Y378" i="1" s="1"/>
  <c r="Y369" i="1" s="1"/>
  <c r="P694" i="1"/>
  <c r="Q693" i="1"/>
  <c r="P699" i="1"/>
  <c r="P700" i="1"/>
  <c r="Y375" i="1" l="1"/>
  <c r="Y376" i="1" s="1"/>
  <c r="Y370" i="1"/>
  <c r="Y372" i="1" s="1"/>
  <c r="Z375" i="1"/>
  <c r="Z376" i="1" s="1"/>
  <c r="Z370" i="1"/>
  <c r="Z372" i="1" s="1"/>
  <c r="Q699" i="1"/>
  <c r="Q700" i="1"/>
  <c r="R699" i="1"/>
  <c r="R700" i="1"/>
  <c r="R685" i="1"/>
  <c r="R686" i="1" s="1"/>
  <c r="Q686" i="1"/>
  <c r="P688" i="1"/>
  <c r="P687" i="1"/>
  <c r="O673" i="1"/>
  <c r="N674" i="1"/>
  <c r="N676" i="1" s="1"/>
  <c r="P681" i="1"/>
  <c r="O682" i="1"/>
  <c r="AB357" i="1"/>
  <c r="AB359" i="1"/>
  <c r="AB355" i="1"/>
  <c r="AB360" i="1" s="1"/>
  <c r="AB362" i="1" s="1"/>
  <c r="AA360" i="1"/>
  <c r="AA362" i="1" s="1"/>
  <c r="R693" i="1"/>
  <c r="R694" i="1" s="1"/>
  <c r="Q694" i="1"/>
  <c r="P695" i="1"/>
  <c r="P696" i="1"/>
  <c r="N677" i="1"/>
  <c r="M678" i="1"/>
  <c r="M680" i="1" s="1"/>
  <c r="J670" i="1"/>
  <c r="J672" i="1" s="1"/>
  <c r="K669" i="1"/>
  <c r="O683" i="1" l="1"/>
  <c r="O684" i="1"/>
  <c r="Q681" i="1"/>
  <c r="P682" i="1"/>
  <c r="AA364" i="1"/>
  <c r="AA365" i="1"/>
  <c r="AA378" i="1" s="1"/>
  <c r="AA369" i="1" s="1"/>
  <c r="P673" i="1"/>
  <c r="O674" i="1"/>
  <c r="K670" i="1"/>
  <c r="K672" i="1" s="1"/>
  <c r="L669" i="1"/>
  <c r="Q687" i="1"/>
  <c r="Q688" i="1"/>
  <c r="O677" i="1"/>
  <c r="N678" i="1"/>
  <c r="N680" i="1" s="1"/>
  <c r="R687" i="1"/>
  <c r="R688" i="1"/>
  <c r="Q695" i="1"/>
  <c r="Q696" i="1"/>
  <c r="R696" i="1"/>
  <c r="R695" i="1"/>
  <c r="AB364" i="1"/>
  <c r="AB365" i="1"/>
  <c r="AB378" i="1" s="1"/>
  <c r="AB369" i="1" s="1"/>
  <c r="P677" i="1" l="1"/>
  <c r="O678" i="1"/>
  <c r="L670" i="1"/>
  <c r="L672" i="1" s="1"/>
  <c r="M669" i="1"/>
  <c r="Q673" i="1"/>
  <c r="P674" i="1"/>
  <c r="AB375" i="1"/>
  <c r="AB376" i="1" s="1"/>
  <c r="AB370" i="1"/>
  <c r="AB372" i="1" s="1"/>
  <c r="AA375" i="1"/>
  <c r="AA376" i="1" s="1"/>
  <c r="AA370" i="1"/>
  <c r="AA372" i="1" s="1"/>
  <c r="O675" i="1"/>
  <c r="O676" i="1"/>
  <c r="P683" i="1"/>
  <c r="P684" i="1"/>
  <c r="R681" i="1"/>
  <c r="R682" i="1" s="1"/>
  <c r="Q682" i="1"/>
  <c r="R683" i="1" l="1"/>
  <c r="R684" i="1"/>
  <c r="Q683" i="1"/>
  <c r="Q684" i="1"/>
  <c r="R673" i="1"/>
  <c r="R674" i="1" s="1"/>
  <c r="Q674" i="1"/>
  <c r="M670" i="1"/>
  <c r="M672" i="1" s="1"/>
  <c r="N669" i="1"/>
  <c r="O679" i="1"/>
  <c r="O680" i="1"/>
  <c r="P675" i="1"/>
  <c r="P676" i="1"/>
  <c r="Q677" i="1"/>
  <c r="P678" i="1"/>
  <c r="N670" i="1" l="1"/>
  <c r="N672" i="1" s="1"/>
  <c r="O669" i="1"/>
  <c r="P679" i="1"/>
  <c r="P680" i="1"/>
  <c r="R675" i="1"/>
  <c r="R676" i="1"/>
  <c r="R677" i="1"/>
  <c r="R678" i="1" s="1"/>
  <c r="Q678" i="1"/>
  <c r="Q675" i="1"/>
  <c r="Q676" i="1"/>
  <c r="Q679" i="1" l="1"/>
  <c r="Q680" i="1"/>
  <c r="R679" i="1"/>
  <c r="R680" i="1"/>
  <c r="O670" i="1"/>
  <c r="P669" i="1"/>
  <c r="P670" i="1" l="1"/>
  <c r="Q669" i="1"/>
  <c r="O671" i="1"/>
  <c r="O672" i="1"/>
  <c r="R669" i="1" l="1"/>
  <c r="R670" i="1" s="1"/>
  <c r="Q670" i="1"/>
  <c r="P671" i="1"/>
  <c r="P672" i="1"/>
  <c r="Q672" i="1" l="1"/>
  <c r="Q671" i="1"/>
  <c r="R672" i="1"/>
  <c r="R671" i="1"/>
</calcChain>
</file>

<file path=xl/sharedStrings.xml><?xml version="1.0" encoding="utf-8"?>
<sst xmlns="http://schemas.openxmlformats.org/spreadsheetml/2006/main" count="1108" uniqueCount="444">
  <si>
    <t>Balance Sheet</t>
  </si>
  <si>
    <t/>
  </si>
  <si>
    <t>Q3/2023</t>
  </si>
  <si>
    <t>Q2/2023</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</si>
  <si>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</si>
  <si>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</si>
  <si>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</si>
  <si>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</si>
  <si>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</si>
  <si>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</si>
  <si>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</si>
  <si>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</si>
  <si>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</si>
  <si>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</si>
  <si>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</si>
  <si>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</si>
  <si>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</si>
  <si>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</si>
  <si>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</si>
  <si>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</si>
  <si>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</si>
  <si>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</si>
  <si>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</si>
  <si>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</si>
  <si>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</si>
  <si>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</si>
  <si>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</si>
  <si>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</si>
  <si>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</si>
  <si>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</si>
  <si>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Q3/2016</t>
  </si>
  <si>
    <t>Q2/2016</t>
  </si>
  <si>
    <t>Q1/2016</t>
  </si>
  <si>
    <t>Yearly/2015</t>
  </si>
  <si>
    <t>Q3/2015</t>
  </si>
  <si>
    <t>Q2/2015</t>
  </si>
  <si>
    <t>Q1/2015</t>
  </si>
  <si>
    <t>Yearly/2014</t>
  </si>
  <si>
    <t>Q3/2014</t>
  </si>
  <si>
    <t>Q2/2014</t>
  </si>
  <si>
    <t>Q1/2014</t>
  </si>
  <si>
    <t>Yearly/2013</t>
  </si>
  <si>
    <t>Q3/2013</t>
  </si>
  <si>
    <t>Q2/2013</t>
  </si>
  <si>
    <t>Q1/2013</t>
  </si>
  <si>
    <t>Yearly/2012</t>
  </si>
  <si>
    <t>Q3/2012</t>
  </si>
  <si>
    <t>Q2/2012</t>
  </si>
  <si>
    <t>Q1/2012</t>
  </si>
  <si>
    <t>Yearly/2011</t>
  </si>
  <si>
    <t>Q3/2011</t>
  </si>
  <si>
    <t>Q2/2011</t>
  </si>
  <si>
    <t>Q1/2011</t>
  </si>
  <si>
    <t>Yearly/2010</t>
  </si>
  <si>
    <t>Q3/2010</t>
  </si>
  <si>
    <t>Q2/2010</t>
  </si>
  <si>
    <t>Q1/2010</t>
  </si>
  <si>
    <t>Yearly/2009</t>
  </si>
  <si>
    <t>Q3/2009</t>
  </si>
  <si>
    <t>Q2/2009</t>
  </si>
  <si>
    <t>Q1/2009</t>
  </si>
  <si>
    <t>Yearly/2008</t>
  </si>
  <si>
    <t>Q3/2008</t>
  </si>
  <si>
    <t>Q2/2008</t>
  </si>
  <si>
    <t>Q1/2008</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</si>
  <si>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</si>
  <si>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</si>
  <si>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</si>
  <si>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</si>
  <si>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</si>
  <si>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</si>
  <si>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</si>
  <si>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Inventories - Net</t>
  </si>
  <si>
    <t xml:space="preserve">    Other Current Financial Assets</t>
  </si>
  <si>
    <t xml:space="preserve">      Other Current Financial Assets - Others</t>
  </si>
  <si>
    <t xml:space="preserve">    Other Tax Or Other Receivables Under Law And Regulations - Current</t>
  </si>
  <si>
    <t xml:space="preserve">      Other Tax Receivables</t>
  </si>
  <si>
    <t xml:space="preserve">    Other Current Assets</t>
  </si>
  <si>
    <t xml:space="preserve">      Prepayments</t>
  </si>
  <si>
    <t xml:space="preserve">      Other Current Assets - Others</t>
  </si>
  <si>
    <t xml:space="preserve">    Total Current Assets</t>
  </si>
  <si>
    <t xml:space="preserve"> Non-Current Assets</t>
  </si>
  <si>
    <t xml:space="preserve">    Long-Term Investments - Net</t>
  </si>
  <si>
    <t xml:space="preserve">    Long-Term Investments - Net (Amended Account)</t>
  </si>
  <si>
    <t xml:space="preserve">    Other Non-Current Financial Assets</t>
  </si>
  <si>
    <t xml:space="preserve">      Deposits</t>
  </si>
  <si>
    <t xml:space="preserve">      Other Non-Current Financial Assets - Others</t>
  </si>
  <si>
    <t xml:space="preserve">    Property, Plant And Equipment - Net</t>
  </si>
  <si>
    <t xml:space="preserve">    Right-Of-Use Assets - Net</t>
  </si>
  <si>
    <t xml:space="preserve">    Intangible Assets - Net</t>
  </si>
  <si>
    <t xml:space="preserve">      Intangible Assets - Others</t>
  </si>
  <si>
    <t xml:space="preserve">    Deferred Tax Assets</t>
  </si>
  <si>
    <t xml:space="preserve">    Other Non-Current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</si>
  <si>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</si>
  <si>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</si>
  <si>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</si>
  <si>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</si>
  <si>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</si>
  <si>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</si>
  <si>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</si>
  <si>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</si>
  <si>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Accrued Expenses - Current</t>
  </si>
  <si>
    <t xml:space="preserve">    Current Portion Of Long-Term Debts</t>
  </si>
  <si>
    <t xml:space="preserve">      Financial Institutions</t>
  </si>
  <si>
    <t xml:space="preserve">    Other Current Financial Liabilities</t>
  </si>
  <si>
    <t xml:space="preserve">      Other Current Financial Liabilities - Others</t>
  </si>
  <si>
    <t xml:space="preserve">    Current Portion Of Lease Liabilities</t>
  </si>
  <si>
    <t xml:space="preserve">    Income Tax Payable</t>
  </si>
  <si>
    <t xml:space="preserve">    Other Current Liabilities</t>
  </si>
  <si>
    <t xml:space="preserve">    Total Current Liabilities</t>
  </si>
  <si>
    <t xml:space="preserve"> Non-Current Liabilities</t>
  </si>
  <si>
    <t xml:space="preserve">    Non-Current Portion Of Long-Term Debts</t>
  </si>
  <si>
    <t xml:space="preserve">      Related Parties</t>
  </si>
  <si>
    <t xml:space="preserve">      Non-Current Portion Of Long-Term Debts - Others</t>
  </si>
  <si>
    <t xml:space="preserve">    Non-Current Portion Of Lease Liabilities</t>
  </si>
  <si>
    <t xml:space="preserve">    Other Non-Current Financial Liabilities</t>
  </si>
  <si>
    <t xml:space="preserve">    Provisions For Employee Benefit Obligations - Non-Current</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</si>
  <si>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</si>
  <si>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</si>
  <si>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</si>
  <si>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</si>
  <si>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</si>
  <si>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</si>
  <si>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</si>
  <si>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</si>
  <si>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</si>
  <si>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</si>
  <si>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</si>
  <si>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</si>
  <si>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</si>
  <si>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</si>
  <si>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</si>
  <si>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</si>
  <si>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 Others</t>
  </si>
  <si>
    <t xml:space="preserve">      Other Components Of Equity - Others</t>
  </si>
  <si>
    <t xml:space="preserve">    Equity Attributable To Owners Of The Parent</t>
  </si>
  <si>
    <t xml:space="preserve">    Non-Controlling Interests</t>
  </si>
  <si>
    <t xml:space="preserve">    Total Equity</t>
  </si>
  <si>
    <t xml:space="preserve">    Total Liabilities And Equity</t>
  </si>
  <si>
    <t>Financial Statement (Full Version):</t>
  </si>
  <si>
    <t>30/09/23</t>
  </si>
  <si>
    <t>30/06/23</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</si>
  <si>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</si>
  <si>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</si>
  <si>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</si>
  <si>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</si>
  <si>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</si>
  <si>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</si>
  <si>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</si>
  <si>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</si>
  <si>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</si>
  <si>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</si>
  <si>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</si>
  <si>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</si>
  <si>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</si>
  <si>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</si>
  <si>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</si>
  <si>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</si>
  <si>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</si>
  <si>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</si>
  <si>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</si>
  <si>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</si>
  <si>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</si>
  <si>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</si>
  <si>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</si>
  <si>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</si>
  <si>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</si>
  <si>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</si>
  <si>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30/09/16</t>
  </si>
  <si>
    <t>30/06/16</t>
  </si>
  <si>
    <t>31/03/16</t>
  </si>
  <si>
    <t>31/12/15</t>
  </si>
  <si>
    <t>30/09/15</t>
  </si>
  <si>
    <t>30/06/15</t>
  </si>
  <si>
    <t>31/03/15</t>
  </si>
  <si>
    <t>31/12/14</t>
  </si>
  <si>
    <t>30/09/14</t>
  </si>
  <si>
    <t>30/06/14</t>
  </si>
  <si>
    <t>31/03/14</t>
  </si>
  <si>
    <t>31/12/13</t>
  </si>
  <si>
    <t>30/09/13</t>
  </si>
  <si>
    <t>30/06/13</t>
  </si>
  <si>
    <t>31/03/13</t>
  </si>
  <si>
    <t>31/12/12</t>
  </si>
  <si>
    <t>30/09/12</t>
  </si>
  <si>
    <t>30/06/12</t>
  </si>
  <si>
    <t>31/03/12</t>
  </si>
  <si>
    <t>31/12/11</t>
  </si>
  <si>
    <t>30/09/11</t>
  </si>
  <si>
    <t>30/06/11</t>
  </si>
  <si>
    <t>31/03/11</t>
  </si>
  <si>
    <t>31/12/10</t>
  </si>
  <si>
    <t>30/09/10</t>
  </si>
  <si>
    <t>30/06/10</t>
  </si>
  <si>
    <t>31/03/10</t>
  </si>
  <si>
    <t>31/12/09</t>
  </si>
  <si>
    <t>30/09/09</t>
  </si>
  <si>
    <t>30/06/09</t>
  </si>
  <si>
    <t>31/03/09</t>
  </si>
  <si>
    <t>31/12/08</t>
  </si>
  <si>
    <t>30/09/08</t>
  </si>
  <si>
    <t>30/06/08</t>
  </si>
  <si>
    <t>31/03/08</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</si>
  <si>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</si>
  <si>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</si>
  <si>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</si>
  <si>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Short-Term Borrowings</t>
  </si>
  <si>
    <t>Short-Term Debt</t>
  </si>
  <si>
    <t>Long-Term Debt</t>
  </si>
  <si>
    <t>Total Debt</t>
  </si>
  <si>
    <t>P&amp;L</t>
  </si>
  <si>
    <t>Q4/2022</t>
  </si>
  <si>
    <t>Q4/2021</t>
  </si>
  <si>
    <t>Q4/2020</t>
  </si>
  <si>
    <t>Q4/2019</t>
  </si>
  <si>
    <t>Q4/2018</t>
  </si>
  <si>
    <t>Q4/2017</t>
  </si>
  <si>
    <t>Q4/2016</t>
  </si>
  <si>
    <t>Q4/2015</t>
  </si>
  <si>
    <t>Q4/2014</t>
  </si>
  <si>
    <t>Q4/2013</t>
  </si>
  <si>
    <t>Q4/2012</t>
  </si>
  <si>
    <t>Q4/2011</t>
  </si>
  <si>
    <t>Q4/2010</t>
  </si>
  <si>
    <t>Q4/2009</t>
  </si>
  <si>
    <t>Q4/2008</t>
  </si>
  <si>
    <t xml:space="preserve"> Statement Of Comprehensive Income</t>
  </si>
  <si>
    <t xml:space="preserve"> Revenue</t>
  </si>
  <si>
    <t xml:space="preserve">    Revenue From Operations</t>
  </si>
  <si>
    <t xml:space="preserve">      Revenue From Sales</t>
  </si>
  <si>
    <t xml:space="preserve">      Revenue From Rendering Services</t>
  </si>
  <si>
    <t xml:space="preserve">    Interest And Dividend Income</t>
  </si>
  <si>
    <t xml:space="preserve">      Dividend Income</t>
  </si>
  <si>
    <t xml:space="preserve">    Other Income</t>
  </si>
  <si>
    <t xml:space="preserve">    Total Revenue</t>
  </si>
  <si>
    <t xml:space="preserve"> Cost And Expenses</t>
  </si>
  <si>
    <t xml:space="preserve">    Costs</t>
  </si>
  <si>
    <t xml:space="preserve">      Cost Of Sales</t>
  </si>
  <si>
    <t xml:space="preserve">    Selling And Administrative Expenses</t>
  </si>
  <si>
    <t xml:space="preserve">      Selling Expenses</t>
  </si>
  <si>
    <t xml:space="preserve">      Administrative Expenses</t>
  </si>
  <si>
    <t xml:space="preserve">    Management And Directors' Remuneration</t>
  </si>
  <si>
    <t xml:space="preserve">    Other Expenses</t>
  </si>
  <si>
    <t xml:space="preserve">    Total Cost And Expenses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</si>
  <si>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</si>
  <si>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</si>
  <si>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</si>
  <si>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</si>
  <si>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</si>
  <si>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</si>
  <si>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</si>
  <si>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</si>
  <si>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Investment In Debt Instruments Measured At Fair Value Through Other Comprehensive Income</t>
  </si>
  <si>
    <t xml:space="preserve">    Currency Translation Adjustments</t>
  </si>
  <si>
    <t xml:space="preserve">    Other Comprehensive Income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</si>
  <si>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</si>
  <si>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</si>
  <si>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Gains (Losses) On Remeasuring Investment In Equity Instruments Measured At Fair Value Through Other Comprehensive Income</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</si>
  <si>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</si>
  <si>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</si>
  <si>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</si>
  <si>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</si>
  <si>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</si>
  <si>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</si>
  <si>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</si>
  <si>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</si>
  <si>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</si>
  <si>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</si>
  <si>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</si>
  <si>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Other Expenses (Edited)</t>
  </si>
  <si>
    <t>Cashflow</t>
  </si>
  <si>
    <t xml:space="preserve"> Net Cash From Operating Activities</t>
  </si>
  <si>
    <t xml:space="preserve">    Net Profit (Loss) Attributable To Owners Of The Parent For The Period</t>
  </si>
  <si>
    <t xml:space="preserve">    Depreciation And Amortisation</t>
  </si>
  <si>
    <t xml:space="preserve">      Depreciation</t>
  </si>
  <si>
    <t xml:space="preserve">      Amortisation</t>
  </si>
  <si>
    <t xml:space="preserve">    (Reversal Of) Expected Credit Losses</t>
  </si>
  <si>
    <t xml:space="preserve">    (Gains) Losses On Foreign Currency Exchange</t>
  </si>
  <si>
    <t xml:space="preserve">    (Gains) Losses On Disposal Of Other Investments</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</si>
  <si>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</si>
  <si>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</si>
  <si>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</si>
  <si>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</si>
  <si>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</si>
  <si>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</si>
  <si>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</si>
  <si>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</si>
  <si>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</si>
  <si>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</si>
  <si>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</si>
  <si>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</si>
  <si>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</si>
  <si>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</si>
  <si>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</si>
  <si>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</si>
  <si>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</si>
  <si>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</si>
  <si>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</si>
  <si>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</si>
  <si>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</si>
  <si>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</si>
  <si>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</si>
  <si>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</si>
  <si>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Proceeds From Redemption Of Debt Securities</t>
  </si>
  <si>
    <t xml:space="preserve">    Purchase Of Investments</t>
  </si>
  <si>
    <t xml:space="preserve">    Proceeds From Disposal Of Fixed Assets</t>
  </si>
  <si>
    <t xml:space="preserve">      Property, Plant And Equipment</t>
  </si>
  <si>
    <t xml:space="preserve">    Payment For Purchase Of Fixed Assets</t>
  </si>
  <si>
    <t xml:space="preserve">      Intangible Assets</t>
  </si>
  <si>
    <t xml:space="preserve">      Right-Of-Use Assets</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</si>
  <si>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</si>
  <si>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</si>
  <si>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</si>
  <si>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</si>
  <si>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Proceeds From Borrowings</t>
  </si>
  <si>
    <t xml:space="preserve">      Proceeds From Long-Term Borrowings</t>
  </si>
  <si>
    <t xml:space="preserve">        Proceeds From Long-Term Borrowings - Financial Institutions</t>
  </si>
  <si>
    <t xml:space="preserve">    Repayments On Borrowings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</si>
  <si>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</si>
  <si>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</si>
  <si>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</si>
  <si>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</si>
  <si>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Proceeds From Changes In Interest In Subsidiaries</t>
  </si>
  <si>
    <t xml:space="preserve">    Dividend Paid</t>
  </si>
  <si>
    <t xml:space="preserve">    Other Items (Financing Activities)</t>
  </si>
  <si>
    <t xml:space="preserve">    Net Cash From (Used In) Financing Activities</t>
  </si>
  <si>
    <t xml:space="preserve">    Net Increase (Decrease) In Cash And Cash Equivalent</t>
  </si>
  <si>
    <t xml:space="preserve">    Differences Of Foreign Currency Exchange On Financial Statements Translation</t>
  </si>
  <si>
    <t xml:space="preserve">    Other Items</t>
  </si>
  <si>
    <t xml:space="preserve">    Cash And Cash Equivalents, Beginning Balance</t>
  </si>
  <si>
    <t xml:space="preserve">    Cash And Cash Equivalents, Ending Balance</t>
  </si>
  <si>
    <t>Years Active</t>
  </si>
  <si>
    <t>Latest Year</t>
  </si>
  <si>
    <t>Asset</t>
  </si>
  <si>
    <t>Forecast</t>
  </si>
  <si>
    <t>Q1</t>
  </si>
  <si>
    <t>Rev.Growth</t>
  </si>
  <si>
    <t>Q2</t>
  </si>
  <si>
    <t>Revenue</t>
  </si>
  <si>
    <t>Q3</t>
  </si>
  <si>
    <t>Other Rev.</t>
  </si>
  <si>
    <t>Yearly</t>
  </si>
  <si>
    <t>GPM</t>
  </si>
  <si>
    <t>%Common Size</t>
  </si>
  <si>
    <t>Gross Profit</t>
  </si>
  <si>
    <t>Selling Expense</t>
  </si>
  <si>
    <t>Admin Expense</t>
  </si>
  <si>
    <t>EBIT</t>
  </si>
  <si>
    <t>Financial Cost</t>
  </si>
  <si>
    <t>EBT</t>
  </si>
  <si>
    <t>Tax</t>
  </si>
  <si>
    <t>Net Profit</t>
  </si>
  <si>
    <t>NPM</t>
  </si>
  <si>
    <t>NP Growth</t>
  </si>
  <si>
    <t>Price</t>
  </si>
  <si>
    <t>EPS</t>
  </si>
  <si>
    <t>FWD P/E</t>
  </si>
  <si>
    <t>Fair P/E</t>
  </si>
  <si>
    <t>MOS</t>
  </si>
  <si>
    <t>Expected Growth</t>
  </si>
  <si>
    <t>Expected Return</t>
  </si>
  <si>
    <t>Fair Price</t>
  </si>
  <si>
    <t>Upside</t>
  </si>
  <si>
    <t>Liabilities</t>
  </si>
  <si>
    <t>D/E Ratio</t>
  </si>
  <si>
    <t>Equity</t>
  </si>
  <si>
    <t>REVENUE STRUCTURE</t>
  </si>
  <si>
    <t>Revenue Breakdown</t>
  </si>
  <si>
    <t>sabina store retailing</t>
  </si>
  <si>
    <t>Q4</t>
  </si>
  <si>
    <t>fiscal</t>
  </si>
  <si>
    <t>%YOY Growth</t>
  </si>
  <si>
    <t>%YOY</t>
  </si>
  <si>
    <t>sabina NSR</t>
  </si>
  <si>
    <t>Q3_2023</t>
  </si>
  <si>
    <t>Online</t>
  </si>
  <si>
    <t>TV&amp;Catalog</t>
  </si>
  <si>
    <t>New Business</t>
  </si>
  <si>
    <t>sabina export</t>
  </si>
  <si>
    <t xml:space="preserve">    Share Of Profit (Loss) From Investments Accounted For Using The Equity Method</t>
  </si>
  <si>
    <t>OEM</t>
  </si>
  <si>
    <t xml:space="preserve">    Other Gains (Losses)</t>
  </si>
  <si>
    <t>TOTAL</t>
  </si>
  <si>
    <t>COGS BREAKDOWN</t>
  </si>
  <si>
    <t>NSR Breakdown</t>
  </si>
  <si>
    <t>Contribution</t>
  </si>
  <si>
    <t>%GPM</t>
  </si>
  <si>
    <t>SG&amp;A</t>
  </si>
  <si>
    <t>TV&amp;Catalogue</t>
  </si>
  <si>
    <t>%EBIT</t>
  </si>
  <si>
    <t>EBITDA</t>
  </si>
  <si>
    <t>%EBITDA</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</si>
  <si>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</si>
  <si>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</si>
  <si>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</si>
  <si>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</si>
  <si>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</si>
  <si>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</si>
  <si>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</si>
  <si>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</si>
  <si>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</si>
  <si>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</si>
  <si>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</si>
  <si>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</si>
  <si>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</si>
  <si>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</si>
  <si>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</si>
  <si>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</si>
  <si>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</si>
  <si>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</si>
  <si>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</si>
  <si>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</si>
  <si>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</si>
  <si>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</si>
  <si>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</si>
  <si>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</si>
  <si>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</si>
  <si>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</si>
  <si>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 Growth</t>
  </si>
  <si>
    <t>Dividend per Share</t>
  </si>
  <si>
    <t>Dividend Yield</t>
  </si>
  <si>
    <t>Dividend Payout Ratio</t>
  </si>
  <si>
    <t>Market Cap</t>
  </si>
  <si>
    <t>P/BV</t>
  </si>
  <si>
    <t>P/E</t>
  </si>
  <si>
    <t>EV/EBITDA</t>
  </si>
  <si>
    <t>P/S</t>
  </si>
  <si>
    <t>Max Price</t>
  </si>
  <si>
    <t>Min Price</t>
  </si>
  <si>
    <t>sabina</t>
  </si>
  <si>
    <t>Valuation</t>
  </si>
  <si>
    <t>PEG Ratio</t>
  </si>
  <si>
    <t>CONSENSUS</t>
  </si>
  <si>
    <t>P/BV MOS</t>
  </si>
  <si>
    <t>P/E MOS</t>
  </si>
  <si>
    <t>EV/EBITDA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</si>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</sst>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87" formatCode="_(* #,##0.00_);_(* \(#,##0.00\);_(* &quot;-&quot;??_);_(@_)"/>
    <numFmt numFmtId="188" formatCode="#,##0,;\-#,##0,"/>
    <numFmt numFmtId="189" formatCode="#,##0.0,;\-#,##0.0,"/>
    <numFmt numFmtId="190" formatCode="#,##0.00,;\-#,##0.00,"/>
    <numFmt numFmtId="191" formatCode="0.0%"/>
    <numFmt numFmtId="192" formatCode="_-* #,##0.0_-;\-* #,##0.0_-;_-* &quot;-&quot;??_-;_-@_-"/>
    <numFmt numFmtId="193" formatCode="_(* #,##0.0_);_(* \(#,##0.0\);_(* &quot;-&quot;??_);_(@_)"/>
    <numFmt numFmtId="194" formatCode="0.0"/>
    <numFmt numFmtId="195"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sz val="11"/>
      <color theme="0"/>
      <name val="Century Gothic"/>
      <family val="2"/>
    </font>
    <font>
      <b/>
      <sz val="11"/>
      <name val="Century Gothic"/>
      <family val="1"/>
    </font>
    <font>
      <sz val="12"/>
      <color theme="1"/>
      <name val="Tahoma"/>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s>
  <fills count="23">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theme="2" tint="-0.249977111117893"/>
        <bgColor indexed="64"/>
      </patternFill>
    </fill>
    <fill>
      <patternFill patternType="solid">
        <fgColor theme="6" tint="-0.249977111117893"/>
        <bgColor indexed="64"/>
      </patternFill>
    </fill>
    <fill>
      <patternFill patternType="solid">
        <fgColor rgb="FFFF0000"/>
        <bgColor indexed="64"/>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theme="3" tint="0.39997558519241921"/>
        <bgColor indexed="64"/>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3" fontId="3" fillId="0" borderId="0" applyFont="0" applyFill="0" applyBorder="0" applyAlignment="0" applyProtection="0"/>
    <xf numFmtId="0" fontId="1" fillId="0" borderId="0"/>
    <xf numFmtId="187" fontId="6" fillId="0" borderId="0" applyFont="0" applyFill="0" applyBorder="0" applyAlignment="0" applyProtection="0"/>
    <xf numFmtId="9" fontId="6" fillId="0" borderId="0" applyFont="0" applyFill="0" applyBorder="0" applyAlignment="0" applyProtection="0"/>
    <xf numFmtId="187" fontId="15" fillId="0" borderId="0" applyFont="0" applyFill="0" applyBorder="0" applyAlignment="0" applyProtection="0"/>
    <xf numFmtId="9" fontId="16" fillId="0" borderId="0" applyFont="0" applyFill="0" applyBorder="0" applyAlignment="0" applyProtection="0"/>
    <xf numFmtId="0" fontId="16" fillId="0" borderId="0"/>
    <xf numFmtId="187" fontId="16" fillId="0" borderId="0" applyFont="0" applyFill="0" applyBorder="0" applyAlignment="0" applyProtection="0"/>
  </cellStyleXfs>
  <cellXfs count="209">
    <xf numFmtId="0" fontId="0" fillId="0" borderId="0" xfId="0"/>
    <xf numFmtId="0" fontId="2" fillId="2" borderId="0" xfId="2" applyFont="1" applyFill="1"/>
    <xf numFmtId="0" fontId="1" fillId="0" borderId="0" xfId="2"/>
    <xf numFmtId="0" fontId="4" fillId="0" borderId="0" xfId="2" applyFont="1"/>
    <xf numFmtId="0" fontId="5" fillId="0" borderId="0" xfId="2" applyFont="1"/>
    <xf numFmtId="187" fontId="0" fillId="0" borderId="0" xfId="3" applyFont="1"/>
    <xf numFmtId="0" fontId="0" fillId="3" borderId="0" xfId="0" applyFill="1"/>
    <xf numFmtId="187" fontId="0" fillId="3" borderId="0" xfId="3" applyFont="1" applyFill="1"/>
    <xf numFmtId="0" fontId="1" fillId="4" borderId="0" xfId="2" applyFill="1"/>
    <xf numFmtId="187" fontId="1" fillId="0" borderId="0" xfId="2" applyNumberFormat="1"/>
    <xf numFmtId="0" fontId="7" fillId="2" borderId="0" xfId="2" applyFont="1" applyFill="1"/>
    <xf numFmtId="9" fontId="1" fillId="0" borderId="0" xfId="2" applyNumberFormat="1"/>
    <xf numFmtId="0" fontId="8" fillId="4" borderId="1" xfId="2" applyFont="1" applyFill="1" applyBorder="1" applyAlignment="1">
      <alignment horizontal="center"/>
    </xf>
    <xf numFmtId="0" fontId="1" fillId="0" borderId="0" xfId="2" applyAlignment="1">
      <alignment horizontal="center"/>
    </xf>
    <xf numFmtId="0" fontId="4" fillId="0" borderId="0" xfId="2" applyFont="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9" fontId="1" fillId="0" borderId="0" xfId="2" applyNumberFormat="1" applyAlignment="1">
      <alignment horizontal="center"/>
    </xf>
    <xf numFmtId="0" fontId="1" fillId="0" borderId="4" xfId="2" applyBorder="1"/>
    <xf numFmtId="0" fontId="10" fillId="5" borderId="0" xfId="2" applyFont="1" applyFill="1" applyAlignment="1">
      <alignment horizontal="center"/>
    </xf>
    <xf numFmtId="10" fontId="11" fillId="0" borderId="0" xfId="2" applyNumberFormat="1" applyFont="1"/>
    <xf numFmtId="0" fontId="10" fillId="6" borderId="0" xfId="2" applyFont="1" applyFill="1" applyAlignment="1">
      <alignment horizontal="center"/>
    </xf>
    <xf numFmtId="0" fontId="1" fillId="7" borderId="0" xfId="2" applyFill="1"/>
    <xf numFmtId="188" fontId="12" fillId="0" borderId="5" xfId="2" applyNumberFormat="1" applyFont="1" applyBorder="1"/>
    <xf numFmtId="188" fontId="12" fillId="0" borderId="5" xfId="2" applyNumberFormat="1" applyFont="1" applyBorder="1" applyAlignment="1">
      <alignment horizontal="right"/>
    </xf>
    <xf numFmtId="0" fontId="4" fillId="0" borderId="0" xfId="2" applyFont="1" applyAlignment="1">
      <alignment horizontal="left"/>
    </xf>
    <xf numFmtId="0" fontId="13" fillId="2" borderId="1" xfId="2" applyFont="1" applyFill="1" applyBorder="1"/>
    <xf numFmtId="9" fontId="13" fillId="2" borderId="1" xfId="2" applyNumberFormat="1" applyFont="1" applyFill="1" applyBorder="1"/>
    <xf numFmtId="189" fontId="13" fillId="2" borderId="1" xfId="2" applyNumberFormat="1" applyFont="1" applyFill="1" applyBorder="1"/>
    <xf numFmtId="190" fontId="13" fillId="2" borderId="1" xfId="2" applyNumberFormat="1" applyFont="1" applyFill="1" applyBorder="1"/>
    <xf numFmtId="189" fontId="1" fillId="0" borderId="0" xfId="2" applyNumberFormat="1"/>
    <xf numFmtId="0" fontId="13" fillId="8" borderId="1" xfId="2" applyFont="1" applyFill="1" applyBorder="1"/>
    <xf numFmtId="9" fontId="13" fillId="8" borderId="1" xfId="2" applyNumberFormat="1" applyFont="1" applyFill="1" applyBorder="1"/>
    <xf numFmtId="191" fontId="12" fillId="0" borderId="6" xfId="4" applyNumberFormat="1" applyFont="1" applyBorder="1"/>
    <xf numFmtId="191" fontId="4" fillId="0" borderId="0" xfId="2" applyNumberFormat="1" applyFont="1" applyAlignment="1">
      <alignment horizontal="left"/>
    </xf>
    <xf numFmtId="192" fontId="13" fillId="8" borderId="1" xfId="1" applyNumberFormat="1" applyFont="1" applyFill="1" applyBorder="1"/>
    <xf numFmtId="0" fontId="13" fillId="9" borderId="1" xfId="2" applyFont="1" applyFill="1" applyBorder="1"/>
    <xf numFmtId="10" fontId="13" fillId="9" borderId="1" xfId="2" applyNumberFormat="1" applyFont="1" applyFill="1" applyBorder="1"/>
    <xf numFmtId="192" fontId="13" fillId="9" borderId="1" xfId="1" applyNumberFormat="1" applyFont="1" applyFill="1" applyBorder="1"/>
    <xf numFmtId="193" fontId="1" fillId="8" borderId="1" xfId="2" applyNumberFormat="1" applyFill="1" applyBorder="1"/>
    <xf numFmtId="193" fontId="13" fillId="8" borderId="1" xfId="2" applyNumberFormat="1" applyFont="1" applyFill="1" applyBorder="1"/>
    <xf numFmtId="9" fontId="13" fillId="9" borderId="1" xfId="2" applyNumberFormat="1" applyFont="1" applyFill="1" applyBorder="1"/>
    <xf numFmtId="187" fontId="13" fillId="8" borderId="1" xfId="2" applyNumberFormat="1" applyFont="1" applyFill="1" applyBorder="1"/>
    <xf numFmtId="10" fontId="1" fillId="0" borderId="0" xfId="2" applyNumberFormat="1"/>
    <xf numFmtId="0" fontId="1" fillId="4" borderId="1" xfId="2" applyFill="1" applyBorder="1"/>
    <xf numFmtId="187" fontId="1" fillId="4" borderId="1" xfId="2" applyNumberFormat="1" applyFill="1" applyBorder="1"/>
    <xf numFmtId="43" fontId="1" fillId="4" borderId="1" xfId="2" applyNumberFormat="1" applyFill="1" applyBorder="1"/>
    <xf numFmtId="9" fontId="1" fillId="4" borderId="1" xfId="2" applyNumberFormat="1" applyFill="1" applyBorder="1"/>
    <xf numFmtId="43" fontId="1" fillId="0" borderId="0" xfId="1" applyFont="1"/>
    <xf numFmtId="0" fontId="1" fillId="0" borderId="1" xfId="2" applyBorder="1"/>
    <xf numFmtId="0" fontId="10" fillId="11" borderId="0" xfId="2" applyFont="1" applyFill="1" applyAlignment="1">
      <alignment horizontal="center"/>
    </xf>
    <xf numFmtId="0" fontId="10" fillId="12" borderId="0" xfId="2" applyFont="1" applyFill="1" applyAlignment="1">
      <alignment horizontal="center"/>
    </xf>
    <xf numFmtId="187" fontId="10" fillId="12" borderId="0" xfId="2" applyNumberFormat="1" applyFont="1" applyFill="1" applyAlignment="1">
      <alignment horizontal="center"/>
    </xf>
    <xf numFmtId="191" fontId="0" fillId="0" borderId="0" xfId="4" applyNumberFormat="1" applyFont="1" applyAlignment="1"/>
    <xf numFmtId="191" fontId="0" fillId="0" borderId="0" xfId="4" applyNumberFormat="1" applyFont="1" applyBorder="1" applyAlignment="1"/>
    <xf numFmtId="187" fontId="12" fillId="0" borderId="6" xfId="3" applyFont="1" applyBorder="1"/>
    <xf numFmtId="191" fontId="4" fillId="0" borderId="0" xfId="4" applyNumberFormat="1" applyFont="1" applyAlignment="1">
      <alignment horizontal="left"/>
    </xf>
    <xf numFmtId="0" fontId="10" fillId="13" borderId="0" xfId="2" applyFont="1" applyFill="1" applyAlignment="1">
      <alignment horizontal="center"/>
    </xf>
    <xf numFmtId="0" fontId="12" fillId="14" borderId="0" xfId="2" applyFont="1" applyFill="1" applyAlignment="1">
      <alignment horizontal="center"/>
    </xf>
    <xf numFmtId="0" fontId="11" fillId="0" borderId="0" xfId="2" applyFont="1"/>
    <xf numFmtId="191" fontId="11" fillId="0" borderId="0" xfId="4" applyNumberFormat="1" applyFont="1"/>
    <xf numFmtId="188" fontId="1" fillId="0" borderId="0" xfId="2" applyNumberFormat="1"/>
    <xf numFmtId="194" fontId="1" fillId="0" borderId="6" xfId="2" applyNumberFormat="1" applyBorder="1"/>
    <xf numFmtId="194" fontId="1" fillId="0" borderId="5" xfId="2" applyNumberFormat="1" applyBorder="1"/>
    <xf numFmtId="188" fontId="12" fillId="0" borderId="7" xfId="2" applyNumberFormat="1" applyFont="1" applyBorder="1"/>
    <xf numFmtId="188" fontId="12" fillId="0" borderId="6" xfId="2" applyNumberFormat="1" applyFont="1" applyBorder="1"/>
    <xf numFmtId="194" fontId="1" fillId="0" borderId="1" xfId="2" applyNumberFormat="1" applyBorder="1"/>
    <xf numFmtId="191" fontId="12" fillId="0" borderId="8" xfId="4" applyNumberFormat="1" applyFont="1" applyBorder="1"/>
    <xf numFmtId="191" fontId="12" fillId="0" borderId="9" xfId="4" applyNumberFormat="1" applyFont="1" applyBorder="1"/>
    <xf numFmtId="188" fontId="14" fillId="0" borderId="5" xfId="2" applyNumberFormat="1" applyFont="1" applyBorder="1"/>
    <xf numFmtId="0" fontId="6" fillId="0" borderId="0" xfId="2" applyFont="1"/>
    <xf numFmtId="191" fontId="12" fillId="0" borderId="10" xfId="4" applyNumberFormat="1" applyFont="1" applyBorder="1"/>
    <xf numFmtId="191" fontId="12" fillId="0" borderId="0" xfId="4" applyNumberFormat="1" applyFont="1" applyBorder="1"/>
    <xf numFmtId="191" fontId="12" fillId="0" borderId="11" xfId="4" applyNumberFormat="1" applyFont="1" applyBorder="1"/>
    <xf numFmtId="191" fontId="12" fillId="0" borderId="1" xfId="4" applyNumberFormat="1" applyFont="1" applyBorder="1"/>
    <xf numFmtId="191" fontId="4" fillId="0" borderId="0" xfId="2" applyNumberFormat="1" applyFont="1"/>
    <xf numFmtId="188" fontId="12" fillId="0" borderId="1" xfId="2" applyNumberFormat="1" applyFont="1" applyBorder="1"/>
    <xf numFmtId="0" fontId="10" fillId="16" borderId="0" xfId="2" applyFont="1" applyFill="1" applyAlignment="1">
      <alignment horizontal="center"/>
    </xf>
    <xf numFmtId="188" fontId="12" fillId="0" borderId="4" xfId="2" applyNumberFormat="1" applyFont="1" applyBorder="1"/>
    <xf numFmtId="0" fontId="10" fillId="17" borderId="0" xfId="2" applyFont="1" applyFill="1" applyAlignment="1">
      <alignment horizontal="center"/>
    </xf>
    <xf numFmtId="187" fontId="12" fillId="0" borderId="1" xfId="3" applyFont="1" applyBorder="1" applyAlignment="1"/>
    <xf numFmtId="0" fontId="10" fillId="18" borderId="0" xfId="2" applyFont="1" applyFill="1" applyAlignment="1">
      <alignment horizontal="center"/>
    </xf>
    <xf numFmtId="0" fontId="10" fillId="19" borderId="0" xfId="2" applyFont="1" applyFill="1" applyAlignment="1">
      <alignment horizontal="center"/>
    </xf>
    <xf numFmtId="195" fontId="2" fillId="2" borderId="0" xfId="5" applyNumberFormat="1" applyFont="1" applyFill="1" applyBorder="1" applyAlignment="1">
      <alignment horizontal="center"/>
    </xf>
    <xf numFmtId="10" fontId="17" fillId="0" borderId="0" xfId="6" applyNumberFormat="1" applyFont="1" applyBorder="1"/>
    <xf numFmtId="195" fontId="3" fillId="0" borderId="0" xfId="5" applyNumberFormat="1" applyFont="1" applyAlignment="1">
      <alignment horizontal="left"/>
    </xf>
    <xf numFmtId="195" fontId="2" fillId="20" borderId="0" xfId="5" applyNumberFormat="1" applyFont="1" applyFill="1" applyBorder="1" applyAlignment="1">
      <alignment horizontal="center"/>
    </xf>
    <xf numFmtId="10" fontId="12" fillId="0" borderId="6" xfId="4" applyNumberFormat="1" applyFont="1" applyBorder="1"/>
    <xf numFmtId="187" fontId="12" fillId="0" borderId="1" xfId="3" applyFont="1" applyBorder="1"/>
    <xf numFmtId="0" fontId="2" fillId="6" borderId="0" xfId="7" applyFont="1" applyFill="1" applyAlignment="1">
      <alignment horizontal="center"/>
    </xf>
    <xf numFmtId="0" fontId="11" fillId="0" borderId="0" xfId="7" applyFont="1"/>
    <xf numFmtId="0" fontId="12" fillId="0" borderId="0" xfId="7" applyFont="1"/>
    <xf numFmtId="187" fontId="12" fillId="0" borderId="13" xfId="3" applyFont="1" applyBorder="1"/>
    <xf numFmtId="187" fontId="12" fillId="0" borderId="14" xfId="3" applyFont="1" applyBorder="1"/>
    <xf numFmtId="187" fontId="12" fillId="0" borderId="11" xfId="3" applyFont="1" applyBorder="1" applyAlignment="1">
      <alignment horizontal="right"/>
    </xf>
    <xf numFmtId="0" fontId="18" fillId="0" borderId="0" xfId="2" applyFont="1"/>
    <xf numFmtId="187" fontId="12" fillId="0" borderId="15" xfId="7" applyNumberFormat="1" applyFont="1" applyBorder="1"/>
    <xf numFmtId="187" fontId="12" fillId="0" borderId="16" xfId="7" applyNumberFormat="1" applyFont="1" applyBorder="1"/>
    <xf numFmtId="187" fontId="12" fillId="0" borderId="17" xfId="7" applyNumberFormat="1" applyFont="1" applyBorder="1" applyAlignment="1">
      <alignment horizontal="right"/>
    </xf>
    <xf numFmtId="188" fontId="14" fillId="4" borderId="1" xfId="2" applyNumberFormat="1" applyFont="1" applyFill="1" applyBorder="1"/>
    <xf numFmtId="188" fontId="14" fillId="4" borderId="1" xfId="2" applyNumberFormat="1" applyFont="1" applyFill="1" applyBorder="1" applyAlignment="1">
      <alignment horizontal="right"/>
    </xf>
    <xf numFmtId="187" fontId="17" fillId="0" borderId="0" xfId="8" applyFont="1" applyBorder="1"/>
    <xf numFmtId="187" fontId="3" fillId="0" borderId="0" xfId="8" applyFont="1" applyBorder="1" applyAlignment="1">
      <alignment horizontal="left"/>
    </xf>
    <xf numFmtId="10" fontId="3" fillId="0" borderId="5" xfId="6" applyNumberFormat="1" applyFont="1" applyBorder="1"/>
    <xf numFmtId="10" fontId="3" fillId="0" borderId="0" xfId="6" applyNumberFormat="1" applyFont="1" applyBorder="1"/>
    <xf numFmtId="10" fontId="3" fillId="0" borderId="5" xfId="6" applyNumberFormat="1" applyFont="1" applyBorder="1" applyAlignment="1">
      <alignment horizontal="right"/>
    </xf>
    <xf numFmtId="10" fontId="11" fillId="0" borderId="0" xfId="6" applyNumberFormat="1" applyFont="1" applyBorder="1"/>
    <xf numFmtId="10" fontId="3" fillId="0" borderId="0" xfId="6" applyNumberFormat="1" applyFont="1" applyBorder="1" applyAlignment="1">
      <alignment horizontal="left"/>
    </xf>
    <xf numFmtId="187" fontId="14" fillId="4" borderId="1" xfId="3" applyFont="1" applyFill="1" applyBorder="1"/>
    <xf numFmtId="9" fontId="3" fillId="0" borderId="5" xfId="6" applyFont="1" applyBorder="1"/>
    <xf numFmtId="9" fontId="3" fillId="0" borderId="0" xfId="6" applyFont="1" applyBorder="1"/>
    <xf numFmtId="9" fontId="3" fillId="0" borderId="5" xfId="6" applyFont="1" applyBorder="1" applyAlignment="1">
      <alignment horizontal="right"/>
    </xf>
    <xf numFmtId="9" fontId="3" fillId="0" borderId="0" xfId="6" applyFont="1" applyBorder="1" applyAlignment="1">
      <alignment horizontal="left"/>
    </xf>
    <xf numFmtId="187" fontId="12" fillId="0" borderId="5" xfId="8" applyFont="1" applyBorder="1"/>
    <xf numFmtId="187" fontId="12" fillId="0" borderId="0" xfId="8" applyFont="1" applyBorder="1"/>
    <xf numFmtId="187" fontId="12" fillId="0" borderId="5" xfId="8" applyFont="1" applyBorder="1" applyAlignment="1">
      <alignment horizontal="right"/>
    </xf>
    <xf numFmtId="187" fontId="11" fillId="0" borderId="0" xfId="8" applyFont="1" applyBorder="1"/>
    <xf numFmtId="187" fontId="12" fillId="0" borderId="0" xfId="8" applyFont="1" applyBorder="1" applyAlignment="1">
      <alignment horizontal="left"/>
    </xf>
    <xf numFmtId="0" fontId="11" fillId="0" borderId="8" xfId="2" applyFont="1" applyBorder="1"/>
    <xf numFmtId="187" fontId="14" fillId="4" borderId="1" xfId="3" applyFont="1" applyFill="1" applyBorder="1" applyAlignment="1">
      <alignment horizontal="right"/>
    </xf>
    <xf numFmtId="187" fontId="11" fillId="0" borderId="0" xfId="8" applyFont="1" applyBorder="1" applyAlignment="1">
      <alignment horizontal="left"/>
    </xf>
    <xf numFmtId="191" fontId="11" fillId="0" borderId="0" xfId="4" applyNumberFormat="1" applyFont="1" applyAlignment="1"/>
    <xf numFmtId="0" fontId="18" fillId="0" borderId="10" xfId="2" applyFont="1" applyBorder="1"/>
    <xf numFmtId="10" fontId="18" fillId="0" borderId="0" xfId="6" applyNumberFormat="1" applyFont="1" applyBorder="1"/>
    <xf numFmtId="187" fontId="18" fillId="0" borderId="0" xfId="8" applyFont="1" applyBorder="1" applyAlignment="1">
      <alignment horizontal="left"/>
    </xf>
    <xf numFmtId="0" fontId="4" fillId="0" borderId="19" xfId="2" applyFont="1" applyBorder="1"/>
    <xf numFmtId="187" fontId="4" fillId="4" borderId="1" xfId="3" applyFont="1" applyFill="1" applyBorder="1"/>
    <xf numFmtId="187" fontId="4" fillId="4" borderId="1" xfId="3" applyFont="1" applyFill="1" applyBorder="1" applyAlignment="1">
      <alignment horizontal="right"/>
    </xf>
    <xf numFmtId="187" fontId="2" fillId="21" borderId="7" xfId="3" applyFont="1" applyFill="1" applyBorder="1" applyAlignment="1">
      <alignment horizontal="right"/>
    </xf>
    <xf numFmtId="0" fontId="4" fillId="4" borderId="1" xfId="2" applyFont="1" applyFill="1" applyBorder="1"/>
    <xf numFmtId="195" fontId="2" fillId="22" borderId="0" xfId="5" applyNumberFormat="1" applyFont="1" applyFill="1" applyBorder="1" applyAlignment="1">
      <alignment horizontal="center"/>
    </xf>
    <xf numFmtId="187" fontId="3" fillId="0" borderId="6" xfId="8" applyFont="1" applyBorder="1"/>
    <xf numFmtId="187" fontId="3" fillId="0" borderId="18" xfId="8" applyFont="1" applyBorder="1"/>
    <xf numFmtId="187" fontId="3" fillId="0" borderId="6" xfId="8" applyFont="1" applyBorder="1" applyAlignment="1">
      <alignment horizontal="right"/>
    </xf>
    <xf numFmtId="0" fontId="1" fillId="0" borderId="5" xfId="2" applyBorder="1"/>
    <xf numFmtId="187" fontId="3" fillId="0" borderId="0" xfId="8" applyFont="1" applyBorder="1"/>
    <xf numFmtId="187" fontId="3" fillId="0" borderId="5" xfId="8" applyFont="1" applyBorder="1"/>
    <xf numFmtId="187" fontId="3" fillId="0" borderId="5" xfId="8" applyFont="1" applyBorder="1" applyAlignment="1">
      <alignment horizontal="right"/>
    </xf>
    <xf numFmtId="187" fontId="19" fillId="0" borderId="5" xfId="8" applyFont="1" applyBorder="1" applyAlignment="1">
      <alignment horizontal="right"/>
    </xf>
    <xf numFmtId="9" fontId="12" fillId="0" borderId="5" xfId="6" applyFont="1" applyBorder="1"/>
    <xf numFmtId="9" fontId="12" fillId="0" borderId="0" xfId="6" applyFont="1" applyBorder="1"/>
    <xf numFmtId="9" fontId="12" fillId="0" borderId="5" xfId="6" applyFont="1" applyBorder="1" applyAlignment="1">
      <alignment horizontal="right"/>
    </xf>
    <xf numFmtId="9" fontId="12" fillId="0" borderId="0" xfId="6" applyFont="1" applyBorder="1" applyAlignment="1">
      <alignment horizontal="left"/>
    </xf>
    <xf numFmtId="9" fontId="3" fillId="0" borderId="7" xfId="6" applyFont="1" applyBorder="1"/>
    <xf numFmtId="9" fontId="3" fillId="0" borderId="22" xfId="6" applyFont="1" applyBorder="1"/>
    <xf numFmtId="9" fontId="12" fillId="0" borderId="7" xfId="6" applyFont="1" applyBorder="1"/>
    <xf numFmtId="9" fontId="12" fillId="0" borderId="22" xfId="6" applyFont="1" applyBorder="1"/>
    <xf numFmtId="9" fontId="12" fillId="0" borderId="7" xfId="6" applyFont="1" applyBorder="1" applyAlignment="1">
      <alignment horizontal="right"/>
    </xf>
    <xf numFmtId="195" fontId="2" fillId="21" borderId="0" xfId="5" applyNumberFormat="1" applyFont="1" applyFill="1" applyBorder="1" applyAlignment="1">
      <alignment horizontal="center"/>
    </xf>
    <xf numFmtId="187" fontId="4" fillId="0" borderId="8" xfId="3" applyFont="1" applyBorder="1" applyAlignment="1"/>
    <xf numFmtId="187" fontId="4" fillId="0" borderId="18" xfId="3" applyFont="1" applyBorder="1" applyAlignment="1"/>
    <xf numFmtId="187" fontId="4" fillId="0" borderId="9" xfId="3" applyFont="1" applyBorder="1" applyAlignment="1"/>
    <xf numFmtId="187" fontId="4" fillId="0" borderId="10" xfId="3" applyFont="1" applyBorder="1" applyAlignment="1"/>
    <xf numFmtId="187" fontId="4" fillId="0" borderId="0" xfId="3" applyFont="1" applyBorder="1" applyAlignment="1"/>
    <xf numFmtId="187" fontId="4" fillId="0" borderId="11" xfId="3" applyFont="1" applyBorder="1" applyAlignment="1"/>
    <xf numFmtId="0" fontId="4" fillId="0" borderId="10" xfId="2" applyFont="1" applyBorder="1"/>
    <xf numFmtId="195" fontId="11" fillId="0" borderId="0" xfId="5" applyNumberFormat="1" applyFont="1" applyBorder="1"/>
    <xf numFmtId="191" fontId="11" fillId="0" borderId="11" xfId="6" applyNumberFormat="1" applyFont="1" applyBorder="1"/>
    <xf numFmtId="195" fontId="11" fillId="0" borderId="0" xfId="5" applyNumberFormat="1" applyFont="1" applyAlignment="1">
      <alignment horizontal="left"/>
    </xf>
    <xf numFmtId="191" fontId="11" fillId="0" borderId="0" xfId="4" applyNumberFormat="1" applyFont="1" applyBorder="1" applyAlignment="1"/>
    <xf numFmtId="191" fontId="11" fillId="0" borderId="19" xfId="4" applyNumberFormat="1" applyFont="1" applyBorder="1" applyAlignment="1"/>
    <xf numFmtId="191" fontId="11" fillId="0" borderId="22" xfId="4" applyNumberFormat="1" applyFont="1" applyBorder="1" applyAlignment="1"/>
    <xf numFmtId="191" fontId="11" fillId="0" borderId="23" xfId="4" applyNumberFormat="1" applyFont="1" applyBorder="1" applyAlignment="1"/>
    <xf numFmtId="191" fontId="11" fillId="0" borderId="0" xfId="4" applyNumberFormat="1" applyFont="1" applyBorder="1"/>
    <xf numFmtId="191" fontId="11" fillId="0" borderId="0" xfId="4" applyNumberFormat="1" applyFont="1" applyBorder="1" applyAlignment="1">
      <alignment horizontal="left"/>
    </xf>
    <xf numFmtId="9" fontId="4" fillId="0" borderId="0" xfId="2" applyNumberFormat="1" applyFont="1"/>
    <xf numFmtId="0" fontId="4" fillId="0" borderId="8" xfId="2" applyFont="1" applyBorder="1"/>
    <xf numFmtId="0" fontId="4" fillId="0" borderId="18" xfId="2" applyFont="1" applyBorder="1"/>
    <xf numFmtId="0" fontId="4" fillId="0" borderId="9" xfId="2" applyFont="1" applyBorder="1"/>
    <xf numFmtId="187" fontId="4" fillId="0" borderId="10" xfId="2" applyNumberFormat="1" applyFont="1" applyBorder="1"/>
    <xf numFmtId="187" fontId="4" fillId="0" borderId="0" xfId="2" applyNumberFormat="1" applyFont="1"/>
    <xf numFmtId="187" fontId="4" fillId="0" borderId="11" xfId="2" applyNumberFormat="1" applyFont="1" applyBorder="1"/>
    <xf numFmtId="0" fontId="1" fillId="8" borderId="1" xfId="2" applyFill="1" applyBorder="1"/>
    <xf numFmtId="195" fontId="2" fillId="20" borderId="4" xfId="5" applyNumberFormat="1" applyFont="1" applyFill="1" applyBorder="1" applyAlignment="1">
      <alignment horizontal="center"/>
    </xf>
    <xf numFmtId="195" fontId="2" fillId="20" borderId="12" xfId="5" applyNumberFormat="1" applyFont="1" applyFill="1" applyBorder="1" applyAlignment="1">
      <alignment horizontal="center"/>
    </xf>
    <xf numFmtId="0" fontId="2" fillId="6" borderId="4" xfId="7" applyFont="1" applyFill="1" applyBorder="1" applyAlignment="1">
      <alignment horizontal="center"/>
    </xf>
    <xf numFmtId="0" fontId="2" fillId="6" borderId="12" xfId="7" applyFont="1" applyFill="1" applyBorder="1" applyAlignment="1">
      <alignment horizontal="center"/>
    </xf>
    <xf numFmtId="195" fontId="2" fillId="20" borderId="8" xfId="5" applyNumberFormat="1" applyFont="1" applyFill="1" applyBorder="1" applyAlignment="1">
      <alignment horizontal="center"/>
    </xf>
    <xf numFmtId="195" fontId="2" fillId="20" borderId="18" xfId="5" applyNumberFormat="1" applyFont="1" applyFill="1" applyBorder="1" applyAlignment="1">
      <alignment horizontal="center"/>
    </xf>
    <xf numFmtId="195" fontId="2" fillId="22" borderId="20" xfId="5" applyNumberFormat="1" applyFont="1" applyFill="1" applyBorder="1" applyAlignment="1">
      <alignment horizontal="center"/>
    </xf>
    <xf numFmtId="195" fontId="2" fillId="22" borderId="21" xfId="5" applyNumberFormat="1" applyFont="1" applyFill="1" applyBorder="1" applyAlignment="1">
      <alignment horizontal="center"/>
    </xf>
    <xf numFmtId="195" fontId="2" fillId="21" borderId="4" xfId="5" applyNumberFormat="1" applyFont="1" applyFill="1" applyBorder="1" applyAlignment="1">
      <alignment horizontal="center"/>
    </xf>
    <xf numFmtId="195" fontId="2" fillId="21" borderId="12" xfId="5" applyNumberFormat="1" applyFont="1" applyFill="1" applyBorder="1" applyAlignment="1">
      <alignment horizontal="center"/>
    </xf>
    <xf numFmtId="0" fontId="10" fillId="16" borderId="4" xfId="2" applyFont="1" applyFill="1" applyBorder="1" applyAlignment="1">
      <alignment horizontal="center"/>
    </xf>
    <xf numFmtId="0" fontId="10" fillId="16" borderId="12" xfId="2" applyFont="1" applyFill="1" applyBorder="1" applyAlignment="1">
      <alignment horizontal="center"/>
    </xf>
    <xf numFmtId="0" fontId="10" fillId="13" borderId="4" xfId="2" applyFont="1" applyFill="1" applyBorder="1" applyAlignment="1">
      <alignment horizontal="center"/>
    </xf>
    <xf numFmtId="0" fontId="10" fillId="13" borderId="12" xfId="2" applyFont="1" applyFill="1" applyBorder="1" applyAlignment="1">
      <alignment horizontal="center"/>
    </xf>
    <xf numFmtId="0" fontId="10" fillId="19" borderId="10" xfId="2" applyFont="1" applyFill="1" applyBorder="1" applyAlignment="1">
      <alignment horizontal="center"/>
    </xf>
    <xf numFmtId="0" fontId="10" fillId="19" borderId="0" xfId="2" applyFont="1" applyFill="1" applyAlignment="1">
      <alignment horizontal="center"/>
    </xf>
    <xf numFmtId="195" fontId="2" fillId="2" borderId="4" xfId="5" applyNumberFormat="1" applyFont="1" applyFill="1" applyBorder="1" applyAlignment="1">
      <alignment horizontal="center"/>
    </xf>
    <xf numFmtId="195" fontId="2" fillId="2" borderId="12" xfId="5" applyNumberFormat="1" applyFont="1" applyFill="1" applyBorder="1" applyAlignment="1">
      <alignment horizontal="center"/>
    </xf>
    <xf numFmtId="0" fontId="10" fillId="5" borderId="1" xfId="2" applyFont="1" applyFill="1" applyBorder="1" applyAlignment="1">
      <alignment horizontal="center"/>
    </xf>
    <xf numFmtId="0" fontId="10" fillId="17" borderId="1" xfId="2" applyFont="1" applyFill="1" applyBorder="1" applyAlignment="1">
      <alignment horizontal="center"/>
    </xf>
    <xf numFmtId="0" fontId="10" fillId="5" borderId="4" xfId="2" applyFont="1" applyFill="1" applyBorder="1" applyAlignment="1">
      <alignment horizontal="center"/>
    </xf>
    <xf numFmtId="0" fontId="10" fillId="5" borderId="12" xfId="2" applyFont="1" applyFill="1" applyBorder="1" applyAlignment="1">
      <alignment horizontal="center"/>
    </xf>
    <xf numFmtId="0" fontId="10" fillId="18" borderId="4" xfId="2" applyFont="1" applyFill="1" applyBorder="1" applyAlignment="1">
      <alignment horizontal="center"/>
    </xf>
    <xf numFmtId="0" fontId="10" fillId="18" borderId="12" xfId="2" applyFont="1" applyFill="1" applyBorder="1" applyAlignment="1">
      <alignment horizontal="center"/>
    </xf>
    <xf numFmtId="0" fontId="10" fillId="12" borderId="4" xfId="2" applyFont="1" applyFill="1" applyBorder="1" applyAlignment="1">
      <alignment horizontal="center"/>
    </xf>
    <xf numFmtId="0" fontId="10" fillId="12" borderId="12" xfId="2" applyFont="1" applyFill="1" applyBorder="1" applyAlignment="1">
      <alignment horizontal="center"/>
    </xf>
    <xf numFmtId="0" fontId="10" fillId="13" borderId="1" xfId="2" applyFont="1" applyFill="1" applyBorder="1" applyAlignment="1">
      <alignment horizontal="center"/>
    </xf>
    <xf numFmtId="0" fontId="10" fillId="12" borderId="1" xfId="2" applyFont="1" applyFill="1" applyBorder="1" applyAlignment="1">
      <alignment horizontal="center"/>
    </xf>
    <xf numFmtId="0" fontId="10" fillId="16" borderId="1" xfId="2" applyFont="1" applyFill="1" applyBorder="1" applyAlignment="1">
      <alignment horizontal="center"/>
    </xf>
    <xf numFmtId="0" fontId="13" fillId="15" borderId="0" xfId="2" applyFont="1" applyFill="1" applyAlignment="1">
      <alignment horizontal="center" vertical="center" wrapText="1"/>
    </xf>
    <xf numFmtId="0" fontId="13" fillId="15" borderId="0" xfId="0" applyFont="1" applyFill="1" applyAlignment="1">
      <alignment horizontal="center" vertical="center" wrapText="1"/>
    </xf>
    <xf numFmtId="0" fontId="10" fillId="11" borderId="1" xfId="2" applyFont="1" applyFill="1" applyBorder="1" applyAlignment="1">
      <alignment horizontal="center"/>
    </xf>
    <xf numFmtId="0" fontId="12" fillId="14" borderId="1" xfId="2" applyFont="1" applyFill="1" applyBorder="1" applyAlignment="1">
      <alignment horizontal="center"/>
    </xf>
    <xf numFmtId="187" fontId="10" fillId="12" borderId="1" xfId="2" applyNumberFormat="1" applyFont="1" applyFill="1" applyBorder="1" applyAlignment="1">
      <alignment horizontal="center"/>
    </xf>
    <xf numFmtId="0" fontId="10" fillId="6" borderId="1" xfId="2" applyFont="1" applyFill="1" applyBorder="1" applyAlignment="1">
      <alignment horizontal="center"/>
    </xf>
    <xf numFmtId="0" fontId="10" fillId="10" borderId="1" xfId="2" applyFont="1" applyFill="1" applyBorder="1" applyAlignment="1">
      <alignment horizontal="center"/>
    </xf>
  </cellXfs>
  <cellStyles count="9">
    <cellStyle name="Comma" xfId="1" builtinId="3"/>
    <cellStyle name="Comma 2" xfId="3" xr:uid="{48F8D42D-7EF7-4CED-BAF2-CFF69E1A21A4}"/>
    <cellStyle name="Comma 2 2" xfId="5" xr:uid="{37B0EA46-32D6-41E4-9714-FA2F30915296}"/>
    <cellStyle name="Comma 3" xfId="8" xr:uid="{3D92A571-8969-48EB-8A3E-1F9EE3D32E07}"/>
    <cellStyle name="Normal" xfId="0" builtinId="0"/>
    <cellStyle name="Normal 2" xfId="2" xr:uid="{EC8BF97B-7DC3-49D4-8E4F-BD159F50AD12}"/>
    <cellStyle name="Normal 2 2" xfId="7" xr:uid="{1586D9EE-DB2F-49FD-80FB-E8E888DCBEC9}"/>
    <cellStyle name="Percent 2" xfId="4" xr:uid="{68B8B386-AA17-4109-8158-FB2D641CF476}"/>
    <cellStyle name="Percent 2 2" xfId="6" xr:uid="{828AD992-48B1-4632-A467-B3A1DBD2BA8C}"/>
  </cellStyles>
  <dxfs count="270">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00B050"/>
      </font>
    </dxf>
    <dxf>
      <font>
        <strike val="0"/>
        <u val="none"/>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bgColor auto="1"/>
        </patternFill>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strike val="0"/>
        <u val="none"/>
        <color rgb="FF00B050"/>
      </font>
    </dxf>
    <dxf>
      <font>
        <color rgb="FFFF0000"/>
      </font>
      <fill>
        <patternFill patternType="none"/>
      </fill>
    </dxf>
    <dxf>
      <font>
        <strike val="0"/>
        <u val="none"/>
        <color rgb="FFFF0000"/>
      </font>
    </dxf>
    <dxf>
      <font>
        <color rgb="FF00B050"/>
      </font>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00B050"/>
      </font>
    </dxf>
    <dxf>
      <font>
        <strike val="0"/>
        <u val="none"/>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fill>
        <patternFill patternType="none"/>
      </fill>
    </dxf>
    <dxf>
      <font>
        <color rgb="FF00B050"/>
      </font>
    </dxf>
    <dxf>
      <font>
        <strike val="0"/>
        <u val="none"/>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00B050"/>
      </font>
    </dxf>
    <dxf>
      <font>
        <strike val="0"/>
        <u val="none"/>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549908</xdr:colOff>
      <xdr:row>49</xdr:row>
      <xdr:rowOff>99813</xdr:rowOff>
    </xdr:to>
    <xdr:pic>
      <xdr:nvPicPr>
        <xdr:cNvPr id="2" name="Picture 1">
          <a:extLst>
            <a:ext uri="{FF2B5EF4-FFF2-40B4-BE49-F238E27FC236}">
              <a16:creationId xmlns:a16="http://schemas.microsoft.com/office/drawing/2014/main" id="{19216E31-967F-8C34-90E6-E564B39707A9}"/>
            </a:ext>
          </a:extLst>
        </xdr:cNvPr>
        <xdr:cNvPicPr>
          <a:picLocks noChangeAspect="1"/>
        </xdr:cNvPicPr>
      </xdr:nvPicPr>
      <xdr:blipFill>
        <a:blip xmlns:r="http://schemas.openxmlformats.org/officeDocument/2006/relationships" r:embed="rId1"/>
        <a:stretch>
          <a:fillRect/>
        </a:stretch>
      </xdr:blipFill>
      <xdr:spPr>
        <a:xfrm>
          <a:off x="0" y="0"/>
          <a:ext cx="14631668" cy="86875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IEWKAYA\Downloads\Template%20V2023.05.14.xlsx" TargetMode="External"/><Relationship Id="rId1" Type="http://schemas.openxmlformats.org/officeDocument/2006/relationships/externalLinkPath" Target="/Users/ALIEWKAYA/Downloads/Template%20V2023.0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bina (2)"/>
      <sheetName val="form (2)"/>
      <sheetName val="JKN"/>
      <sheetName val="ratch"/>
      <sheetName val="DRT"/>
      <sheetName val="cpn"/>
      <sheetName val="form"/>
      <sheetName val="qh"/>
      <sheetName val="mega1"/>
      <sheetName val="sabina"/>
      <sheetName val="dohome"/>
      <sheetName val="Price"/>
      <sheetName val="rph"/>
      <sheetName val="dohome3"/>
      <sheetName val="Sheet1"/>
      <sheetName val="Form - Normal"/>
      <sheetName val="Form - Financial"/>
      <sheetName val="CPALL"/>
      <sheetName val="MAKRO"/>
      <sheetName val="MTC"/>
    </sheetNames>
    <sheetDataSet>
      <sheetData sheetId="0"/>
      <sheetData sheetId="1"/>
      <sheetData sheetId="2"/>
      <sheetData sheetId="3"/>
      <sheetData sheetId="4"/>
      <sheetData sheetId="5"/>
      <sheetData sheetId="6"/>
      <sheetData sheetId="7"/>
      <sheetData sheetId="8"/>
      <sheetData sheetId="9"/>
      <sheetData sheetId="10"/>
      <sheetData sheetId="11">
        <row r="1">
          <cell r="A1" t="str">
            <v>Name</v>
          </cell>
          <cell r="B1" t="str">
            <v>Last</v>
          </cell>
          <cell r="C1" t="str">
            <v>Chg%</v>
          </cell>
          <cell r="D1" t="str">
            <v>Volume</v>
          </cell>
          <cell r="E1" t="str">
            <v>Value (k)</v>
          </cell>
          <cell r="F1" t="str">
            <v>MCap (M)</v>
          </cell>
        </row>
        <row r="2">
          <cell r="A2" t="str">
            <v>Average</v>
          </cell>
          <cell r="B2">
            <v>15.11</v>
          </cell>
          <cell r="C2">
            <v>0.04</v>
          </cell>
          <cell r="D2">
            <v>7394850</v>
          </cell>
          <cell r="E2">
            <v>58460.89</v>
          </cell>
          <cell r="F2">
            <v>20776.89</v>
          </cell>
        </row>
        <row r="3">
          <cell r="A3" t="str">
            <v>24CS</v>
          </cell>
          <cell r="B3">
            <v>1.39</v>
          </cell>
          <cell r="C3">
            <v>0.03</v>
          </cell>
          <cell r="D3">
            <v>1782100</v>
          </cell>
          <cell r="E3">
            <v>2488</v>
          </cell>
          <cell r="F3">
            <v>598</v>
          </cell>
        </row>
        <row r="4">
          <cell r="A4" t="str">
            <v>2S</v>
          </cell>
          <cell r="B4">
            <v>3.1</v>
          </cell>
          <cell r="C4">
            <v>0.06</v>
          </cell>
          <cell r="D4">
            <v>1090000</v>
          </cell>
          <cell r="E4">
            <v>3373</v>
          </cell>
          <cell r="F4">
            <v>1705</v>
          </cell>
        </row>
        <row r="5">
          <cell r="A5" t="str">
            <v>3BBIF</v>
          </cell>
          <cell r="B5">
            <v>5.8</v>
          </cell>
          <cell r="C5">
            <v>0</v>
          </cell>
          <cell r="D5">
            <v>4690300</v>
          </cell>
          <cell r="E5">
            <v>27279</v>
          </cell>
          <cell r="F5">
            <v>46400</v>
          </cell>
        </row>
        <row r="6">
          <cell r="A6" t="str">
            <v>3K-BAT</v>
          </cell>
          <cell r="B6">
            <v>33.75</v>
          </cell>
          <cell r="C6">
            <v>-4.25</v>
          </cell>
          <cell r="D6">
            <v>5700</v>
          </cell>
          <cell r="E6">
            <v>188</v>
          </cell>
          <cell r="F6">
            <v>2646</v>
          </cell>
        </row>
        <row r="7">
          <cell r="A7" t="str">
            <v>7UP</v>
          </cell>
          <cell r="B7">
            <v>0.4</v>
          </cell>
          <cell r="C7">
            <v>-0.01</v>
          </cell>
          <cell r="D7">
            <v>4813200</v>
          </cell>
          <cell r="E7">
            <v>1933</v>
          </cell>
          <cell r="F7">
            <v>2057</v>
          </cell>
        </row>
        <row r="8">
          <cell r="A8" t="str">
            <v>A</v>
          </cell>
          <cell r="B8">
            <v>4.9800000000000004</v>
          </cell>
          <cell r="C8">
            <v>-0.02</v>
          </cell>
          <cell r="D8">
            <v>1000</v>
          </cell>
          <cell r="E8">
            <v>5</v>
          </cell>
          <cell r="F8">
            <v>4880</v>
          </cell>
        </row>
        <row r="9">
          <cell r="A9" t="str">
            <v>A5</v>
          </cell>
          <cell r="B9">
            <v>3.08</v>
          </cell>
          <cell r="C9">
            <v>-0.04</v>
          </cell>
          <cell r="D9">
            <v>1416700</v>
          </cell>
          <cell r="E9">
            <v>4369</v>
          </cell>
          <cell r="F9">
            <v>3725</v>
          </cell>
        </row>
        <row r="10">
          <cell r="A10" t="str">
            <v>AAI</v>
          </cell>
          <cell r="B10">
            <v>4.2</v>
          </cell>
          <cell r="C10">
            <v>0.04</v>
          </cell>
          <cell r="D10">
            <v>9833700</v>
          </cell>
          <cell r="E10">
            <v>41356</v>
          </cell>
          <cell r="F10">
            <v>8925</v>
          </cell>
        </row>
        <row r="11">
          <cell r="A11" t="str">
            <v>AAV</v>
          </cell>
          <cell r="B11">
            <v>2.5</v>
          </cell>
          <cell r="C11">
            <v>0.06</v>
          </cell>
          <cell r="D11">
            <v>95520200</v>
          </cell>
          <cell r="E11">
            <v>236548</v>
          </cell>
          <cell r="F11">
            <v>32125</v>
          </cell>
        </row>
        <row r="12">
          <cell r="A12" t="str">
            <v>ABM</v>
          </cell>
          <cell r="B12">
            <v>1.39</v>
          </cell>
          <cell r="C12">
            <v>0.03</v>
          </cell>
          <cell r="D12">
            <v>115900</v>
          </cell>
          <cell r="E12">
            <v>156</v>
          </cell>
          <cell r="F12">
            <v>556</v>
          </cell>
        </row>
        <row r="13">
          <cell r="A13" t="str">
            <v>ACAP</v>
          </cell>
          <cell r="B13">
            <v>0.33</v>
          </cell>
          <cell r="C13">
            <v>0</v>
          </cell>
          <cell r="D13">
            <v>0</v>
          </cell>
          <cell r="E13">
            <v>0</v>
          </cell>
          <cell r="F13">
            <v>134</v>
          </cell>
        </row>
        <row r="14">
          <cell r="A14" t="str">
            <v>ACC</v>
          </cell>
          <cell r="B14">
            <v>0.45</v>
          </cell>
          <cell r="C14">
            <v>0.01</v>
          </cell>
          <cell r="D14">
            <v>5172500</v>
          </cell>
          <cell r="E14">
            <v>2283</v>
          </cell>
          <cell r="F14">
            <v>604</v>
          </cell>
        </row>
        <row r="15">
          <cell r="A15" t="str">
            <v>ACE</v>
          </cell>
          <cell r="B15">
            <v>1.47</v>
          </cell>
          <cell r="C15">
            <v>-0.01</v>
          </cell>
          <cell r="D15">
            <v>2619200</v>
          </cell>
          <cell r="E15">
            <v>3857</v>
          </cell>
          <cell r="F15">
            <v>14959</v>
          </cell>
        </row>
        <row r="16">
          <cell r="A16" t="str">
            <v>ACG</v>
          </cell>
          <cell r="B16">
            <v>1.25</v>
          </cell>
          <cell r="C16">
            <v>0.01</v>
          </cell>
          <cell r="D16">
            <v>14700</v>
          </cell>
          <cell r="E16">
            <v>18</v>
          </cell>
          <cell r="F16">
            <v>750</v>
          </cell>
        </row>
        <row r="17">
          <cell r="A17" t="str">
            <v>ADB</v>
          </cell>
          <cell r="B17">
            <v>0.92</v>
          </cell>
          <cell r="C17">
            <v>0</v>
          </cell>
          <cell r="D17">
            <v>70000</v>
          </cell>
          <cell r="E17">
            <v>65</v>
          </cell>
          <cell r="F17">
            <v>668</v>
          </cell>
        </row>
        <row r="18">
          <cell r="A18" t="str">
            <v>ADD</v>
          </cell>
          <cell r="B18">
            <v>5.6</v>
          </cell>
          <cell r="C18">
            <v>0.05</v>
          </cell>
          <cell r="D18">
            <v>55800</v>
          </cell>
          <cell r="E18">
            <v>313</v>
          </cell>
          <cell r="F18">
            <v>896</v>
          </cell>
        </row>
        <row r="19">
          <cell r="A19" t="str">
            <v>ADVANC</v>
          </cell>
          <cell r="B19">
            <v>206</v>
          </cell>
          <cell r="C19">
            <v>-3</v>
          </cell>
          <cell r="D19">
            <v>8691700</v>
          </cell>
          <cell r="E19">
            <v>1795922</v>
          </cell>
          <cell r="F19">
            <v>612687</v>
          </cell>
        </row>
        <row r="20">
          <cell r="A20" t="str">
            <v>ADVICE</v>
          </cell>
          <cell r="B20">
            <v>4.3600000000000003</v>
          </cell>
          <cell r="C20">
            <v>0.14000000000000001</v>
          </cell>
          <cell r="D20">
            <v>14161500</v>
          </cell>
          <cell r="E20">
            <v>61608</v>
          </cell>
          <cell r="F20">
            <v>0</v>
          </cell>
        </row>
        <row r="21">
          <cell r="A21" t="str">
            <v>AEONTS</v>
          </cell>
          <cell r="B21">
            <v>146</v>
          </cell>
          <cell r="C21">
            <v>-0.5</v>
          </cell>
          <cell r="D21">
            <v>343900</v>
          </cell>
          <cell r="E21">
            <v>50732</v>
          </cell>
          <cell r="F21">
            <v>36500</v>
          </cell>
        </row>
        <row r="22">
          <cell r="A22" t="str">
            <v>AF</v>
          </cell>
          <cell r="B22">
            <v>0.8</v>
          </cell>
          <cell r="C22">
            <v>0.01</v>
          </cell>
          <cell r="D22">
            <v>7400</v>
          </cell>
          <cell r="E22">
            <v>6</v>
          </cell>
          <cell r="F22">
            <v>1280</v>
          </cell>
        </row>
        <row r="23">
          <cell r="A23" t="str">
            <v>AFC</v>
          </cell>
          <cell r="B23">
            <v>5.3</v>
          </cell>
          <cell r="C23">
            <v>-0.75</v>
          </cell>
          <cell r="D23">
            <v>204700</v>
          </cell>
          <cell r="E23">
            <v>1139</v>
          </cell>
          <cell r="F23">
            <v>242</v>
          </cell>
        </row>
        <row r="24">
          <cell r="A24" t="str">
            <v>AGE</v>
          </cell>
          <cell r="B24">
            <v>2.02</v>
          </cell>
          <cell r="C24">
            <v>0</v>
          </cell>
          <cell r="D24">
            <v>1034800</v>
          </cell>
          <cell r="E24">
            <v>2091</v>
          </cell>
          <cell r="F24">
            <v>2417</v>
          </cell>
        </row>
        <row r="25">
          <cell r="A25" t="str">
            <v>AH</v>
          </cell>
          <cell r="B25">
            <v>22.3</v>
          </cell>
          <cell r="C25">
            <v>-0.2</v>
          </cell>
          <cell r="D25">
            <v>1406700</v>
          </cell>
          <cell r="E25">
            <v>31601</v>
          </cell>
          <cell r="F25">
            <v>7913</v>
          </cell>
        </row>
        <row r="26">
          <cell r="A26" t="str">
            <v>AHC</v>
          </cell>
          <cell r="B26">
            <v>18</v>
          </cell>
          <cell r="C26">
            <v>0.1</v>
          </cell>
          <cell r="D26">
            <v>5000</v>
          </cell>
          <cell r="E26">
            <v>89</v>
          </cell>
          <cell r="F26">
            <v>2698</v>
          </cell>
        </row>
        <row r="27">
          <cell r="A27" t="str">
            <v>AI</v>
          </cell>
          <cell r="B27">
            <v>4.26</v>
          </cell>
          <cell r="C27">
            <v>-0.04</v>
          </cell>
          <cell r="D27">
            <v>138900</v>
          </cell>
          <cell r="E27">
            <v>595</v>
          </cell>
          <cell r="F27">
            <v>2982</v>
          </cell>
        </row>
        <row r="28">
          <cell r="A28" t="str">
            <v>AIE</v>
          </cell>
          <cell r="B28">
            <v>1.36</v>
          </cell>
          <cell r="C28">
            <v>-0.02</v>
          </cell>
          <cell r="D28">
            <v>554100</v>
          </cell>
          <cell r="E28">
            <v>757</v>
          </cell>
          <cell r="F28">
            <v>1882</v>
          </cell>
        </row>
        <row r="29">
          <cell r="A29" t="str">
            <v>AIRA</v>
          </cell>
          <cell r="B29">
            <v>1.43</v>
          </cell>
          <cell r="C29">
            <v>-0.33</v>
          </cell>
          <cell r="D29">
            <v>13700</v>
          </cell>
          <cell r="E29">
            <v>22</v>
          </cell>
          <cell r="F29">
            <v>9030</v>
          </cell>
        </row>
        <row r="30">
          <cell r="A30" t="str">
            <v>AIT</v>
          </cell>
          <cell r="B30">
            <v>4.5999999999999996</v>
          </cell>
          <cell r="C30">
            <v>0.06</v>
          </cell>
          <cell r="D30">
            <v>1234200</v>
          </cell>
          <cell r="E30">
            <v>5689</v>
          </cell>
          <cell r="F30">
            <v>7068</v>
          </cell>
        </row>
        <row r="31">
          <cell r="A31" t="str">
            <v>AJ</v>
          </cell>
          <cell r="B31">
            <v>5.9</v>
          </cell>
          <cell r="C31">
            <v>-0.05</v>
          </cell>
          <cell r="D31">
            <v>98200</v>
          </cell>
          <cell r="E31">
            <v>585</v>
          </cell>
          <cell r="F31">
            <v>2596</v>
          </cell>
        </row>
        <row r="32">
          <cell r="A32" t="str">
            <v>AJA</v>
          </cell>
          <cell r="B32">
            <v>0.33</v>
          </cell>
          <cell r="C32">
            <v>0</v>
          </cell>
          <cell r="D32">
            <v>64180100</v>
          </cell>
          <cell r="E32">
            <v>21176</v>
          </cell>
          <cell r="F32">
            <v>1767</v>
          </cell>
        </row>
        <row r="33">
          <cell r="A33" t="str">
            <v>AKP</v>
          </cell>
          <cell r="B33">
            <v>1.1499999999999999</v>
          </cell>
          <cell r="C33">
            <v>0.02</v>
          </cell>
          <cell r="D33">
            <v>8257600</v>
          </cell>
          <cell r="E33">
            <v>9607</v>
          </cell>
          <cell r="F33">
            <v>465</v>
          </cell>
        </row>
        <row r="34">
          <cell r="A34" t="str">
            <v>AKR</v>
          </cell>
          <cell r="B34">
            <v>0.97</v>
          </cell>
          <cell r="C34">
            <v>-0.02</v>
          </cell>
          <cell r="D34">
            <v>9227700</v>
          </cell>
          <cell r="E34">
            <v>8921</v>
          </cell>
          <cell r="F34">
            <v>1427</v>
          </cell>
        </row>
        <row r="35">
          <cell r="A35" t="str">
            <v>AKS</v>
          </cell>
          <cell r="B35">
            <v>0.01</v>
          </cell>
          <cell r="C35">
            <v>0</v>
          </cell>
          <cell r="D35">
            <v>1160200</v>
          </cell>
          <cell r="E35">
            <v>12</v>
          </cell>
          <cell r="F35">
            <v>937</v>
          </cell>
        </row>
        <row r="36">
          <cell r="A36" t="str">
            <v>ALL</v>
          </cell>
          <cell r="B36">
            <v>0.03</v>
          </cell>
          <cell r="C36">
            <v>0</v>
          </cell>
          <cell r="D36">
            <v>0</v>
          </cell>
          <cell r="E36">
            <v>0</v>
          </cell>
          <cell r="F36">
            <v>54</v>
          </cell>
        </row>
        <row r="37">
          <cell r="A37" t="str">
            <v>ALLA</v>
          </cell>
          <cell r="B37">
            <v>1.8</v>
          </cell>
          <cell r="C37">
            <v>-0.01</v>
          </cell>
          <cell r="D37">
            <v>993000</v>
          </cell>
          <cell r="E37">
            <v>1785</v>
          </cell>
          <cell r="F37">
            <v>1080</v>
          </cell>
        </row>
        <row r="38">
          <cell r="A38" t="str">
            <v>ALPHAX</v>
          </cell>
          <cell r="B38">
            <v>0.69</v>
          </cell>
          <cell r="C38">
            <v>0.05</v>
          </cell>
          <cell r="D38">
            <v>68987900</v>
          </cell>
          <cell r="E38">
            <v>45638</v>
          </cell>
          <cell r="F38">
            <v>6412</v>
          </cell>
        </row>
        <row r="39">
          <cell r="A39" t="str">
            <v>ALT</v>
          </cell>
          <cell r="B39">
            <v>1.53</v>
          </cell>
          <cell r="C39">
            <v>0</v>
          </cell>
          <cell r="D39">
            <v>161800</v>
          </cell>
          <cell r="E39">
            <v>247</v>
          </cell>
          <cell r="F39">
            <v>1732</v>
          </cell>
        </row>
        <row r="40">
          <cell r="A40" t="str">
            <v>ALUCON</v>
          </cell>
          <cell r="B40">
            <v>181</v>
          </cell>
          <cell r="C40">
            <v>2</v>
          </cell>
          <cell r="D40">
            <v>100</v>
          </cell>
          <cell r="E40">
            <v>18</v>
          </cell>
          <cell r="F40">
            <v>7819</v>
          </cell>
        </row>
        <row r="41">
          <cell r="A41" t="str">
            <v>AMA</v>
          </cell>
          <cell r="B41">
            <v>4.42</v>
          </cell>
          <cell r="C41">
            <v>-0.04</v>
          </cell>
          <cell r="D41">
            <v>853400</v>
          </cell>
          <cell r="E41">
            <v>3797</v>
          </cell>
          <cell r="F41">
            <v>2289</v>
          </cell>
        </row>
        <row r="42">
          <cell r="A42" t="str">
            <v>AMANAH</v>
          </cell>
          <cell r="B42">
            <v>2.12</v>
          </cell>
          <cell r="C42">
            <v>-0.02</v>
          </cell>
          <cell r="D42">
            <v>359900</v>
          </cell>
          <cell r="E42">
            <v>764</v>
          </cell>
          <cell r="F42">
            <v>2197</v>
          </cell>
        </row>
        <row r="43">
          <cell r="A43" t="str">
            <v>AMARC</v>
          </cell>
          <cell r="B43">
            <v>1.46</v>
          </cell>
          <cell r="C43">
            <v>0</v>
          </cell>
          <cell r="D43">
            <v>652200</v>
          </cell>
          <cell r="E43">
            <v>977</v>
          </cell>
          <cell r="F43">
            <v>613</v>
          </cell>
        </row>
        <row r="44">
          <cell r="A44" t="str">
            <v>AMARIN</v>
          </cell>
          <cell r="B44">
            <v>4.96</v>
          </cell>
          <cell r="C44">
            <v>0</v>
          </cell>
          <cell r="D44">
            <v>1810500</v>
          </cell>
          <cell r="E44">
            <v>8980</v>
          </cell>
          <cell r="F44">
            <v>4951</v>
          </cell>
        </row>
        <row r="45">
          <cell r="A45" t="str">
            <v>AMATA</v>
          </cell>
          <cell r="B45">
            <v>24</v>
          </cell>
          <cell r="C45">
            <v>0.6</v>
          </cell>
          <cell r="D45">
            <v>11145400</v>
          </cell>
          <cell r="E45">
            <v>265166</v>
          </cell>
          <cell r="F45">
            <v>27600</v>
          </cell>
        </row>
        <row r="46">
          <cell r="A46" t="str">
            <v>AMATAV</v>
          </cell>
          <cell r="B46">
            <v>5.5</v>
          </cell>
          <cell r="C46">
            <v>0</v>
          </cell>
          <cell r="D46">
            <v>23800</v>
          </cell>
          <cell r="E46">
            <v>130</v>
          </cell>
          <cell r="F46">
            <v>5143</v>
          </cell>
        </row>
        <row r="47">
          <cell r="A47" t="str">
            <v>AMC</v>
          </cell>
          <cell r="B47">
            <v>3.46</v>
          </cell>
          <cell r="C47">
            <v>0.12</v>
          </cell>
          <cell r="D47">
            <v>4789000</v>
          </cell>
          <cell r="E47">
            <v>16525</v>
          </cell>
          <cell r="F47">
            <v>1661</v>
          </cell>
        </row>
        <row r="48">
          <cell r="A48" t="str">
            <v>AMR</v>
          </cell>
          <cell r="B48">
            <v>1.37</v>
          </cell>
          <cell r="C48">
            <v>-0.01</v>
          </cell>
          <cell r="D48">
            <v>4687200</v>
          </cell>
          <cell r="E48">
            <v>6512</v>
          </cell>
          <cell r="F48">
            <v>822</v>
          </cell>
        </row>
        <row r="49">
          <cell r="A49" t="str">
            <v>ANAN</v>
          </cell>
          <cell r="B49">
            <v>0.9</v>
          </cell>
          <cell r="C49">
            <v>0.02</v>
          </cell>
          <cell r="D49">
            <v>2743400</v>
          </cell>
          <cell r="E49">
            <v>2438</v>
          </cell>
          <cell r="F49">
            <v>3750</v>
          </cell>
        </row>
        <row r="50">
          <cell r="A50" t="str">
            <v>ANI</v>
          </cell>
          <cell r="B50">
            <v>5.05</v>
          </cell>
          <cell r="C50">
            <v>0.05</v>
          </cell>
          <cell r="D50">
            <v>1205500</v>
          </cell>
          <cell r="E50">
            <v>6074</v>
          </cell>
          <cell r="F50">
            <v>9332</v>
          </cell>
        </row>
        <row r="51">
          <cell r="A51" t="str">
            <v>AOT</v>
          </cell>
          <cell r="B51">
            <v>66.5</v>
          </cell>
          <cell r="C51">
            <v>0</v>
          </cell>
          <cell r="D51">
            <v>25286400</v>
          </cell>
          <cell r="E51">
            <v>1684084</v>
          </cell>
          <cell r="F51">
            <v>949999</v>
          </cell>
        </row>
        <row r="52">
          <cell r="A52" t="str">
            <v>AP</v>
          </cell>
          <cell r="B52">
            <v>10.4</v>
          </cell>
          <cell r="C52">
            <v>0</v>
          </cell>
          <cell r="D52">
            <v>7793400</v>
          </cell>
          <cell r="E52">
            <v>80790</v>
          </cell>
          <cell r="F52">
            <v>32717</v>
          </cell>
        </row>
        <row r="53">
          <cell r="A53" t="str">
            <v>APCO</v>
          </cell>
          <cell r="B53">
            <v>5.05</v>
          </cell>
          <cell r="C53">
            <v>0.05</v>
          </cell>
          <cell r="D53">
            <v>29500</v>
          </cell>
          <cell r="E53">
            <v>147</v>
          </cell>
          <cell r="F53">
            <v>3030</v>
          </cell>
        </row>
        <row r="54">
          <cell r="A54" t="str">
            <v>APCS</v>
          </cell>
          <cell r="B54">
            <v>3.46</v>
          </cell>
          <cell r="C54">
            <v>0.04</v>
          </cell>
          <cell r="D54">
            <v>190600</v>
          </cell>
          <cell r="E54">
            <v>654</v>
          </cell>
          <cell r="F54">
            <v>2284</v>
          </cell>
        </row>
        <row r="55">
          <cell r="A55" t="str">
            <v>APEX</v>
          </cell>
          <cell r="B55">
            <v>0.04</v>
          </cell>
          <cell r="C55">
            <v>0</v>
          </cell>
          <cell r="D55">
            <v>0</v>
          </cell>
          <cell r="E55">
            <v>0</v>
          </cell>
          <cell r="F55">
            <v>0</v>
          </cell>
        </row>
        <row r="56">
          <cell r="A56" t="str">
            <v>APP</v>
          </cell>
          <cell r="B56">
            <v>2.56</v>
          </cell>
          <cell r="C56">
            <v>-0.04</v>
          </cell>
          <cell r="D56">
            <v>76400</v>
          </cell>
          <cell r="E56">
            <v>195</v>
          </cell>
          <cell r="F56">
            <v>717</v>
          </cell>
        </row>
        <row r="57">
          <cell r="A57" t="str">
            <v>APURE</v>
          </cell>
          <cell r="B57">
            <v>4.5199999999999996</v>
          </cell>
          <cell r="C57">
            <v>0.04</v>
          </cell>
          <cell r="D57">
            <v>227200</v>
          </cell>
          <cell r="E57">
            <v>1026</v>
          </cell>
          <cell r="F57">
            <v>4331</v>
          </cell>
        </row>
        <row r="58">
          <cell r="A58" t="str">
            <v>AQ</v>
          </cell>
          <cell r="B58">
            <v>0.02</v>
          </cell>
          <cell r="C58">
            <v>0</v>
          </cell>
          <cell r="D58">
            <v>0</v>
          </cell>
          <cell r="E58">
            <v>0</v>
          </cell>
          <cell r="F58">
            <v>1874</v>
          </cell>
        </row>
        <row r="59">
          <cell r="A59" t="str">
            <v>AQUA</v>
          </cell>
          <cell r="B59">
            <v>0.35</v>
          </cell>
          <cell r="C59">
            <v>0</v>
          </cell>
          <cell r="D59">
            <v>1100800</v>
          </cell>
          <cell r="E59">
            <v>377</v>
          </cell>
          <cell r="F59">
            <v>2069</v>
          </cell>
        </row>
        <row r="60">
          <cell r="A60" t="str">
            <v>ARIN</v>
          </cell>
          <cell r="B60">
            <v>3.02</v>
          </cell>
          <cell r="C60">
            <v>-0.1</v>
          </cell>
          <cell r="D60">
            <v>129500</v>
          </cell>
          <cell r="E60">
            <v>388</v>
          </cell>
          <cell r="F60">
            <v>1812</v>
          </cell>
        </row>
        <row r="61">
          <cell r="A61" t="str">
            <v>ARIP</v>
          </cell>
          <cell r="B61">
            <v>0.73</v>
          </cell>
          <cell r="C61">
            <v>-0.01</v>
          </cell>
          <cell r="D61">
            <v>270700</v>
          </cell>
          <cell r="E61">
            <v>198</v>
          </cell>
          <cell r="F61">
            <v>340</v>
          </cell>
        </row>
        <row r="62">
          <cell r="A62" t="str">
            <v>ARROW</v>
          </cell>
          <cell r="B62">
            <v>6.5</v>
          </cell>
          <cell r="C62">
            <v>-0.05</v>
          </cell>
          <cell r="D62">
            <v>6400</v>
          </cell>
          <cell r="E62">
            <v>42</v>
          </cell>
          <cell r="F62">
            <v>1670</v>
          </cell>
        </row>
        <row r="63">
          <cell r="A63" t="str">
            <v>AS</v>
          </cell>
          <cell r="B63">
            <v>6.85</v>
          </cell>
          <cell r="C63">
            <v>-0.05</v>
          </cell>
          <cell r="D63">
            <v>163400</v>
          </cell>
          <cell r="E63">
            <v>1114</v>
          </cell>
          <cell r="F63">
            <v>3499</v>
          </cell>
        </row>
        <row r="64">
          <cell r="A64" t="str">
            <v>ASAP</v>
          </cell>
          <cell r="B64">
            <v>2.96</v>
          </cell>
          <cell r="C64">
            <v>0.04</v>
          </cell>
          <cell r="D64">
            <v>863400</v>
          </cell>
          <cell r="E64">
            <v>2568</v>
          </cell>
          <cell r="F64">
            <v>2149</v>
          </cell>
        </row>
        <row r="65">
          <cell r="A65" t="str">
            <v>ASEFA</v>
          </cell>
          <cell r="B65">
            <v>3.88</v>
          </cell>
          <cell r="C65">
            <v>-0.02</v>
          </cell>
          <cell r="D65">
            <v>13800</v>
          </cell>
          <cell r="E65">
            <v>54</v>
          </cell>
          <cell r="F65">
            <v>2117</v>
          </cell>
        </row>
        <row r="66">
          <cell r="A66" t="str">
            <v>ASIA</v>
          </cell>
          <cell r="B66">
            <v>6.55</v>
          </cell>
          <cell r="C66">
            <v>0.15</v>
          </cell>
          <cell r="D66">
            <v>100</v>
          </cell>
          <cell r="E66">
            <v>1</v>
          </cell>
          <cell r="F66">
            <v>2096</v>
          </cell>
        </row>
        <row r="67">
          <cell r="A67" t="str">
            <v>ASIAN</v>
          </cell>
          <cell r="B67">
            <v>6.85</v>
          </cell>
          <cell r="C67">
            <v>0.1</v>
          </cell>
          <cell r="D67">
            <v>281600</v>
          </cell>
          <cell r="E67">
            <v>1913</v>
          </cell>
          <cell r="F67">
            <v>5576</v>
          </cell>
        </row>
        <row r="68">
          <cell r="A68" t="str">
            <v>ASIMAR</v>
          </cell>
          <cell r="B68">
            <v>1.7</v>
          </cell>
          <cell r="C68">
            <v>0.06</v>
          </cell>
          <cell r="D68">
            <v>4281600</v>
          </cell>
          <cell r="E68">
            <v>7320</v>
          </cell>
          <cell r="F68">
            <v>439</v>
          </cell>
        </row>
        <row r="69">
          <cell r="A69" t="str">
            <v>ASK</v>
          </cell>
          <cell r="B69">
            <v>17.2</v>
          </cell>
          <cell r="C69">
            <v>-0.2</v>
          </cell>
          <cell r="D69">
            <v>259200</v>
          </cell>
          <cell r="E69">
            <v>4475</v>
          </cell>
          <cell r="F69">
            <v>9079</v>
          </cell>
        </row>
        <row r="70">
          <cell r="A70" t="str">
            <v>ASN</v>
          </cell>
          <cell r="B70">
            <v>1.98</v>
          </cell>
          <cell r="C70">
            <v>0.1</v>
          </cell>
          <cell r="D70">
            <v>11300</v>
          </cell>
          <cell r="E70">
            <v>22</v>
          </cell>
          <cell r="F70">
            <v>371</v>
          </cell>
        </row>
        <row r="71">
          <cell r="A71" t="str">
            <v>ASP</v>
          </cell>
          <cell r="B71">
            <v>2.68</v>
          </cell>
          <cell r="C71">
            <v>-0.02</v>
          </cell>
          <cell r="D71">
            <v>4163000</v>
          </cell>
          <cell r="E71">
            <v>11136</v>
          </cell>
          <cell r="F71">
            <v>5643</v>
          </cell>
        </row>
        <row r="72">
          <cell r="A72" t="str">
            <v>ASW</v>
          </cell>
          <cell r="B72">
            <v>8.0500000000000007</v>
          </cell>
          <cell r="C72">
            <v>-0.1</v>
          </cell>
          <cell r="D72">
            <v>627800</v>
          </cell>
          <cell r="E72">
            <v>5086</v>
          </cell>
          <cell r="F72">
            <v>7238</v>
          </cell>
        </row>
        <row r="73">
          <cell r="A73" t="str">
            <v>ATP30</v>
          </cell>
          <cell r="B73">
            <v>1.01</v>
          </cell>
          <cell r="C73">
            <v>-0.01</v>
          </cell>
          <cell r="D73">
            <v>884100</v>
          </cell>
          <cell r="E73">
            <v>896</v>
          </cell>
          <cell r="F73">
            <v>689</v>
          </cell>
        </row>
        <row r="74">
          <cell r="A74" t="str">
            <v>AU</v>
          </cell>
          <cell r="B74">
            <v>9.3000000000000007</v>
          </cell>
          <cell r="C74">
            <v>-0.05</v>
          </cell>
          <cell r="D74">
            <v>1439900</v>
          </cell>
          <cell r="E74">
            <v>13386</v>
          </cell>
          <cell r="F74">
            <v>7585</v>
          </cell>
        </row>
        <row r="75">
          <cell r="A75" t="str">
            <v>AUCT</v>
          </cell>
          <cell r="B75">
            <v>10.1</v>
          </cell>
          <cell r="C75">
            <v>0</v>
          </cell>
          <cell r="D75">
            <v>1092000</v>
          </cell>
          <cell r="E75">
            <v>10927</v>
          </cell>
          <cell r="F75">
            <v>5555</v>
          </cell>
        </row>
        <row r="76">
          <cell r="A76" t="str">
            <v>AURA</v>
          </cell>
          <cell r="B76">
            <v>14.3</v>
          </cell>
          <cell r="C76">
            <v>-0.3</v>
          </cell>
          <cell r="D76">
            <v>949000</v>
          </cell>
          <cell r="E76">
            <v>13643</v>
          </cell>
          <cell r="F76">
            <v>19076</v>
          </cell>
        </row>
        <row r="77">
          <cell r="A77" t="str">
            <v>AWC</v>
          </cell>
          <cell r="B77">
            <v>3.92</v>
          </cell>
          <cell r="C77">
            <v>0.02</v>
          </cell>
          <cell r="D77">
            <v>82448400</v>
          </cell>
          <cell r="E77">
            <v>322336</v>
          </cell>
          <cell r="F77">
            <v>125449</v>
          </cell>
        </row>
        <row r="78">
          <cell r="A78" t="str">
            <v>AYUD</v>
          </cell>
          <cell r="B78">
            <v>35.25</v>
          </cell>
          <cell r="C78">
            <v>0.25</v>
          </cell>
          <cell r="D78">
            <v>4500</v>
          </cell>
          <cell r="E78">
            <v>158</v>
          </cell>
          <cell r="F78">
            <v>13722</v>
          </cell>
        </row>
        <row r="79">
          <cell r="A79" t="str">
            <v>B</v>
          </cell>
          <cell r="B79">
            <v>0.12</v>
          </cell>
          <cell r="C79">
            <v>0</v>
          </cell>
          <cell r="D79">
            <v>6769500</v>
          </cell>
          <cell r="E79">
            <v>810</v>
          </cell>
          <cell r="F79">
            <v>969</v>
          </cell>
        </row>
        <row r="80">
          <cell r="A80" t="str">
            <v>B52</v>
          </cell>
          <cell r="B80">
            <v>1.03</v>
          </cell>
          <cell r="C80">
            <v>-0.01</v>
          </cell>
          <cell r="D80">
            <v>8800</v>
          </cell>
          <cell r="E80">
            <v>9</v>
          </cell>
          <cell r="F80">
            <v>759</v>
          </cell>
        </row>
        <row r="81">
          <cell r="A81" t="str">
            <v>BA</v>
          </cell>
          <cell r="B81">
            <v>16.2</v>
          </cell>
          <cell r="C81">
            <v>-0.1</v>
          </cell>
          <cell r="D81">
            <v>2253400</v>
          </cell>
          <cell r="E81">
            <v>36557</v>
          </cell>
          <cell r="F81">
            <v>34020</v>
          </cell>
        </row>
        <row r="82">
          <cell r="A82" t="str">
            <v>BAFS</v>
          </cell>
          <cell r="B82">
            <v>23.9</v>
          </cell>
          <cell r="C82">
            <v>-0.3</v>
          </cell>
          <cell r="D82">
            <v>208500</v>
          </cell>
          <cell r="E82">
            <v>5007</v>
          </cell>
          <cell r="F82">
            <v>15236</v>
          </cell>
        </row>
        <row r="83">
          <cell r="A83" t="str">
            <v>BAM</v>
          </cell>
          <cell r="B83">
            <v>9.5</v>
          </cell>
          <cell r="C83">
            <v>0.05</v>
          </cell>
          <cell r="D83">
            <v>18461700</v>
          </cell>
          <cell r="E83">
            <v>175217</v>
          </cell>
          <cell r="F83">
            <v>30704</v>
          </cell>
        </row>
        <row r="84">
          <cell r="A84" t="str">
            <v>BANPU</v>
          </cell>
          <cell r="B84">
            <v>5.8</v>
          </cell>
          <cell r="C84">
            <v>0.1</v>
          </cell>
          <cell r="D84">
            <v>119775500</v>
          </cell>
          <cell r="E84">
            <v>691423</v>
          </cell>
          <cell r="F84">
            <v>58110</v>
          </cell>
        </row>
        <row r="85">
          <cell r="A85" t="str">
            <v>BAY</v>
          </cell>
          <cell r="B85">
            <v>26.5</v>
          </cell>
          <cell r="C85">
            <v>0</v>
          </cell>
          <cell r="D85">
            <v>101400</v>
          </cell>
          <cell r="E85">
            <v>2688</v>
          </cell>
          <cell r="F85">
            <v>194928</v>
          </cell>
        </row>
        <row r="86">
          <cell r="A86" t="str">
            <v>BBGI</v>
          </cell>
          <cell r="B86">
            <v>4.42</v>
          </cell>
          <cell r="C86">
            <v>0.04</v>
          </cell>
          <cell r="D86">
            <v>988400</v>
          </cell>
          <cell r="E86">
            <v>4365</v>
          </cell>
          <cell r="F86">
            <v>6391</v>
          </cell>
        </row>
        <row r="87">
          <cell r="A87" t="str">
            <v>BBIK</v>
          </cell>
          <cell r="B87">
            <v>104</v>
          </cell>
          <cell r="C87">
            <v>-3.5</v>
          </cell>
          <cell r="D87">
            <v>472200</v>
          </cell>
          <cell r="E87">
            <v>49904</v>
          </cell>
          <cell r="F87">
            <v>11324</v>
          </cell>
        </row>
        <row r="88">
          <cell r="A88" t="str">
            <v>BBL</v>
          </cell>
          <cell r="B88">
            <v>138</v>
          </cell>
          <cell r="C88">
            <v>-2</v>
          </cell>
          <cell r="D88">
            <v>9503200</v>
          </cell>
          <cell r="E88">
            <v>1316909</v>
          </cell>
          <cell r="F88">
            <v>263420</v>
          </cell>
        </row>
        <row r="89">
          <cell r="A89" t="str">
            <v>BC</v>
          </cell>
          <cell r="B89">
            <v>1.39</v>
          </cell>
          <cell r="C89">
            <v>0.06</v>
          </cell>
          <cell r="D89">
            <v>100</v>
          </cell>
          <cell r="E89">
            <v>0</v>
          </cell>
          <cell r="F89">
            <v>793</v>
          </cell>
        </row>
        <row r="90">
          <cell r="A90" t="str">
            <v>BCH</v>
          </cell>
          <cell r="B90">
            <v>21.8</v>
          </cell>
          <cell r="C90">
            <v>0</v>
          </cell>
          <cell r="D90">
            <v>5749600</v>
          </cell>
          <cell r="E90">
            <v>125191</v>
          </cell>
          <cell r="F90">
            <v>54364</v>
          </cell>
        </row>
        <row r="91">
          <cell r="A91" t="str">
            <v>BCP</v>
          </cell>
          <cell r="B91">
            <v>44.5</v>
          </cell>
          <cell r="C91">
            <v>0.25</v>
          </cell>
          <cell r="D91">
            <v>2968800</v>
          </cell>
          <cell r="E91">
            <v>131900</v>
          </cell>
          <cell r="F91">
            <v>61273</v>
          </cell>
        </row>
        <row r="92">
          <cell r="A92" t="str">
            <v>BCPG</v>
          </cell>
          <cell r="B92">
            <v>7.25</v>
          </cell>
          <cell r="C92">
            <v>0</v>
          </cell>
          <cell r="D92">
            <v>3694842</v>
          </cell>
          <cell r="E92">
            <v>26878</v>
          </cell>
          <cell r="F92">
            <v>21719</v>
          </cell>
        </row>
        <row r="93">
          <cell r="A93" t="str">
            <v>BCT</v>
          </cell>
          <cell r="B93">
            <v>61</v>
          </cell>
          <cell r="C93">
            <v>0</v>
          </cell>
          <cell r="D93">
            <v>400</v>
          </cell>
          <cell r="E93">
            <v>24</v>
          </cell>
          <cell r="F93">
            <v>18300</v>
          </cell>
        </row>
        <row r="94">
          <cell r="A94" t="str">
            <v>BDMS</v>
          </cell>
          <cell r="B94">
            <v>29</v>
          </cell>
          <cell r="C94">
            <v>0</v>
          </cell>
          <cell r="D94">
            <v>47707700</v>
          </cell>
          <cell r="E94">
            <v>1384275</v>
          </cell>
          <cell r="F94">
            <v>460868</v>
          </cell>
        </row>
        <row r="95">
          <cell r="A95" t="str">
            <v>BE8</v>
          </cell>
          <cell r="B95">
            <v>27.75</v>
          </cell>
          <cell r="C95">
            <v>0</v>
          </cell>
          <cell r="D95">
            <v>1409800</v>
          </cell>
          <cell r="E95">
            <v>39218</v>
          </cell>
          <cell r="F95">
            <v>7346</v>
          </cell>
        </row>
        <row r="96">
          <cell r="A96" t="str">
            <v>BEAUTY</v>
          </cell>
          <cell r="B96">
            <v>0.63</v>
          </cell>
          <cell r="C96">
            <v>-0.02</v>
          </cell>
          <cell r="D96">
            <v>10522000</v>
          </cell>
          <cell r="E96">
            <v>6713</v>
          </cell>
          <cell r="F96">
            <v>1886</v>
          </cell>
        </row>
        <row r="97">
          <cell r="A97" t="str">
            <v>BEC</v>
          </cell>
          <cell r="B97">
            <v>4.62</v>
          </cell>
          <cell r="C97">
            <v>0.02</v>
          </cell>
          <cell r="D97">
            <v>9908600</v>
          </cell>
          <cell r="E97">
            <v>46466</v>
          </cell>
          <cell r="F97">
            <v>9240</v>
          </cell>
        </row>
        <row r="98">
          <cell r="A98" t="str">
            <v>BEM</v>
          </cell>
          <cell r="B98">
            <v>8.4</v>
          </cell>
          <cell r="C98">
            <v>0.1</v>
          </cell>
          <cell r="D98">
            <v>92131900</v>
          </cell>
          <cell r="E98">
            <v>764327</v>
          </cell>
          <cell r="F98">
            <v>128394</v>
          </cell>
        </row>
        <row r="99">
          <cell r="A99" t="str">
            <v>BEYOND</v>
          </cell>
          <cell r="B99">
            <v>11.6</v>
          </cell>
          <cell r="C99">
            <v>0</v>
          </cell>
          <cell r="D99">
            <v>96700</v>
          </cell>
          <cell r="E99">
            <v>1123</v>
          </cell>
          <cell r="F99">
            <v>3365</v>
          </cell>
        </row>
        <row r="100">
          <cell r="A100" t="str">
            <v>BGC</v>
          </cell>
          <cell r="B100">
            <v>7.3</v>
          </cell>
          <cell r="C100">
            <v>0.1</v>
          </cell>
          <cell r="D100">
            <v>253600</v>
          </cell>
          <cell r="E100">
            <v>1847</v>
          </cell>
          <cell r="F100">
            <v>5069</v>
          </cell>
        </row>
        <row r="101">
          <cell r="A101" t="str">
            <v>BGRIM</v>
          </cell>
          <cell r="B101">
            <v>28</v>
          </cell>
          <cell r="C101">
            <v>0</v>
          </cell>
          <cell r="D101">
            <v>5203200</v>
          </cell>
          <cell r="E101">
            <v>146525</v>
          </cell>
          <cell r="F101">
            <v>72993</v>
          </cell>
        </row>
        <row r="102">
          <cell r="A102" t="str">
            <v>BGT</v>
          </cell>
          <cell r="B102">
            <v>0.78</v>
          </cell>
          <cell r="C102">
            <v>0.01</v>
          </cell>
          <cell r="D102">
            <v>419400</v>
          </cell>
          <cell r="E102">
            <v>331</v>
          </cell>
          <cell r="F102">
            <v>284</v>
          </cell>
        </row>
        <row r="103">
          <cell r="A103" t="str">
            <v>BH</v>
          </cell>
          <cell r="B103">
            <v>227</v>
          </cell>
          <cell r="C103">
            <v>-3</v>
          </cell>
          <cell r="D103">
            <v>3614600</v>
          </cell>
          <cell r="E103">
            <v>823380</v>
          </cell>
          <cell r="F103">
            <v>180446</v>
          </cell>
        </row>
        <row r="104">
          <cell r="A104" t="str">
            <v>BIG</v>
          </cell>
          <cell r="B104">
            <v>0.5</v>
          </cell>
          <cell r="C104">
            <v>0.02</v>
          </cell>
          <cell r="D104">
            <v>289600</v>
          </cell>
          <cell r="E104">
            <v>143</v>
          </cell>
          <cell r="F104">
            <v>1764</v>
          </cell>
        </row>
        <row r="105">
          <cell r="A105" t="str">
            <v>BIOTEC</v>
          </cell>
          <cell r="B105">
            <v>0.41</v>
          </cell>
          <cell r="C105">
            <v>-0.02</v>
          </cell>
          <cell r="D105">
            <v>3363800</v>
          </cell>
          <cell r="E105">
            <v>1416</v>
          </cell>
          <cell r="F105">
            <v>1252</v>
          </cell>
        </row>
        <row r="106">
          <cell r="A106" t="str">
            <v>BIS</v>
          </cell>
          <cell r="B106">
            <v>3.38</v>
          </cell>
          <cell r="C106">
            <v>0.02</v>
          </cell>
          <cell r="D106">
            <v>44300</v>
          </cell>
          <cell r="E106">
            <v>148</v>
          </cell>
          <cell r="F106">
            <v>1061</v>
          </cell>
        </row>
        <row r="107">
          <cell r="A107" t="str">
            <v>BIZ</v>
          </cell>
          <cell r="B107">
            <v>3.34</v>
          </cell>
          <cell r="C107">
            <v>0.02</v>
          </cell>
          <cell r="D107">
            <v>48600</v>
          </cell>
          <cell r="E107">
            <v>162</v>
          </cell>
          <cell r="F107">
            <v>2006</v>
          </cell>
        </row>
        <row r="108">
          <cell r="A108" t="str">
            <v>BJC</v>
          </cell>
          <cell r="B108">
            <v>25.75</v>
          </cell>
          <cell r="C108">
            <v>-0.25</v>
          </cell>
          <cell r="D108">
            <v>7719100</v>
          </cell>
          <cell r="E108">
            <v>199329</v>
          </cell>
          <cell r="F108">
            <v>103201</v>
          </cell>
        </row>
        <row r="109">
          <cell r="A109" t="str">
            <v>BJCHI</v>
          </cell>
          <cell r="B109">
            <v>1.1200000000000001</v>
          </cell>
          <cell r="C109">
            <v>0</v>
          </cell>
          <cell r="D109">
            <v>504500</v>
          </cell>
          <cell r="E109">
            <v>567</v>
          </cell>
          <cell r="F109">
            <v>1792</v>
          </cell>
        </row>
        <row r="110">
          <cell r="A110" t="str">
            <v>BKD</v>
          </cell>
          <cell r="B110">
            <v>1.54</v>
          </cell>
          <cell r="C110">
            <v>0</v>
          </cell>
          <cell r="D110">
            <v>50000</v>
          </cell>
          <cell r="E110">
            <v>77</v>
          </cell>
          <cell r="F110">
            <v>1657</v>
          </cell>
        </row>
        <row r="111">
          <cell r="A111" t="str">
            <v>BKI</v>
          </cell>
          <cell r="B111">
            <v>314</v>
          </cell>
          <cell r="C111">
            <v>0</v>
          </cell>
          <cell r="D111">
            <v>3600</v>
          </cell>
          <cell r="E111">
            <v>1130</v>
          </cell>
          <cell r="F111">
            <v>33432</v>
          </cell>
        </row>
        <row r="112">
          <cell r="A112" t="str">
            <v>BLA</v>
          </cell>
          <cell r="B112">
            <v>18.2</v>
          </cell>
          <cell r="C112">
            <v>-0.1</v>
          </cell>
          <cell r="D112">
            <v>1423100</v>
          </cell>
          <cell r="E112">
            <v>25996</v>
          </cell>
          <cell r="F112">
            <v>31078</v>
          </cell>
        </row>
        <row r="113">
          <cell r="A113" t="str">
            <v>BLAND</v>
          </cell>
          <cell r="B113">
            <v>0.68</v>
          </cell>
          <cell r="C113">
            <v>-0.01</v>
          </cell>
          <cell r="D113">
            <v>1261800</v>
          </cell>
          <cell r="E113">
            <v>864</v>
          </cell>
          <cell r="F113">
            <v>11800</v>
          </cell>
        </row>
        <row r="114">
          <cell r="A114" t="str">
            <v>BLC</v>
          </cell>
          <cell r="B114">
            <v>5</v>
          </cell>
          <cell r="C114">
            <v>-0.15</v>
          </cell>
          <cell r="D114">
            <v>5197300</v>
          </cell>
          <cell r="E114">
            <v>26409</v>
          </cell>
          <cell r="F114">
            <v>3000</v>
          </cell>
        </row>
        <row r="115">
          <cell r="A115" t="str">
            <v>BLESS</v>
          </cell>
          <cell r="B115">
            <v>0.65</v>
          </cell>
          <cell r="C115">
            <v>0</v>
          </cell>
          <cell r="D115">
            <v>1542300</v>
          </cell>
          <cell r="E115">
            <v>1004</v>
          </cell>
          <cell r="F115">
            <v>520</v>
          </cell>
        </row>
        <row r="116">
          <cell r="A116" t="str">
            <v>BLISS</v>
          </cell>
          <cell r="B116">
            <v>0.14000000000000001</v>
          </cell>
          <cell r="C116">
            <v>0</v>
          </cell>
          <cell r="D116">
            <v>0</v>
          </cell>
          <cell r="E116">
            <v>0</v>
          </cell>
          <cell r="F116">
            <v>0</v>
          </cell>
        </row>
        <row r="117">
          <cell r="A117" t="str">
            <v>BM</v>
          </cell>
          <cell r="B117">
            <v>2.86</v>
          </cell>
          <cell r="C117">
            <v>-0.02</v>
          </cell>
          <cell r="D117">
            <v>65700</v>
          </cell>
          <cell r="E117">
            <v>188</v>
          </cell>
          <cell r="F117">
            <v>1733</v>
          </cell>
        </row>
        <row r="118">
          <cell r="A118" t="str">
            <v>BOL</v>
          </cell>
          <cell r="B118">
            <v>7.8</v>
          </cell>
          <cell r="C118">
            <v>0.1</v>
          </cell>
          <cell r="D118">
            <v>181700</v>
          </cell>
          <cell r="E118">
            <v>1420</v>
          </cell>
          <cell r="F118">
            <v>6400</v>
          </cell>
        </row>
        <row r="119">
          <cell r="A119" t="str">
            <v>BPP</v>
          </cell>
          <cell r="B119">
            <v>14.4</v>
          </cell>
          <cell r="C119">
            <v>0</v>
          </cell>
          <cell r="D119">
            <v>781400</v>
          </cell>
          <cell r="E119">
            <v>11260</v>
          </cell>
          <cell r="F119">
            <v>43887</v>
          </cell>
        </row>
        <row r="120">
          <cell r="A120" t="str">
            <v>BR</v>
          </cell>
          <cell r="B120">
            <v>2.6</v>
          </cell>
          <cell r="C120">
            <v>0.02</v>
          </cell>
          <cell r="D120">
            <v>245400</v>
          </cell>
          <cell r="E120">
            <v>634</v>
          </cell>
          <cell r="F120">
            <v>2375</v>
          </cell>
        </row>
        <row r="121">
          <cell r="A121" t="str">
            <v>BRI</v>
          </cell>
          <cell r="B121">
            <v>7.05</v>
          </cell>
          <cell r="C121">
            <v>0</v>
          </cell>
          <cell r="D121">
            <v>1577400</v>
          </cell>
          <cell r="E121">
            <v>11121</v>
          </cell>
          <cell r="F121">
            <v>6014</v>
          </cell>
        </row>
        <row r="122">
          <cell r="A122" t="str">
            <v>BROCK</v>
          </cell>
          <cell r="B122">
            <v>1.64</v>
          </cell>
          <cell r="C122">
            <v>0</v>
          </cell>
          <cell r="D122">
            <v>55600</v>
          </cell>
          <cell r="E122">
            <v>89</v>
          </cell>
          <cell r="F122">
            <v>1681</v>
          </cell>
        </row>
        <row r="123">
          <cell r="A123" t="str">
            <v>BROOK</v>
          </cell>
          <cell r="B123">
            <v>0.6</v>
          </cell>
          <cell r="C123">
            <v>-0.05</v>
          </cell>
          <cell r="D123">
            <v>92237700</v>
          </cell>
          <cell r="E123">
            <v>56933</v>
          </cell>
          <cell r="F123">
            <v>5589</v>
          </cell>
        </row>
        <row r="124">
          <cell r="A124" t="str">
            <v>BRR</v>
          </cell>
          <cell r="B124">
            <v>4.38</v>
          </cell>
          <cell r="C124">
            <v>-0.02</v>
          </cell>
          <cell r="D124">
            <v>80600</v>
          </cell>
          <cell r="E124">
            <v>351</v>
          </cell>
          <cell r="F124">
            <v>3557</v>
          </cell>
        </row>
        <row r="125">
          <cell r="A125" t="str">
            <v>BSBM</v>
          </cell>
          <cell r="B125">
            <v>0.9</v>
          </cell>
          <cell r="C125">
            <v>0.21</v>
          </cell>
          <cell r="D125">
            <v>23826500</v>
          </cell>
          <cell r="E125">
            <v>20261</v>
          </cell>
          <cell r="F125">
            <v>1009</v>
          </cell>
        </row>
        <row r="126">
          <cell r="A126" t="str">
            <v>BSM</v>
          </cell>
          <cell r="B126">
            <v>2.58</v>
          </cell>
          <cell r="C126">
            <v>0</v>
          </cell>
          <cell r="D126">
            <v>138200</v>
          </cell>
          <cell r="E126">
            <v>348</v>
          </cell>
          <cell r="F126">
            <v>550</v>
          </cell>
        </row>
        <row r="127">
          <cell r="A127" t="str">
            <v>BSRC</v>
          </cell>
          <cell r="B127">
            <v>9.85</v>
          </cell>
          <cell r="C127">
            <v>-0.05</v>
          </cell>
          <cell r="D127">
            <v>12230900</v>
          </cell>
          <cell r="E127">
            <v>122080</v>
          </cell>
          <cell r="F127">
            <v>34089</v>
          </cell>
        </row>
        <row r="128">
          <cell r="A128" t="str">
            <v>BTG</v>
          </cell>
          <cell r="B128">
            <v>21.6</v>
          </cell>
          <cell r="C128">
            <v>0.2</v>
          </cell>
          <cell r="D128">
            <v>2902700</v>
          </cell>
          <cell r="E128">
            <v>63715</v>
          </cell>
          <cell r="F128">
            <v>41792</v>
          </cell>
        </row>
        <row r="129">
          <cell r="A129" t="str">
            <v>BTNC</v>
          </cell>
          <cell r="B129">
            <v>20.3</v>
          </cell>
          <cell r="C129">
            <v>-0.2</v>
          </cell>
          <cell r="D129">
            <v>400</v>
          </cell>
          <cell r="E129">
            <v>8</v>
          </cell>
          <cell r="F129">
            <v>244</v>
          </cell>
        </row>
        <row r="130">
          <cell r="A130" t="str">
            <v>BTS</v>
          </cell>
          <cell r="B130">
            <v>5.3</v>
          </cell>
          <cell r="C130">
            <v>-0.1</v>
          </cell>
          <cell r="D130">
            <v>104546200</v>
          </cell>
          <cell r="E130">
            <v>558787</v>
          </cell>
          <cell r="F130">
            <v>69788</v>
          </cell>
        </row>
        <row r="131">
          <cell r="A131" t="str">
            <v>BTW</v>
          </cell>
          <cell r="B131">
            <v>0.28999999999999998</v>
          </cell>
          <cell r="C131">
            <v>0</v>
          </cell>
          <cell r="D131">
            <v>3222700</v>
          </cell>
          <cell r="E131">
            <v>995</v>
          </cell>
          <cell r="F131">
            <v>219</v>
          </cell>
        </row>
        <row r="132">
          <cell r="A132" t="str">
            <v>BUI</v>
          </cell>
          <cell r="B132">
            <v>21.4</v>
          </cell>
          <cell r="C132">
            <v>0.1</v>
          </cell>
          <cell r="D132">
            <v>2200</v>
          </cell>
          <cell r="E132">
            <v>47</v>
          </cell>
          <cell r="F132">
            <v>706</v>
          </cell>
        </row>
        <row r="133">
          <cell r="A133" t="str">
            <v>BVG</v>
          </cell>
          <cell r="B133">
            <v>4.7</v>
          </cell>
          <cell r="C133">
            <v>-0.02</v>
          </cell>
          <cell r="D133">
            <v>1115800</v>
          </cell>
          <cell r="E133">
            <v>5213</v>
          </cell>
          <cell r="F133">
            <v>2115</v>
          </cell>
        </row>
        <row r="134">
          <cell r="A134" t="str">
            <v>BWG</v>
          </cell>
          <cell r="B134">
            <v>0.57999999999999996</v>
          </cell>
          <cell r="C134">
            <v>0.01</v>
          </cell>
          <cell r="D134">
            <v>67812100</v>
          </cell>
          <cell r="E134">
            <v>39523</v>
          </cell>
          <cell r="F134">
            <v>3133</v>
          </cell>
        </row>
        <row r="135">
          <cell r="A135" t="str">
            <v>BYD</v>
          </cell>
          <cell r="B135">
            <v>3.9</v>
          </cell>
          <cell r="C135">
            <v>-0.28000000000000003</v>
          </cell>
          <cell r="D135">
            <v>23900500</v>
          </cell>
          <cell r="E135">
            <v>95832</v>
          </cell>
          <cell r="F135">
            <v>19696</v>
          </cell>
        </row>
        <row r="136">
          <cell r="A136" t="str">
            <v>CAZ</v>
          </cell>
          <cell r="B136">
            <v>3.6</v>
          </cell>
          <cell r="C136">
            <v>-0.02</v>
          </cell>
          <cell r="D136">
            <v>74700</v>
          </cell>
          <cell r="E136">
            <v>270</v>
          </cell>
          <cell r="F136">
            <v>1058</v>
          </cell>
        </row>
        <row r="137">
          <cell r="A137" t="str">
            <v>CBG</v>
          </cell>
          <cell r="B137">
            <v>64</v>
          </cell>
          <cell r="C137">
            <v>-1.25</v>
          </cell>
          <cell r="D137">
            <v>3571000</v>
          </cell>
          <cell r="E137">
            <v>229773</v>
          </cell>
          <cell r="F137">
            <v>64000</v>
          </cell>
        </row>
        <row r="138">
          <cell r="A138" t="str">
            <v>CCET</v>
          </cell>
          <cell r="B138">
            <v>2.62</v>
          </cell>
          <cell r="C138">
            <v>0.08</v>
          </cell>
          <cell r="D138">
            <v>20038400</v>
          </cell>
          <cell r="E138">
            <v>52259</v>
          </cell>
          <cell r="F138">
            <v>27379</v>
          </cell>
        </row>
        <row r="139">
          <cell r="A139" t="str">
            <v>CCP</v>
          </cell>
          <cell r="B139">
            <v>0.38</v>
          </cell>
          <cell r="C139">
            <v>0.01</v>
          </cell>
          <cell r="D139">
            <v>3501500</v>
          </cell>
          <cell r="E139">
            <v>1326</v>
          </cell>
          <cell r="F139">
            <v>1052</v>
          </cell>
        </row>
        <row r="140">
          <cell r="A140" t="str">
            <v>CEN</v>
          </cell>
          <cell r="B140">
            <v>2.14</v>
          </cell>
          <cell r="C140">
            <v>-0.02</v>
          </cell>
          <cell r="D140">
            <v>25500</v>
          </cell>
          <cell r="E140">
            <v>54</v>
          </cell>
          <cell r="F140">
            <v>1595</v>
          </cell>
        </row>
        <row r="141">
          <cell r="A141" t="str">
            <v>CENTEL</v>
          </cell>
          <cell r="B141">
            <v>43</v>
          </cell>
          <cell r="C141">
            <v>-0.75</v>
          </cell>
          <cell r="D141">
            <v>2362900</v>
          </cell>
          <cell r="E141">
            <v>101979</v>
          </cell>
          <cell r="F141">
            <v>58050</v>
          </cell>
        </row>
        <row r="142">
          <cell r="A142" t="str">
            <v>CEYE</v>
          </cell>
          <cell r="B142">
            <v>4.3</v>
          </cell>
          <cell r="C142">
            <v>-0.08</v>
          </cell>
          <cell r="D142">
            <v>536400</v>
          </cell>
          <cell r="E142">
            <v>2301</v>
          </cell>
          <cell r="F142">
            <v>1247</v>
          </cell>
        </row>
        <row r="143">
          <cell r="A143" t="str">
            <v>CFRESH</v>
          </cell>
          <cell r="B143">
            <v>1.71</v>
          </cell>
          <cell r="C143">
            <v>0.01</v>
          </cell>
          <cell r="D143">
            <v>372100</v>
          </cell>
          <cell r="E143">
            <v>630</v>
          </cell>
          <cell r="F143">
            <v>1585</v>
          </cell>
        </row>
        <row r="144">
          <cell r="A144" t="str">
            <v>CGD</v>
          </cell>
          <cell r="B144">
            <v>0.35</v>
          </cell>
          <cell r="C144">
            <v>-0.01</v>
          </cell>
          <cell r="D144">
            <v>1413400</v>
          </cell>
          <cell r="E144">
            <v>495</v>
          </cell>
          <cell r="F144">
            <v>2893</v>
          </cell>
        </row>
        <row r="145">
          <cell r="A145" t="str">
            <v>CGH</v>
          </cell>
          <cell r="B145">
            <v>0.67</v>
          </cell>
          <cell r="C145">
            <v>0.03</v>
          </cell>
          <cell r="D145">
            <v>5348100</v>
          </cell>
          <cell r="E145">
            <v>3448</v>
          </cell>
          <cell r="F145">
            <v>2684</v>
          </cell>
        </row>
        <row r="146">
          <cell r="A146" t="str">
            <v>CH</v>
          </cell>
          <cell r="B146">
            <v>2.52</v>
          </cell>
          <cell r="C146">
            <v>-0.02</v>
          </cell>
          <cell r="D146">
            <v>105400</v>
          </cell>
          <cell r="E146">
            <v>266</v>
          </cell>
          <cell r="F146">
            <v>2016</v>
          </cell>
        </row>
        <row r="147">
          <cell r="A147" t="str">
            <v>CHARAN</v>
          </cell>
          <cell r="B147">
            <v>24</v>
          </cell>
          <cell r="C147">
            <v>0</v>
          </cell>
          <cell r="D147">
            <v>600</v>
          </cell>
          <cell r="E147">
            <v>14</v>
          </cell>
          <cell r="F147">
            <v>288</v>
          </cell>
        </row>
        <row r="148">
          <cell r="A148" t="str">
            <v>CHASE</v>
          </cell>
          <cell r="B148">
            <v>1.77</v>
          </cell>
          <cell r="C148">
            <v>0</v>
          </cell>
          <cell r="D148">
            <v>8124800</v>
          </cell>
          <cell r="E148">
            <v>14409</v>
          </cell>
          <cell r="F148">
            <v>3514</v>
          </cell>
        </row>
        <row r="149">
          <cell r="A149" t="str">
            <v>CHAYO</v>
          </cell>
          <cell r="B149">
            <v>5.25</v>
          </cell>
          <cell r="C149">
            <v>0</v>
          </cell>
          <cell r="D149">
            <v>2479800</v>
          </cell>
          <cell r="E149">
            <v>13013</v>
          </cell>
          <cell r="F149">
            <v>5970</v>
          </cell>
        </row>
        <row r="150">
          <cell r="A150" t="str">
            <v>CHEWA</v>
          </cell>
          <cell r="B150">
            <v>0.52</v>
          </cell>
          <cell r="C150">
            <v>-0.02</v>
          </cell>
          <cell r="D150">
            <v>1148700</v>
          </cell>
          <cell r="E150">
            <v>598</v>
          </cell>
          <cell r="F150">
            <v>663</v>
          </cell>
        </row>
        <row r="151">
          <cell r="A151" t="str">
            <v>CHG</v>
          </cell>
          <cell r="B151">
            <v>2.92</v>
          </cell>
          <cell r="C151">
            <v>0.02</v>
          </cell>
          <cell r="D151">
            <v>21165700</v>
          </cell>
          <cell r="E151">
            <v>62034</v>
          </cell>
          <cell r="F151">
            <v>32120</v>
          </cell>
        </row>
        <row r="152">
          <cell r="A152" t="str">
            <v>CHIC</v>
          </cell>
          <cell r="B152">
            <v>0.63</v>
          </cell>
          <cell r="C152">
            <v>0.01</v>
          </cell>
          <cell r="D152">
            <v>29800</v>
          </cell>
          <cell r="E152">
            <v>19</v>
          </cell>
          <cell r="F152">
            <v>857</v>
          </cell>
        </row>
        <row r="153">
          <cell r="A153" t="str">
            <v>CHO</v>
          </cell>
          <cell r="B153">
            <v>0.15</v>
          </cell>
          <cell r="C153">
            <v>0</v>
          </cell>
          <cell r="D153">
            <v>13164000</v>
          </cell>
          <cell r="E153">
            <v>1877</v>
          </cell>
          <cell r="F153">
            <v>275</v>
          </cell>
        </row>
        <row r="154">
          <cell r="A154" t="str">
            <v>CHOTI</v>
          </cell>
          <cell r="B154">
            <v>108</v>
          </cell>
          <cell r="C154">
            <v>-5</v>
          </cell>
          <cell r="D154">
            <v>500</v>
          </cell>
          <cell r="E154">
            <v>55</v>
          </cell>
          <cell r="F154">
            <v>810</v>
          </cell>
        </row>
        <row r="155">
          <cell r="A155" t="str">
            <v>CHOW</v>
          </cell>
          <cell r="B155">
            <v>2.36</v>
          </cell>
          <cell r="C155">
            <v>0.55000000000000004</v>
          </cell>
          <cell r="D155">
            <v>6849100</v>
          </cell>
          <cell r="E155">
            <v>14766</v>
          </cell>
          <cell r="F155">
            <v>1888</v>
          </cell>
        </row>
        <row r="156">
          <cell r="A156" t="str">
            <v>CI</v>
          </cell>
          <cell r="B156">
            <v>0.63</v>
          </cell>
          <cell r="C156">
            <v>0.01</v>
          </cell>
          <cell r="D156">
            <v>273100</v>
          </cell>
          <cell r="E156">
            <v>172</v>
          </cell>
          <cell r="F156">
            <v>672</v>
          </cell>
        </row>
        <row r="157">
          <cell r="A157" t="str">
            <v>CIG</v>
          </cell>
          <cell r="B157">
            <v>0.08</v>
          </cell>
          <cell r="C157">
            <v>0</v>
          </cell>
          <cell r="D157">
            <v>4581700</v>
          </cell>
          <cell r="E157">
            <v>364</v>
          </cell>
          <cell r="F157">
            <v>259</v>
          </cell>
        </row>
        <row r="158">
          <cell r="A158" t="str">
            <v>CIMBT</v>
          </cell>
          <cell r="B158">
            <v>0.57999999999999996</v>
          </cell>
          <cell r="C158">
            <v>0</v>
          </cell>
          <cell r="D158">
            <v>1191200</v>
          </cell>
          <cell r="E158">
            <v>693</v>
          </cell>
          <cell r="F158">
            <v>20197</v>
          </cell>
        </row>
        <row r="159">
          <cell r="A159" t="str">
            <v>CITY</v>
          </cell>
          <cell r="B159">
            <v>2.12</v>
          </cell>
          <cell r="C159">
            <v>0</v>
          </cell>
          <cell r="D159">
            <v>346700</v>
          </cell>
          <cell r="E159">
            <v>738</v>
          </cell>
          <cell r="F159">
            <v>636</v>
          </cell>
        </row>
        <row r="160">
          <cell r="A160" t="str">
            <v>CIVIL</v>
          </cell>
          <cell r="B160">
            <v>2.1</v>
          </cell>
          <cell r="C160">
            <v>0.08</v>
          </cell>
          <cell r="D160">
            <v>1277000</v>
          </cell>
          <cell r="E160">
            <v>2649</v>
          </cell>
          <cell r="F160">
            <v>1470</v>
          </cell>
        </row>
        <row r="161">
          <cell r="A161" t="str">
            <v>CK</v>
          </cell>
          <cell r="B161">
            <v>24.2</v>
          </cell>
          <cell r="C161">
            <v>0.3</v>
          </cell>
          <cell r="D161">
            <v>13507700</v>
          </cell>
          <cell r="E161">
            <v>327713</v>
          </cell>
          <cell r="F161">
            <v>40992</v>
          </cell>
        </row>
        <row r="162">
          <cell r="A162" t="str">
            <v>CKP</v>
          </cell>
          <cell r="B162">
            <v>3.92</v>
          </cell>
          <cell r="C162">
            <v>-0.1</v>
          </cell>
          <cell r="D162">
            <v>5033600</v>
          </cell>
          <cell r="E162">
            <v>20011</v>
          </cell>
          <cell r="F162">
            <v>31867</v>
          </cell>
        </row>
        <row r="163">
          <cell r="A163" t="str">
            <v>CM</v>
          </cell>
          <cell r="B163">
            <v>2.2799999999999998</v>
          </cell>
          <cell r="C163">
            <v>0</v>
          </cell>
          <cell r="D163">
            <v>81500</v>
          </cell>
          <cell r="E163">
            <v>184</v>
          </cell>
          <cell r="F163">
            <v>869</v>
          </cell>
        </row>
        <row r="164">
          <cell r="A164" t="str">
            <v>CMAN</v>
          </cell>
          <cell r="B164">
            <v>2</v>
          </cell>
          <cell r="C164">
            <v>0.01</v>
          </cell>
          <cell r="D164">
            <v>727000</v>
          </cell>
          <cell r="E164">
            <v>1462</v>
          </cell>
          <cell r="F164">
            <v>1920</v>
          </cell>
        </row>
        <row r="165">
          <cell r="A165" t="str">
            <v>CMC</v>
          </cell>
          <cell r="B165">
            <v>1.19</v>
          </cell>
          <cell r="C165">
            <v>0.03</v>
          </cell>
          <cell r="D165">
            <v>224800</v>
          </cell>
          <cell r="E165">
            <v>263</v>
          </cell>
          <cell r="F165">
            <v>1269</v>
          </cell>
        </row>
        <row r="166">
          <cell r="A166" t="str">
            <v>CMO</v>
          </cell>
          <cell r="B166">
            <v>1.17</v>
          </cell>
          <cell r="C166">
            <v>-0.03</v>
          </cell>
          <cell r="D166">
            <v>29310700</v>
          </cell>
          <cell r="E166">
            <v>35769</v>
          </cell>
          <cell r="F166">
            <v>499</v>
          </cell>
        </row>
        <row r="167">
          <cell r="A167" t="str">
            <v>CMR</v>
          </cell>
          <cell r="B167">
            <v>2.12</v>
          </cell>
          <cell r="C167">
            <v>0.04</v>
          </cell>
          <cell r="D167">
            <v>219800</v>
          </cell>
          <cell r="E167">
            <v>461</v>
          </cell>
          <cell r="F167">
            <v>8631</v>
          </cell>
        </row>
        <row r="168">
          <cell r="A168" t="str">
            <v>CNT</v>
          </cell>
          <cell r="B168">
            <v>1.58</v>
          </cell>
          <cell r="C168">
            <v>0.18</v>
          </cell>
          <cell r="D168">
            <v>101754400</v>
          </cell>
          <cell r="E168">
            <v>159587</v>
          </cell>
          <cell r="F168">
            <v>1624</v>
          </cell>
        </row>
        <row r="169">
          <cell r="A169" t="str">
            <v>COCOCO</v>
          </cell>
          <cell r="B169">
            <v>10.8</v>
          </cell>
          <cell r="C169">
            <v>0.1</v>
          </cell>
          <cell r="D169">
            <v>14946900</v>
          </cell>
          <cell r="E169">
            <v>162164</v>
          </cell>
          <cell r="F169">
            <v>15876</v>
          </cell>
        </row>
        <row r="170">
          <cell r="A170" t="str">
            <v>COLOR</v>
          </cell>
          <cell r="B170">
            <v>1.35</v>
          </cell>
          <cell r="C170">
            <v>0</v>
          </cell>
          <cell r="D170">
            <v>19500</v>
          </cell>
          <cell r="E170">
            <v>26</v>
          </cell>
          <cell r="F170">
            <v>795</v>
          </cell>
        </row>
        <row r="171">
          <cell r="A171" t="str">
            <v>COM7</v>
          </cell>
          <cell r="B171">
            <v>18.8</v>
          </cell>
          <cell r="C171">
            <v>-0.3</v>
          </cell>
          <cell r="D171">
            <v>7219000</v>
          </cell>
          <cell r="E171">
            <v>136296</v>
          </cell>
          <cell r="F171">
            <v>45120</v>
          </cell>
        </row>
        <row r="172">
          <cell r="A172" t="str">
            <v>COMAN</v>
          </cell>
          <cell r="B172">
            <v>3.54</v>
          </cell>
          <cell r="C172">
            <v>0.06</v>
          </cell>
          <cell r="D172">
            <v>284200</v>
          </cell>
          <cell r="E172">
            <v>997</v>
          </cell>
          <cell r="F172">
            <v>474</v>
          </cell>
        </row>
        <row r="173">
          <cell r="A173" t="str">
            <v>COTTO</v>
          </cell>
          <cell r="B173">
            <v>0.99</v>
          </cell>
          <cell r="C173">
            <v>0</v>
          </cell>
          <cell r="D173">
            <v>0</v>
          </cell>
          <cell r="E173">
            <v>0</v>
          </cell>
          <cell r="F173">
            <v>5903</v>
          </cell>
        </row>
        <row r="174">
          <cell r="A174" t="str">
            <v>CPALL</v>
          </cell>
          <cell r="B174">
            <v>56.25</v>
          </cell>
          <cell r="C174">
            <v>-1</v>
          </cell>
          <cell r="D174">
            <v>29304100</v>
          </cell>
          <cell r="E174">
            <v>1654251</v>
          </cell>
          <cell r="F174">
            <v>505299</v>
          </cell>
        </row>
        <row r="175">
          <cell r="A175" t="str">
            <v>CPANEL</v>
          </cell>
          <cell r="B175">
            <v>6</v>
          </cell>
          <cell r="C175">
            <v>-0.1</v>
          </cell>
          <cell r="D175">
            <v>115500</v>
          </cell>
          <cell r="E175">
            <v>697</v>
          </cell>
          <cell r="F175">
            <v>979</v>
          </cell>
        </row>
        <row r="176">
          <cell r="A176" t="str">
            <v>CPAXT</v>
          </cell>
          <cell r="B176">
            <v>32.75</v>
          </cell>
          <cell r="C176">
            <v>-0.5</v>
          </cell>
          <cell r="D176">
            <v>3288500</v>
          </cell>
          <cell r="E176">
            <v>107905</v>
          </cell>
          <cell r="F176">
            <v>346506</v>
          </cell>
        </row>
        <row r="177">
          <cell r="A177" t="str">
            <v>CPF</v>
          </cell>
          <cell r="B177">
            <v>18.399999999999999</v>
          </cell>
          <cell r="C177">
            <v>-0.5</v>
          </cell>
          <cell r="D177">
            <v>54202000</v>
          </cell>
          <cell r="E177">
            <v>998777</v>
          </cell>
          <cell r="F177">
            <v>154810</v>
          </cell>
        </row>
        <row r="178">
          <cell r="A178" t="str">
            <v>CPH</v>
          </cell>
          <cell r="B178">
            <v>13.4</v>
          </cell>
          <cell r="C178">
            <v>-0.1</v>
          </cell>
          <cell r="D178">
            <v>62000</v>
          </cell>
          <cell r="E178">
            <v>843</v>
          </cell>
          <cell r="F178">
            <v>536</v>
          </cell>
        </row>
        <row r="179">
          <cell r="A179" t="str">
            <v>CPI</v>
          </cell>
          <cell r="B179">
            <v>2.58</v>
          </cell>
          <cell r="C179">
            <v>0.04</v>
          </cell>
          <cell r="D179">
            <v>704100</v>
          </cell>
          <cell r="E179">
            <v>1804</v>
          </cell>
          <cell r="F179">
            <v>1633</v>
          </cell>
        </row>
        <row r="180">
          <cell r="A180" t="str">
            <v>CPL</v>
          </cell>
          <cell r="B180">
            <v>1.46</v>
          </cell>
          <cell r="C180">
            <v>-0.05</v>
          </cell>
          <cell r="D180">
            <v>3564700</v>
          </cell>
          <cell r="E180">
            <v>5545</v>
          </cell>
          <cell r="F180">
            <v>642</v>
          </cell>
        </row>
        <row r="181">
          <cell r="A181" t="str">
            <v>CPN</v>
          </cell>
          <cell r="B181">
            <v>63.5</v>
          </cell>
          <cell r="C181">
            <v>-1.5</v>
          </cell>
          <cell r="D181">
            <v>14850600</v>
          </cell>
          <cell r="E181">
            <v>946718</v>
          </cell>
          <cell r="F181">
            <v>284988</v>
          </cell>
        </row>
        <row r="182">
          <cell r="A182" t="str">
            <v>CPR</v>
          </cell>
          <cell r="B182">
            <v>4.2</v>
          </cell>
          <cell r="C182">
            <v>0.08</v>
          </cell>
          <cell r="D182">
            <v>134800</v>
          </cell>
          <cell r="E182">
            <v>562</v>
          </cell>
          <cell r="F182">
            <v>836</v>
          </cell>
        </row>
        <row r="183">
          <cell r="A183" t="str">
            <v>CPT</v>
          </cell>
          <cell r="B183">
            <v>0.73</v>
          </cell>
          <cell r="C183">
            <v>0</v>
          </cell>
          <cell r="D183">
            <v>798600</v>
          </cell>
          <cell r="E183">
            <v>587</v>
          </cell>
          <cell r="F183">
            <v>657</v>
          </cell>
        </row>
        <row r="184">
          <cell r="A184" t="str">
            <v>CPW</v>
          </cell>
          <cell r="B184">
            <v>2.2799999999999998</v>
          </cell>
          <cell r="C184">
            <v>-0.06</v>
          </cell>
          <cell r="D184">
            <v>369000</v>
          </cell>
          <cell r="E184">
            <v>844</v>
          </cell>
          <cell r="F184">
            <v>1368</v>
          </cell>
        </row>
        <row r="185">
          <cell r="A185" t="str">
            <v>CRANE</v>
          </cell>
          <cell r="B185">
            <v>1</v>
          </cell>
          <cell r="C185">
            <v>0.01</v>
          </cell>
          <cell r="D185">
            <v>10926500</v>
          </cell>
          <cell r="E185">
            <v>11150</v>
          </cell>
          <cell r="F185">
            <v>758</v>
          </cell>
        </row>
        <row r="186">
          <cell r="A186" t="str">
            <v>CRC</v>
          </cell>
          <cell r="B186">
            <v>36.25</v>
          </cell>
          <cell r="C186">
            <v>-0.5</v>
          </cell>
          <cell r="D186">
            <v>9419800</v>
          </cell>
          <cell r="E186">
            <v>342870</v>
          </cell>
          <cell r="F186">
            <v>218624</v>
          </cell>
        </row>
        <row r="187">
          <cell r="A187" t="str">
            <v>CRD</v>
          </cell>
          <cell r="B187">
            <v>0.51</v>
          </cell>
          <cell r="C187">
            <v>0.01</v>
          </cell>
          <cell r="D187">
            <v>49100</v>
          </cell>
          <cell r="E187">
            <v>25</v>
          </cell>
          <cell r="F187">
            <v>255</v>
          </cell>
        </row>
        <row r="188">
          <cell r="A188" t="str">
            <v>CREDIT</v>
          </cell>
          <cell r="B188">
            <v>26.75</v>
          </cell>
          <cell r="C188">
            <v>-1</v>
          </cell>
          <cell r="D188">
            <v>144200</v>
          </cell>
          <cell r="E188">
            <v>3908</v>
          </cell>
          <cell r="F188">
            <v>0</v>
          </cell>
        </row>
        <row r="189">
          <cell r="A189" t="str">
            <v>CSC</v>
          </cell>
          <cell r="B189">
            <v>43</v>
          </cell>
          <cell r="C189">
            <v>0</v>
          </cell>
          <cell r="D189">
            <v>700</v>
          </cell>
          <cell r="E189">
            <v>30</v>
          </cell>
          <cell r="F189">
            <v>2236</v>
          </cell>
        </row>
        <row r="190">
          <cell r="A190" t="str">
            <v>CSP</v>
          </cell>
          <cell r="B190">
            <v>1.06</v>
          </cell>
          <cell r="C190">
            <v>0.06</v>
          </cell>
          <cell r="D190">
            <v>10636100</v>
          </cell>
          <cell r="E190">
            <v>12179</v>
          </cell>
          <cell r="F190">
            <v>526</v>
          </cell>
        </row>
        <row r="191">
          <cell r="A191" t="str">
            <v>CSR</v>
          </cell>
          <cell r="B191">
            <v>67.75</v>
          </cell>
          <cell r="C191">
            <v>0</v>
          </cell>
          <cell r="D191">
            <v>0</v>
          </cell>
          <cell r="E191">
            <v>0</v>
          </cell>
          <cell r="F191">
            <v>1389</v>
          </cell>
        </row>
        <row r="192">
          <cell r="A192" t="str">
            <v>CSS</v>
          </cell>
          <cell r="B192">
            <v>0.97</v>
          </cell>
          <cell r="C192">
            <v>-0.03</v>
          </cell>
          <cell r="D192">
            <v>3360700</v>
          </cell>
          <cell r="E192">
            <v>3307</v>
          </cell>
          <cell r="F192">
            <v>1140</v>
          </cell>
        </row>
        <row r="193">
          <cell r="A193" t="str">
            <v>CTW</v>
          </cell>
          <cell r="B193">
            <v>4.46</v>
          </cell>
          <cell r="C193">
            <v>0</v>
          </cell>
          <cell r="D193">
            <v>0</v>
          </cell>
          <cell r="E193">
            <v>0</v>
          </cell>
          <cell r="F193">
            <v>1775</v>
          </cell>
        </row>
        <row r="194">
          <cell r="A194" t="str">
            <v>CV</v>
          </cell>
          <cell r="B194">
            <v>0.56999999999999995</v>
          </cell>
          <cell r="C194">
            <v>0.02</v>
          </cell>
          <cell r="D194">
            <v>156836000</v>
          </cell>
          <cell r="E194">
            <v>91161</v>
          </cell>
          <cell r="F194">
            <v>802</v>
          </cell>
        </row>
        <row r="195">
          <cell r="A195" t="str">
            <v>CWT</v>
          </cell>
          <cell r="B195">
            <v>1.48</v>
          </cell>
          <cell r="C195">
            <v>0.04</v>
          </cell>
          <cell r="D195">
            <v>2378700</v>
          </cell>
          <cell r="E195">
            <v>3650</v>
          </cell>
          <cell r="F195">
            <v>933</v>
          </cell>
        </row>
        <row r="196">
          <cell r="A196" t="str">
            <v>D</v>
          </cell>
          <cell r="B196">
            <v>3.96</v>
          </cell>
          <cell r="C196">
            <v>0.06</v>
          </cell>
          <cell r="D196">
            <v>1097400</v>
          </cell>
          <cell r="E196">
            <v>4285</v>
          </cell>
          <cell r="F196">
            <v>1355</v>
          </cell>
        </row>
        <row r="197">
          <cell r="A197" t="str">
            <v>DCC</v>
          </cell>
          <cell r="B197">
            <v>1.91</v>
          </cell>
          <cell r="C197">
            <v>-0.01</v>
          </cell>
          <cell r="D197">
            <v>10289200</v>
          </cell>
          <cell r="E197">
            <v>19799</v>
          </cell>
          <cell r="F197">
            <v>17430</v>
          </cell>
        </row>
        <row r="198">
          <cell r="A198" t="str">
            <v>DCON</v>
          </cell>
          <cell r="B198">
            <v>0.49</v>
          </cell>
          <cell r="C198">
            <v>0</v>
          </cell>
          <cell r="D198">
            <v>1429100</v>
          </cell>
          <cell r="E198">
            <v>702</v>
          </cell>
          <cell r="F198">
            <v>2639</v>
          </cell>
        </row>
        <row r="199">
          <cell r="A199" t="str">
            <v>DDD</v>
          </cell>
          <cell r="B199">
            <v>8.3000000000000007</v>
          </cell>
          <cell r="C199">
            <v>-0.1</v>
          </cell>
          <cell r="D199">
            <v>82000</v>
          </cell>
          <cell r="E199">
            <v>683</v>
          </cell>
          <cell r="F199">
            <v>2638</v>
          </cell>
        </row>
        <row r="200">
          <cell r="A200" t="str">
            <v>DELTA</v>
          </cell>
          <cell r="B200">
            <v>66.5</v>
          </cell>
          <cell r="C200">
            <v>-2.5</v>
          </cell>
          <cell r="D200">
            <v>13672700</v>
          </cell>
          <cell r="E200">
            <v>914183</v>
          </cell>
          <cell r="F200">
            <v>829509</v>
          </cell>
        </row>
        <row r="201">
          <cell r="A201" t="str">
            <v>DEMCO</v>
          </cell>
          <cell r="B201">
            <v>2.4</v>
          </cell>
          <cell r="C201">
            <v>0</v>
          </cell>
          <cell r="D201">
            <v>30200</v>
          </cell>
          <cell r="E201">
            <v>72</v>
          </cell>
          <cell r="F201">
            <v>1753</v>
          </cell>
        </row>
        <row r="202">
          <cell r="A202" t="str">
            <v>DEXON</v>
          </cell>
          <cell r="B202">
            <v>2.14</v>
          </cell>
          <cell r="C202">
            <v>-0.08</v>
          </cell>
          <cell r="D202">
            <v>271800</v>
          </cell>
          <cell r="E202">
            <v>590</v>
          </cell>
          <cell r="F202">
            <v>1020</v>
          </cell>
        </row>
        <row r="203">
          <cell r="A203" t="str">
            <v>DHOUSE</v>
          </cell>
          <cell r="B203">
            <v>0.61</v>
          </cell>
          <cell r="C203">
            <v>0.01</v>
          </cell>
          <cell r="D203">
            <v>27200</v>
          </cell>
          <cell r="E203">
            <v>16</v>
          </cell>
          <cell r="F203">
            <v>553</v>
          </cell>
        </row>
        <row r="204">
          <cell r="A204" t="str">
            <v>DIMET</v>
          </cell>
          <cell r="B204">
            <v>0.27</v>
          </cell>
          <cell r="C204">
            <v>0.02</v>
          </cell>
          <cell r="D204">
            <v>39701000</v>
          </cell>
          <cell r="E204">
            <v>9423</v>
          </cell>
          <cell r="F204">
            <v>658</v>
          </cell>
        </row>
        <row r="205">
          <cell r="A205" t="str">
            <v>DITTO</v>
          </cell>
          <cell r="B205">
            <v>23</v>
          </cell>
          <cell r="C205">
            <v>-0.3</v>
          </cell>
          <cell r="D205">
            <v>493300</v>
          </cell>
          <cell r="E205">
            <v>11413</v>
          </cell>
          <cell r="F205">
            <v>15960</v>
          </cell>
        </row>
        <row r="206">
          <cell r="A206" t="str">
            <v>DMT</v>
          </cell>
          <cell r="B206">
            <v>11.9</v>
          </cell>
          <cell r="C206">
            <v>-0.1</v>
          </cell>
          <cell r="D206">
            <v>874800</v>
          </cell>
          <cell r="E206">
            <v>10471</v>
          </cell>
          <cell r="F206">
            <v>14057</v>
          </cell>
        </row>
        <row r="207">
          <cell r="A207" t="str">
            <v>DOD</v>
          </cell>
          <cell r="B207">
            <v>3.26</v>
          </cell>
          <cell r="C207">
            <v>-0.04</v>
          </cell>
          <cell r="D207">
            <v>362300</v>
          </cell>
          <cell r="E207">
            <v>1175</v>
          </cell>
          <cell r="F207">
            <v>1468</v>
          </cell>
        </row>
        <row r="208">
          <cell r="A208" t="str">
            <v>DOHOME</v>
          </cell>
          <cell r="B208">
            <v>11.5</v>
          </cell>
          <cell r="C208">
            <v>0.2</v>
          </cell>
          <cell r="D208">
            <v>12104000</v>
          </cell>
          <cell r="E208">
            <v>140665</v>
          </cell>
          <cell r="F208">
            <v>35525</v>
          </cell>
        </row>
        <row r="209">
          <cell r="A209" t="str">
            <v>DPAINT</v>
          </cell>
          <cell r="B209">
            <v>2.54</v>
          </cell>
          <cell r="C209">
            <v>-0.04</v>
          </cell>
          <cell r="D209">
            <v>474900</v>
          </cell>
          <cell r="E209">
            <v>1211</v>
          </cell>
          <cell r="F209">
            <v>584</v>
          </cell>
        </row>
        <row r="210">
          <cell r="A210" t="str">
            <v>DRT</v>
          </cell>
          <cell r="B210">
            <v>7.85</v>
          </cell>
          <cell r="C210">
            <v>0</v>
          </cell>
          <cell r="D210">
            <v>409500</v>
          </cell>
          <cell r="E210">
            <v>3215</v>
          </cell>
          <cell r="F210">
            <v>6712</v>
          </cell>
        </row>
        <row r="211">
          <cell r="A211" t="str">
            <v>DTCENT</v>
          </cell>
          <cell r="B211">
            <v>1.58</v>
          </cell>
          <cell r="C211">
            <v>-0.04</v>
          </cell>
          <cell r="D211">
            <v>2896600</v>
          </cell>
          <cell r="E211">
            <v>4601</v>
          </cell>
          <cell r="F211">
            <v>1980</v>
          </cell>
        </row>
        <row r="212">
          <cell r="A212" t="str">
            <v>DTCI</v>
          </cell>
          <cell r="B212">
            <v>31.25</v>
          </cell>
          <cell r="C212">
            <v>0</v>
          </cell>
          <cell r="D212">
            <v>0</v>
          </cell>
          <cell r="E212">
            <v>0</v>
          </cell>
          <cell r="F212">
            <v>313</v>
          </cell>
        </row>
        <row r="213">
          <cell r="A213" t="str">
            <v>DUSIT</v>
          </cell>
          <cell r="B213">
            <v>8.9499999999999993</v>
          </cell>
          <cell r="C213">
            <v>0.05</v>
          </cell>
          <cell r="D213">
            <v>44800</v>
          </cell>
          <cell r="E213">
            <v>404</v>
          </cell>
          <cell r="F213">
            <v>7608</v>
          </cell>
        </row>
        <row r="214">
          <cell r="A214" t="str">
            <v>DV8</v>
          </cell>
          <cell r="B214">
            <v>0.44</v>
          </cell>
          <cell r="C214">
            <v>0</v>
          </cell>
          <cell r="D214">
            <v>35200</v>
          </cell>
          <cell r="E214">
            <v>15</v>
          </cell>
          <cell r="F214">
            <v>581</v>
          </cell>
        </row>
        <row r="215">
          <cell r="A215" t="str">
            <v>EA</v>
          </cell>
          <cell r="B215">
            <v>35.5</v>
          </cell>
          <cell r="C215">
            <v>-0.75</v>
          </cell>
          <cell r="D215">
            <v>9627300</v>
          </cell>
          <cell r="E215">
            <v>343002</v>
          </cell>
          <cell r="F215">
            <v>132415</v>
          </cell>
        </row>
        <row r="216">
          <cell r="A216" t="str">
            <v>EASON</v>
          </cell>
          <cell r="B216">
            <v>1.26</v>
          </cell>
          <cell r="C216">
            <v>0.01</v>
          </cell>
          <cell r="D216">
            <v>3475300</v>
          </cell>
          <cell r="E216">
            <v>4394</v>
          </cell>
          <cell r="F216">
            <v>714</v>
          </cell>
        </row>
        <row r="217">
          <cell r="A217" t="str">
            <v>EASTW</v>
          </cell>
          <cell r="B217">
            <v>3.5</v>
          </cell>
          <cell r="C217">
            <v>-0.04</v>
          </cell>
          <cell r="D217">
            <v>451000</v>
          </cell>
          <cell r="E217">
            <v>1585</v>
          </cell>
          <cell r="F217">
            <v>5823</v>
          </cell>
        </row>
        <row r="218">
          <cell r="A218" t="str">
            <v>ECF</v>
          </cell>
          <cell r="B218">
            <v>0.97</v>
          </cell>
          <cell r="C218">
            <v>0.01</v>
          </cell>
          <cell r="D218">
            <v>587200</v>
          </cell>
          <cell r="E218">
            <v>562</v>
          </cell>
          <cell r="F218">
            <v>931</v>
          </cell>
        </row>
        <row r="219">
          <cell r="A219" t="str">
            <v>ECL</v>
          </cell>
          <cell r="B219">
            <v>1.45</v>
          </cell>
          <cell r="C219">
            <v>-0.01</v>
          </cell>
          <cell r="D219">
            <v>660600</v>
          </cell>
          <cell r="E219">
            <v>947</v>
          </cell>
          <cell r="F219">
            <v>1608</v>
          </cell>
        </row>
        <row r="220">
          <cell r="A220" t="str">
            <v>EE</v>
          </cell>
          <cell r="B220">
            <v>0.26</v>
          </cell>
          <cell r="C220">
            <v>0</v>
          </cell>
          <cell r="D220">
            <v>463600</v>
          </cell>
          <cell r="E220">
            <v>119</v>
          </cell>
          <cell r="F220">
            <v>723</v>
          </cell>
        </row>
        <row r="221">
          <cell r="A221" t="str">
            <v>EFORL</v>
          </cell>
          <cell r="B221">
            <v>0.21</v>
          </cell>
          <cell r="C221">
            <v>-0.01</v>
          </cell>
          <cell r="D221">
            <v>1268100</v>
          </cell>
          <cell r="E221">
            <v>273</v>
          </cell>
          <cell r="F221">
            <v>840</v>
          </cell>
        </row>
        <row r="222">
          <cell r="A222" t="str">
            <v>EGCO</v>
          </cell>
          <cell r="B222">
            <v>116.5</v>
          </cell>
          <cell r="C222">
            <v>1</v>
          </cell>
          <cell r="D222">
            <v>2081300</v>
          </cell>
          <cell r="E222">
            <v>241350</v>
          </cell>
          <cell r="F222">
            <v>61333</v>
          </cell>
        </row>
        <row r="223">
          <cell r="A223" t="str">
            <v>EKH</v>
          </cell>
          <cell r="B223">
            <v>7.85</v>
          </cell>
          <cell r="C223">
            <v>0.05</v>
          </cell>
          <cell r="D223">
            <v>1547300</v>
          </cell>
          <cell r="E223">
            <v>12201</v>
          </cell>
          <cell r="F223">
            <v>5575</v>
          </cell>
        </row>
        <row r="224">
          <cell r="A224" t="str">
            <v>EMC</v>
          </cell>
          <cell r="B224">
            <v>7.0000000000000007E-2</v>
          </cell>
          <cell r="C224">
            <v>0</v>
          </cell>
          <cell r="D224">
            <v>1544800</v>
          </cell>
          <cell r="E224">
            <v>104</v>
          </cell>
          <cell r="F224">
            <v>590</v>
          </cell>
        </row>
        <row r="225">
          <cell r="A225" t="str">
            <v>EP</v>
          </cell>
          <cell r="B225">
            <v>2.7</v>
          </cell>
          <cell r="C225">
            <v>0.04</v>
          </cell>
          <cell r="D225">
            <v>54800</v>
          </cell>
          <cell r="E225">
            <v>146</v>
          </cell>
          <cell r="F225">
            <v>2518</v>
          </cell>
        </row>
        <row r="226">
          <cell r="A226" t="str">
            <v>EPG</v>
          </cell>
          <cell r="B226">
            <v>7</v>
          </cell>
          <cell r="C226">
            <v>-0.05</v>
          </cell>
          <cell r="D226">
            <v>871500</v>
          </cell>
          <cell r="E226">
            <v>6127</v>
          </cell>
          <cell r="F226">
            <v>19600</v>
          </cell>
        </row>
        <row r="227">
          <cell r="A227" t="str">
            <v>ERW</v>
          </cell>
          <cell r="B227">
            <v>4.6399999999999997</v>
          </cell>
          <cell r="C227">
            <v>0</v>
          </cell>
          <cell r="D227">
            <v>3724100</v>
          </cell>
          <cell r="E227">
            <v>17295</v>
          </cell>
          <cell r="F227">
            <v>21026</v>
          </cell>
        </row>
        <row r="228">
          <cell r="A228" t="str">
            <v>ESSO</v>
          </cell>
          <cell r="B228">
            <v>8.9499999999999993</v>
          </cell>
          <cell r="C228">
            <v>0</v>
          </cell>
          <cell r="D228">
            <v>0</v>
          </cell>
          <cell r="E228">
            <v>0</v>
          </cell>
          <cell r="F228">
            <v>30975</v>
          </cell>
        </row>
        <row r="229">
          <cell r="A229" t="str">
            <v>ESTAR</v>
          </cell>
          <cell r="B229">
            <v>0.26</v>
          </cell>
          <cell r="C229">
            <v>0.01</v>
          </cell>
          <cell r="D229">
            <v>4055300</v>
          </cell>
          <cell r="E229">
            <v>1054</v>
          </cell>
          <cell r="F229">
            <v>1306</v>
          </cell>
        </row>
        <row r="230">
          <cell r="A230" t="str">
            <v>ETC</v>
          </cell>
          <cell r="B230">
            <v>3</v>
          </cell>
          <cell r="C230">
            <v>0.04</v>
          </cell>
          <cell r="D230">
            <v>3362200</v>
          </cell>
          <cell r="E230">
            <v>9991</v>
          </cell>
          <cell r="F230">
            <v>6720</v>
          </cell>
        </row>
        <row r="231">
          <cell r="A231" t="str">
            <v>ETE</v>
          </cell>
          <cell r="B231">
            <v>1.3</v>
          </cell>
          <cell r="C231">
            <v>-0.02</v>
          </cell>
          <cell r="D231">
            <v>2134600</v>
          </cell>
          <cell r="E231">
            <v>2805</v>
          </cell>
          <cell r="F231">
            <v>728</v>
          </cell>
        </row>
        <row r="232">
          <cell r="A232" t="str">
            <v>ETL</v>
          </cell>
          <cell r="B232">
            <v>1.55</v>
          </cell>
          <cell r="C232">
            <v>-0.03</v>
          </cell>
          <cell r="D232">
            <v>6680700</v>
          </cell>
          <cell r="E232">
            <v>10425</v>
          </cell>
          <cell r="F232">
            <v>961</v>
          </cell>
        </row>
        <row r="233">
          <cell r="A233" t="str">
            <v>EURO</v>
          </cell>
          <cell r="B233">
            <v>7.65</v>
          </cell>
          <cell r="C233">
            <v>0.2</v>
          </cell>
          <cell r="D233">
            <v>965400</v>
          </cell>
          <cell r="E233">
            <v>7342</v>
          </cell>
          <cell r="F233">
            <v>0</v>
          </cell>
        </row>
        <row r="234">
          <cell r="A234" t="str">
            <v>EVER</v>
          </cell>
          <cell r="B234">
            <v>0.16</v>
          </cell>
          <cell r="C234">
            <v>0.01</v>
          </cell>
          <cell r="D234">
            <v>2889500</v>
          </cell>
          <cell r="E234">
            <v>434</v>
          </cell>
          <cell r="F234">
            <v>777</v>
          </cell>
        </row>
        <row r="235">
          <cell r="A235" t="str">
            <v>F&amp;D</v>
          </cell>
          <cell r="B235">
            <v>28</v>
          </cell>
          <cell r="C235">
            <v>-2</v>
          </cell>
          <cell r="D235">
            <v>6200</v>
          </cell>
          <cell r="E235">
            <v>174</v>
          </cell>
          <cell r="F235">
            <v>493</v>
          </cell>
        </row>
        <row r="236">
          <cell r="A236" t="str">
            <v>FANCY</v>
          </cell>
          <cell r="B236">
            <v>0.42</v>
          </cell>
          <cell r="C236">
            <v>0</v>
          </cell>
          <cell r="D236">
            <v>390800</v>
          </cell>
          <cell r="E236">
            <v>167</v>
          </cell>
          <cell r="F236">
            <v>258</v>
          </cell>
        </row>
        <row r="237">
          <cell r="A237" t="str">
            <v>FE</v>
          </cell>
          <cell r="B237">
            <v>189</v>
          </cell>
          <cell r="C237">
            <v>17</v>
          </cell>
          <cell r="D237">
            <v>100</v>
          </cell>
          <cell r="E237">
            <v>19</v>
          </cell>
          <cell r="F237">
            <v>1487</v>
          </cell>
        </row>
        <row r="238">
          <cell r="A238" t="str">
            <v>FLOYD</v>
          </cell>
          <cell r="B238">
            <v>1.22</v>
          </cell>
          <cell r="C238">
            <v>-0.02</v>
          </cell>
          <cell r="D238">
            <v>23500</v>
          </cell>
          <cell r="E238">
            <v>29</v>
          </cell>
          <cell r="F238">
            <v>488</v>
          </cell>
        </row>
        <row r="239">
          <cell r="A239" t="str">
            <v>FMT</v>
          </cell>
          <cell r="B239">
            <v>34.25</v>
          </cell>
          <cell r="C239">
            <v>0.25</v>
          </cell>
          <cell r="D239">
            <v>1300</v>
          </cell>
          <cell r="E239">
            <v>44</v>
          </cell>
          <cell r="F239">
            <v>1644</v>
          </cell>
        </row>
        <row r="240">
          <cell r="A240" t="str">
            <v>FN</v>
          </cell>
          <cell r="B240">
            <v>1.37</v>
          </cell>
          <cell r="C240">
            <v>0.02</v>
          </cell>
          <cell r="D240">
            <v>21500</v>
          </cell>
          <cell r="E240">
            <v>29</v>
          </cell>
          <cell r="F240">
            <v>1370</v>
          </cell>
        </row>
        <row r="241">
          <cell r="A241" t="str">
            <v>FNS</v>
          </cell>
          <cell r="B241">
            <v>3.34</v>
          </cell>
          <cell r="C241">
            <v>-0.04</v>
          </cell>
          <cell r="D241">
            <v>373600</v>
          </cell>
          <cell r="E241">
            <v>1246</v>
          </cell>
          <cell r="F241">
            <v>1672</v>
          </cell>
        </row>
        <row r="242">
          <cell r="A242" t="str">
            <v>FORTH</v>
          </cell>
          <cell r="B242">
            <v>14.8</v>
          </cell>
          <cell r="C242">
            <v>-0.8</v>
          </cell>
          <cell r="D242">
            <v>1643700</v>
          </cell>
          <cell r="E242">
            <v>24890</v>
          </cell>
          <cell r="F242">
            <v>13844</v>
          </cell>
        </row>
        <row r="243">
          <cell r="A243" t="str">
            <v>FPI</v>
          </cell>
          <cell r="B243">
            <v>2.4</v>
          </cell>
          <cell r="C243">
            <v>-0.02</v>
          </cell>
          <cell r="D243">
            <v>126500</v>
          </cell>
          <cell r="E243">
            <v>306</v>
          </cell>
          <cell r="F243">
            <v>3631</v>
          </cell>
        </row>
        <row r="244">
          <cell r="A244" t="str">
            <v>FPT</v>
          </cell>
          <cell r="B244">
            <v>15.1</v>
          </cell>
          <cell r="C244">
            <v>0.2</v>
          </cell>
          <cell r="D244">
            <v>5000</v>
          </cell>
          <cell r="E244">
            <v>75</v>
          </cell>
          <cell r="F244">
            <v>35021</v>
          </cell>
        </row>
        <row r="245">
          <cell r="A245" t="str">
            <v>FSMART</v>
          </cell>
          <cell r="B245">
            <v>6.4</v>
          </cell>
          <cell r="C245">
            <v>0</v>
          </cell>
          <cell r="D245">
            <v>1200800</v>
          </cell>
          <cell r="E245">
            <v>7670</v>
          </cell>
          <cell r="F245">
            <v>4820</v>
          </cell>
        </row>
        <row r="246">
          <cell r="A246" t="str">
            <v>FSS</v>
          </cell>
          <cell r="B246">
            <v>2.38</v>
          </cell>
          <cell r="C246">
            <v>0</v>
          </cell>
          <cell r="D246">
            <v>0</v>
          </cell>
          <cell r="E246">
            <v>0</v>
          </cell>
          <cell r="F246">
            <v>1384</v>
          </cell>
        </row>
        <row r="247">
          <cell r="A247" t="str">
            <v>FSX</v>
          </cell>
          <cell r="B247">
            <v>2.52</v>
          </cell>
          <cell r="C247">
            <v>0.12</v>
          </cell>
          <cell r="D247">
            <v>425700</v>
          </cell>
          <cell r="E247">
            <v>1056</v>
          </cell>
          <cell r="F247">
            <v>1461</v>
          </cell>
        </row>
        <row r="248">
          <cell r="A248" t="str">
            <v>FTE</v>
          </cell>
          <cell r="B248">
            <v>1.71</v>
          </cell>
          <cell r="C248">
            <v>-0.01</v>
          </cell>
          <cell r="D248">
            <v>654900</v>
          </cell>
          <cell r="E248">
            <v>1118</v>
          </cell>
          <cell r="F248">
            <v>1129</v>
          </cell>
        </row>
        <row r="249">
          <cell r="A249" t="str">
            <v>FTI</v>
          </cell>
          <cell r="B249">
            <v>2.14</v>
          </cell>
          <cell r="C249">
            <v>-0.04</v>
          </cell>
          <cell r="D249">
            <v>900300</v>
          </cell>
          <cell r="E249">
            <v>1929</v>
          </cell>
          <cell r="F249">
            <v>963</v>
          </cell>
        </row>
        <row r="250">
          <cell r="A250" t="str">
            <v>FVC</v>
          </cell>
          <cell r="B250">
            <v>0.84</v>
          </cell>
          <cell r="C250">
            <v>0</v>
          </cell>
          <cell r="D250">
            <v>595900</v>
          </cell>
          <cell r="E250">
            <v>506</v>
          </cell>
          <cell r="F250">
            <v>475</v>
          </cell>
        </row>
        <row r="251">
          <cell r="A251" t="str">
            <v>GABLE</v>
          </cell>
          <cell r="B251">
            <v>4.96</v>
          </cell>
          <cell r="C251">
            <v>0</v>
          </cell>
          <cell r="D251">
            <v>2784200</v>
          </cell>
          <cell r="E251">
            <v>13762</v>
          </cell>
          <cell r="F251">
            <v>3472</v>
          </cell>
        </row>
        <row r="252">
          <cell r="A252" t="str">
            <v>GBX</v>
          </cell>
          <cell r="B252">
            <v>0.74</v>
          </cell>
          <cell r="C252">
            <v>0</v>
          </cell>
          <cell r="D252">
            <v>387300</v>
          </cell>
          <cell r="E252">
            <v>287</v>
          </cell>
          <cell r="F252">
            <v>806</v>
          </cell>
        </row>
        <row r="253">
          <cell r="A253" t="str">
            <v>GC</v>
          </cell>
          <cell r="B253">
            <v>5.4</v>
          </cell>
          <cell r="C253">
            <v>0.05</v>
          </cell>
          <cell r="D253">
            <v>18300</v>
          </cell>
          <cell r="E253">
            <v>98</v>
          </cell>
          <cell r="F253">
            <v>2376</v>
          </cell>
        </row>
        <row r="254">
          <cell r="A254" t="str">
            <v>GCAP</v>
          </cell>
          <cell r="B254">
            <v>0.51</v>
          </cell>
          <cell r="C254">
            <v>0</v>
          </cell>
          <cell r="D254">
            <v>979900</v>
          </cell>
          <cell r="E254">
            <v>501</v>
          </cell>
          <cell r="F254">
            <v>226</v>
          </cell>
        </row>
        <row r="255">
          <cell r="A255" t="str">
            <v>GEL</v>
          </cell>
          <cell r="B255">
            <v>0.19</v>
          </cell>
          <cell r="C255">
            <v>-0.01</v>
          </cell>
          <cell r="D255">
            <v>2916000</v>
          </cell>
          <cell r="E255">
            <v>554</v>
          </cell>
          <cell r="F255">
            <v>1636</v>
          </cell>
        </row>
        <row r="256">
          <cell r="A256" t="str">
            <v>GENCO</v>
          </cell>
          <cell r="B256">
            <v>0.52</v>
          </cell>
          <cell r="C256">
            <v>0</v>
          </cell>
          <cell r="D256">
            <v>423700</v>
          </cell>
          <cell r="E256">
            <v>220</v>
          </cell>
          <cell r="F256">
            <v>584</v>
          </cell>
        </row>
        <row r="257">
          <cell r="A257" t="str">
            <v>GFC</v>
          </cell>
          <cell r="B257">
            <v>10.9</v>
          </cell>
          <cell r="C257">
            <v>0</v>
          </cell>
          <cell r="D257">
            <v>516400</v>
          </cell>
          <cell r="E257">
            <v>5590</v>
          </cell>
          <cell r="F257">
            <v>2398</v>
          </cell>
        </row>
        <row r="258">
          <cell r="A258" t="str">
            <v>GFPT</v>
          </cell>
          <cell r="B258">
            <v>12.2</v>
          </cell>
          <cell r="C258">
            <v>-0.2</v>
          </cell>
          <cell r="D258">
            <v>1374300</v>
          </cell>
          <cell r="E258">
            <v>16853</v>
          </cell>
          <cell r="F258">
            <v>15297</v>
          </cell>
        </row>
        <row r="259">
          <cell r="A259" t="str">
            <v>GGC</v>
          </cell>
          <cell r="B259">
            <v>7.8</v>
          </cell>
          <cell r="C259">
            <v>0</v>
          </cell>
          <cell r="D259">
            <v>1500</v>
          </cell>
          <cell r="E259">
            <v>12</v>
          </cell>
          <cell r="F259">
            <v>7985</v>
          </cell>
        </row>
        <row r="260">
          <cell r="A260" t="str">
            <v>GIFT</v>
          </cell>
          <cell r="B260">
            <v>5.0999999999999996</v>
          </cell>
          <cell r="C260">
            <v>-0.05</v>
          </cell>
          <cell r="D260">
            <v>4069300</v>
          </cell>
          <cell r="E260">
            <v>20782</v>
          </cell>
          <cell r="F260">
            <v>6740</v>
          </cell>
        </row>
        <row r="261">
          <cell r="A261" t="str">
            <v>GJS</v>
          </cell>
          <cell r="B261">
            <v>0.25</v>
          </cell>
          <cell r="C261">
            <v>0.03</v>
          </cell>
          <cell r="D261">
            <v>80480400</v>
          </cell>
          <cell r="E261">
            <v>20336</v>
          </cell>
          <cell r="F261">
            <v>6372</v>
          </cell>
        </row>
        <row r="262">
          <cell r="A262" t="str">
            <v>GL</v>
          </cell>
          <cell r="B262">
            <v>0.65</v>
          </cell>
          <cell r="C262">
            <v>0</v>
          </cell>
          <cell r="D262">
            <v>0</v>
          </cell>
          <cell r="E262">
            <v>0</v>
          </cell>
          <cell r="F262">
            <v>0</v>
          </cell>
        </row>
        <row r="263">
          <cell r="A263" t="str">
            <v>GLAND</v>
          </cell>
          <cell r="B263">
            <v>1.62</v>
          </cell>
          <cell r="C263">
            <v>-0.05</v>
          </cell>
          <cell r="D263">
            <v>400</v>
          </cell>
          <cell r="E263">
            <v>1</v>
          </cell>
          <cell r="F263">
            <v>10530</v>
          </cell>
        </row>
        <row r="264">
          <cell r="A264" t="str">
            <v>GLOBAL</v>
          </cell>
          <cell r="B264">
            <v>17.100000000000001</v>
          </cell>
          <cell r="C264">
            <v>0.3</v>
          </cell>
          <cell r="D264">
            <v>14459300</v>
          </cell>
          <cell r="E264">
            <v>248056</v>
          </cell>
          <cell r="F264">
            <v>85531</v>
          </cell>
        </row>
        <row r="265">
          <cell r="A265" t="str">
            <v>GLOCON</v>
          </cell>
          <cell r="B265">
            <v>0.27</v>
          </cell>
          <cell r="C265">
            <v>-0.01</v>
          </cell>
          <cell r="D265">
            <v>900500</v>
          </cell>
          <cell r="E265">
            <v>244</v>
          </cell>
          <cell r="F265">
            <v>831</v>
          </cell>
        </row>
        <row r="266">
          <cell r="A266" t="str">
            <v>GLORY</v>
          </cell>
          <cell r="B266">
            <v>1.43</v>
          </cell>
          <cell r="C266">
            <v>0</v>
          </cell>
          <cell r="D266">
            <v>42400</v>
          </cell>
          <cell r="E266">
            <v>60</v>
          </cell>
          <cell r="F266">
            <v>387</v>
          </cell>
        </row>
        <row r="267">
          <cell r="A267" t="str">
            <v>GPI</v>
          </cell>
          <cell r="B267">
            <v>1.9</v>
          </cell>
          <cell r="C267">
            <v>0.01</v>
          </cell>
          <cell r="D267">
            <v>239200</v>
          </cell>
          <cell r="E267">
            <v>453</v>
          </cell>
          <cell r="F267">
            <v>1140</v>
          </cell>
        </row>
        <row r="268">
          <cell r="A268" t="str">
            <v>GPSC</v>
          </cell>
          <cell r="B268">
            <v>54</v>
          </cell>
          <cell r="C268">
            <v>-0.5</v>
          </cell>
          <cell r="D268">
            <v>4244300</v>
          </cell>
          <cell r="E268">
            <v>230371</v>
          </cell>
          <cell r="F268">
            <v>152265</v>
          </cell>
        </row>
        <row r="269">
          <cell r="A269" t="str">
            <v>GRAMMY</v>
          </cell>
          <cell r="B269">
            <v>5.95</v>
          </cell>
          <cell r="C269">
            <v>0.3</v>
          </cell>
          <cell r="D269">
            <v>30500</v>
          </cell>
          <cell r="E269">
            <v>178</v>
          </cell>
          <cell r="F269">
            <v>4879</v>
          </cell>
        </row>
        <row r="270">
          <cell r="A270" t="str">
            <v>GRAND</v>
          </cell>
          <cell r="B270">
            <v>0.15</v>
          </cell>
          <cell r="C270">
            <v>0.01</v>
          </cell>
          <cell r="D270">
            <v>410600</v>
          </cell>
          <cell r="E270">
            <v>58</v>
          </cell>
          <cell r="F270">
            <v>1401</v>
          </cell>
        </row>
        <row r="271">
          <cell r="A271" t="str">
            <v>GREEN</v>
          </cell>
          <cell r="B271">
            <v>1.1399999999999999</v>
          </cell>
          <cell r="C271">
            <v>-0.03</v>
          </cell>
          <cell r="D271">
            <v>8833800</v>
          </cell>
          <cell r="E271">
            <v>10229</v>
          </cell>
          <cell r="F271">
            <v>933</v>
          </cell>
        </row>
        <row r="272">
          <cell r="A272" t="str">
            <v>GSC</v>
          </cell>
          <cell r="B272">
            <v>1.67</v>
          </cell>
          <cell r="C272">
            <v>-0.08</v>
          </cell>
          <cell r="D272">
            <v>319300</v>
          </cell>
          <cell r="E272">
            <v>524</v>
          </cell>
          <cell r="F272">
            <v>418</v>
          </cell>
        </row>
        <row r="273">
          <cell r="A273" t="str">
            <v>GSTEEL</v>
          </cell>
          <cell r="B273">
            <v>0.09</v>
          </cell>
          <cell r="C273">
            <v>0</v>
          </cell>
          <cell r="D273">
            <v>0</v>
          </cell>
          <cell r="E273">
            <v>0</v>
          </cell>
          <cell r="F273">
            <v>0</v>
          </cell>
        </row>
        <row r="274">
          <cell r="A274" t="str">
            <v>GTB</v>
          </cell>
          <cell r="B274">
            <v>0.73</v>
          </cell>
          <cell r="C274">
            <v>0</v>
          </cell>
          <cell r="D274">
            <v>49300</v>
          </cell>
          <cell r="E274">
            <v>36</v>
          </cell>
          <cell r="F274">
            <v>701</v>
          </cell>
        </row>
        <row r="275">
          <cell r="A275" t="str">
            <v>GTV</v>
          </cell>
          <cell r="B275">
            <v>0.14000000000000001</v>
          </cell>
          <cell r="C275">
            <v>0</v>
          </cell>
          <cell r="D275">
            <v>5687700</v>
          </cell>
          <cell r="E275">
            <v>761</v>
          </cell>
          <cell r="F275">
            <v>1838</v>
          </cell>
        </row>
        <row r="276">
          <cell r="A276" t="str">
            <v>GULF</v>
          </cell>
          <cell r="B276">
            <v>45.5</v>
          </cell>
          <cell r="C276">
            <v>0.25</v>
          </cell>
          <cell r="D276">
            <v>14987800</v>
          </cell>
          <cell r="E276">
            <v>680775</v>
          </cell>
          <cell r="F276">
            <v>533858</v>
          </cell>
        </row>
        <row r="277">
          <cell r="A277" t="str">
            <v>GUNKUL</v>
          </cell>
          <cell r="B277">
            <v>2.88</v>
          </cell>
          <cell r="C277">
            <v>0.04</v>
          </cell>
          <cell r="D277">
            <v>35177200</v>
          </cell>
          <cell r="E277">
            <v>101403</v>
          </cell>
          <cell r="F277">
            <v>25582</v>
          </cell>
        </row>
        <row r="278">
          <cell r="A278" t="str">
            <v>GYT</v>
          </cell>
          <cell r="B278">
            <v>182.5</v>
          </cell>
          <cell r="C278">
            <v>0</v>
          </cell>
          <cell r="D278">
            <v>400</v>
          </cell>
          <cell r="E278">
            <v>73</v>
          </cell>
          <cell r="F278">
            <v>1351</v>
          </cell>
        </row>
        <row r="279">
          <cell r="A279" t="str">
            <v>HANA</v>
          </cell>
          <cell r="B279">
            <v>38</v>
          </cell>
          <cell r="C279">
            <v>-0.25</v>
          </cell>
          <cell r="D279">
            <v>8553900</v>
          </cell>
          <cell r="E279">
            <v>323478</v>
          </cell>
          <cell r="F279">
            <v>33644</v>
          </cell>
        </row>
        <row r="280">
          <cell r="A280" t="str">
            <v>HARN</v>
          </cell>
          <cell r="B280">
            <v>2.34</v>
          </cell>
          <cell r="C280">
            <v>0.02</v>
          </cell>
          <cell r="D280">
            <v>346200</v>
          </cell>
          <cell r="E280">
            <v>799</v>
          </cell>
          <cell r="F280">
            <v>1368</v>
          </cell>
        </row>
        <row r="281">
          <cell r="A281" t="str">
            <v>HEALTH</v>
          </cell>
          <cell r="B281">
            <v>1.73</v>
          </cell>
          <cell r="C281">
            <v>-0.01</v>
          </cell>
          <cell r="D281">
            <v>5629000</v>
          </cell>
          <cell r="E281">
            <v>11257</v>
          </cell>
          <cell r="F281">
            <v>665</v>
          </cell>
        </row>
        <row r="282">
          <cell r="A282" t="str">
            <v>HEMP</v>
          </cell>
          <cell r="B282">
            <v>3.68</v>
          </cell>
          <cell r="C282">
            <v>-4.3499999999999996</v>
          </cell>
          <cell r="D282">
            <v>62900</v>
          </cell>
          <cell r="E282">
            <v>0</v>
          </cell>
          <cell r="F282">
            <v>1408</v>
          </cell>
        </row>
        <row r="283">
          <cell r="A283" t="str">
            <v>HENG</v>
          </cell>
          <cell r="B283">
            <v>1.87</v>
          </cell>
          <cell r="C283">
            <v>-0.01</v>
          </cell>
          <cell r="D283">
            <v>5499600</v>
          </cell>
          <cell r="E283">
            <v>10421</v>
          </cell>
          <cell r="F283">
            <v>7125</v>
          </cell>
        </row>
        <row r="284">
          <cell r="A284" t="str">
            <v>HFT</v>
          </cell>
          <cell r="B284">
            <v>4.0599999999999996</v>
          </cell>
          <cell r="C284">
            <v>0.02</v>
          </cell>
          <cell r="D284">
            <v>1201400</v>
          </cell>
          <cell r="E284">
            <v>4878</v>
          </cell>
          <cell r="F284">
            <v>2673</v>
          </cell>
        </row>
        <row r="285">
          <cell r="A285" t="str">
            <v>HL</v>
          </cell>
          <cell r="B285">
            <v>11.3</v>
          </cell>
          <cell r="C285">
            <v>0.2</v>
          </cell>
          <cell r="D285">
            <v>286800</v>
          </cell>
          <cell r="E285">
            <v>3204</v>
          </cell>
          <cell r="F285">
            <v>3074</v>
          </cell>
        </row>
        <row r="286">
          <cell r="A286" t="str">
            <v>HMPRO</v>
          </cell>
          <cell r="B286">
            <v>11.1</v>
          </cell>
          <cell r="C286">
            <v>0</v>
          </cell>
          <cell r="D286">
            <v>21440000</v>
          </cell>
          <cell r="E286">
            <v>237713</v>
          </cell>
          <cell r="F286">
            <v>145978</v>
          </cell>
        </row>
        <row r="287">
          <cell r="A287" t="str">
            <v>HPT</v>
          </cell>
          <cell r="B287">
            <v>0.66</v>
          </cell>
          <cell r="C287">
            <v>-0.01</v>
          </cell>
          <cell r="D287">
            <v>2621800</v>
          </cell>
          <cell r="E287">
            <v>1745</v>
          </cell>
          <cell r="F287">
            <v>437</v>
          </cell>
        </row>
        <row r="288">
          <cell r="A288" t="str">
            <v>HTC</v>
          </cell>
          <cell r="B288">
            <v>18</v>
          </cell>
          <cell r="C288">
            <v>0.3</v>
          </cell>
          <cell r="D288">
            <v>1059000</v>
          </cell>
          <cell r="E288">
            <v>18977</v>
          </cell>
          <cell r="F288">
            <v>7235</v>
          </cell>
        </row>
        <row r="289">
          <cell r="A289" t="str">
            <v>HTECH</v>
          </cell>
          <cell r="B289">
            <v>2.3199999999999998</v>
          </cell>
          <cell r="C289">
            <v>0</v>
          </cell>
          <cell r="D289">
            <v>298200</v>
          </cell>
          <cell r="E289">
            <v>692</v>
          </cell>
          <cell r="F289">
            <v>696</v>
          </cell>
        </row>
        <row r="290">
          <cell r="A290" t="str">
            <v>HUMAN</v>
          </cell>
          <cell r="B290">
            <v>12.1</v>
          </cell>
          <cell r="C290">
            <v>-0.3</v>
          </cell>
          <cell r="D290">
            <v>4371300</v>
          </cell>
          <cell r="E290">
            <v>53307</v>
          </cell>
          <cell r="F290">
            <v>10496</v>
          </cell>
        </row>
        <row r="291">
          <cell r="A291" t="str">
            <v>HYDRO</v>
          </cell>
          <cell r="B291">
            <v>0.28000000000000003</v>
          </cell>
          <cell r="C291">
            <v>0.01</v>
          </cell>
          <cell r="D291">
            <v>19800</v>
          </cell>
          <cell r="E291">
            <v>5</v>
          </cell>
          <cell r="F291">
            <v>132</v>
          </cell>
        </row>
        <row r="292">
          <cell r="A292" t="str">
            <v>I2</v>
          </cell>
          <cell r="B292">
            <v>2.2799999999999998</v>
          </cell>
          <cell r="C292">
            <v>0.1</v>
          </cell>
          <cell r="D292">
            <v>4060300</v>
          </cell>
          <cell r="E292">
            <v>9138</v>
          </cell>
          <cell r="F292">
            <v>958</v>
          </cell>
        </row>
        <row r="293">
          <cell r="A293" t="str">
            <v>ICC</v>
          </cell>
          <cell r="B293">
            <v>44.25</v>
          </cell>
          <cell r="C293">
            <v>0</v>
          </cell>
          <cell r="D293">
            <v>100</v>
          </cell>
          <cell r="E293">
            <v>4</v>
          </cell>
          <cell r="F293">
            <v>12861</v>
          </cell>
        </row>
        <row r="294">
          <cell r="A294" t="str">
            <v>ICHI</v>
          </cell>
          <cell r="B294">
            <v>18</v>
          </cell>
          <cell r="C294">
            <v>-0.2</v>
          </cell>
          <cell r="D294">
            <v>3482900</v>
          </cell>
          <cell r="E294">
            <v>62882</v>
          </cell>
          <cell r="F294">
            <v>23400</v>
          </cell>
        </row>
        <row r="295">
          <cell r="A295" t="str">
            <v>ICN</v>
          </cell>
          <cell r="B295">
            <v>2.66</v>
          </cell>
          <cell r="C295">
            <v>0</v>
          </cell>
          <cell r="D295">
            <v>191300</v>
          </cell>
          <cell r="E295">
            <v>507</v>
          </cell>
          <cell r="F295">
            <v>1788</v>
          </cell>
        </row>
        <row r="296">
          <cell r="A296" t="str">
            <v>IFEC</v>
          </cell>
          <cell r="B296">
            <v>0.35</v>
          </cell>
          <cell r="C296">
            <v>0</v>
          </cell>
          <cell r="D296">
            <v>0</v>
          </cell>
          <cell r="E296">
            <v>0</v>
          </cell>
          <cell r="F296">
            <v>0</v>
          </cell>
        </row>
        <row r="297">
          <cell r="A297" t="str">
            <v>IFS</v>
          </cell>
          <cell r="B297">
            <v>2.72</v>
          </cell>
          <cell r="C297">
            <v>0.02</v>
          </cell>
          <cell r="D297">
            <v>54100</v>
          </cell>
          <cell r="E297">
            <v>147</v>
          </cell>
          <cell r="F297">
            <v>1342</v>
          </cell>
        </row>
        <row r="298">
          <cell r="A298" t="str">
            <v>IHL</v>
          </cell>
          <cell r="B298">
            <v>1.99</v>
          </cell>
          <cell r="C298">
            <v>-0.03</v>
          </cell>
          <cell r="D298">
            <v>247300</v>
          </cell>
          <cell r="E298">
            <v>495</v>
          </cell>
          <cell r="F298">
            <v>1180</v>
          </cell>
        </row>
        <row r="299">
          <cell r="A299" t="str">
            <v>IIG</v>
          </cell>
          <cell r="B299">
            <v>9.15</v>
          </cell>
          <cell r="C299">
            <v>-0.05</v>
          </cell>
          <cell r="D299">
            <v>605400</v>
          </cell>
          <cell r="E299">
            <v>5599</v>
          </cell>
          <cell r="F299">
            <v>995</v>
          </cell>
        </row>
        <row r="300">
          <cell r="A300" t="str">
            <v>III</v>
          </cell>
          <cell r="B300">
            <v>9.25</v>
          </cell>
          <cell r="C300">
            <v>0</v>
          </cell>
          <cell r="D300">
            <v>2310600</v>
          </cell>
          <cell r="E300">
            <v>21436</v>
          </cell>
          <cell r="F300">
            <v>7472</v>
          </cell>
        </row>
        <row r="301">
          <cell r="A301" t="str">
            <v>ILINK</v>
          </cell>
          <cell r="B301">
            <v>7.3</v>
          </cell>
          <cell r="C301">
            <v>-0.1</v>
          </cell>
          <cell r="D301">
            <v>884600</v>
          </cell>
          <cell r="E301">
            <v>6456</v>
          </cell>
          <cell r="F301">
            <v>3969</v>
          </cell>
        </row>
        <row r="302">
          <cell r="A302" t="str">
            <v>ILM</v>
          </cell>
          <cell r="B302">
            <v>21.5</v>
          </cell>
          <cell r="C302">
            <v>-0.3</v>
          </cell>
          <cell r="D302">
            <v>679900</v>
          </cell>
          <cell r="E302">
            <v>14634</v>
          </cell>
          <cell r="F302">
            <v>10858</v>
          </cell>
        </row>
        <row r="303">
          <cell r="A303" t="str">
            <v>IMH</v>
          </cell>
          <cell r="B303">
            <v>7</v>
          </cell>
          <cell r="C303">
            <v>0</v>
          </cell>
          <cell r="D303">
            <v>6700</v>
          </cell>
          <cell r="E303">
            <v>47</v>
          </cell>
          <cell r="F303">
            <v>1505</v>
          </cell>
        </row>
        <row r="304">
          <cell r="A304" t="str">
            <v>IND</v>
          </cell>
          <cell r="B304">
            <v>0.98</v>
          </cell>
          <cell r="C304">
            <v>-0.02</v>
          </cell>
          <cell r="D304">
            <v>1431000</v>
          </cell>
          <cell r="E304">
            <v>1424</v>
          </cell>
          <cell r="F304">
            <v>343</v>
          </cell>
        </row>
        <row r="305">
          <cell r="A305" t="str">
            <v>INET</v>
          </cell>
          <cell r="B305">
            <v>4.96</v>
          </cell>
          <cell r="C305">
            <v>0.1</v>
          </cell>
          <cell r="D305">
            <v>1175000</v>
          </cell>
          <cell r="E305">
            <v>5791</v>
          </cell>
          <cell r="F305">
            <v>2485</v>
          </cell>
        </row>
        <row r="306">
          <cell r="A306" t="str">
            <v>INGRS</v>
          </cell>
          <cell r="B306">
            <v>0.5</v>
          </cell>
          <cell r="C306">
            <v>0.01</v>
          </cell>
          <cell r="D306">
            <v>1030200</v>
          </cell>
          <cell r="E306">
            <v>519</v>
          </cell>
          <cell r="F306">
            <v>723</v>
          </cell>
        </row>
        <row r="307">
          <cell r="A307" t="str">
            <v>INOX</v>
          </cell>
          <cell r="B307">
            <v>0.59</v>
          </cell>
          <cell r="C307">
            <v>0.1</v>
          </cell>
          <cell r="D307">
            <v>47767400</v>
          </cell>
          <cell r="E307">
            <v>27249</v>
          </cell>
          <cell r="F307">
            <v>4599</v>
          </cell>
        </row>
        <row r="308">
          <cell r="A308" t="str">
            <v>INSET</v>
          </cell>
          <cell r="B308">
            <v>2.42</v>
          </cell>
          <cell r="C308">
            <v>-0.04</v>
          </cell>
          <cell r="D308">
            <v>2217100</v>
          </cell>
          <cell r="E308">
            <v>5389</v>
          </cell>
          <cell r="F308">
            <v>1967</v>
          </cell>
        </row>
        <row r="309">
          <cell r="A309" t="str">
            <v>INSURE</v>
          </cell>
          <cell r="B309">
            <v>118</v>
          </cell>
          <cell r="C309">
            <v>1</v>
          </cell>
          <cell r="D309">
            <v>700</v>
          </cell>
          <cell r="E309">
            <v>83</v>
          </cell>
          <cell r="F309">
            <v>1180</v>
          </cell>
        </row>
        <row r="310">
          <cell r="A310" t="str">
            <v>INTUCH</v>
          </cell>
          <cell r="B310">
            <v>70</v>
          </cell>
          <cell r="C310">
            <v>0</v>
          </cell>
          <cell r="D310">
            <v>3142100</v>
          </cell>
          <cell r="E310">
            <v>219685</v>
          </cell>
          <cell r="F310">
            <v>224468</v>
          </cell>
        </row>
        <row r="311">
          <cell r="A311" t="str">
            <v>IP</v>
          </cell>
          <cell r="B311">
            <v>8.65</v>
          </cell>
          <cell r="C311">
            <v>0.2</v>
          </cell>
          <cell r="D311">
            <v>344400</v>
          </cell>
          <cell r="E311">
            <v>2954</v>
          </cell>
          <cell r="F311">
            <v>3222</v>
          </cell>
        </row>
        <row r="312">
          <cell r="A312" t="str">
            <v>IRC</v>
          </cell>
          <cell r="B312">
            <v>13</v>
          </cell>
          <cell r="C312">
            <v>0</v>
          </cell>
          <cell r="D312">
            <v>16900</v>
          </cell>
          <cell r="E312">
            <v>219</v>
          </cell>
          <cell r="F312">
            <v>2499</v>
          </cell>
        </row>
        <row r="313">
          <cell r="A313" t="str">
            <v>IRCP</v>
          </cell>
          <cell r="B313">
            <v>0.67</v>
          </cell>
          <cell r="C313">
            <v>0</v>
          </cell>
          <cell r="D313">
            <v>356600</v>
          </cell>
          <cell r="E313">
            <v>239</v>
          </cell>
          <cell r="F313">
            <v>418</v>
          </cell>
        </row>
        <row r="314">
          <cell r="A314" t="str">
            <v>IRPC</v>
          </cell>
          <cell r="B314">
            <v>1.94</v>
          </cell>
          <cell r="C314">
            <v>-0.04</v>
          </cell>
          <cell r="D314">
            <v>66309600</v>
          </cell>
          <cell r="E314">
            <v>129329</v>
          </cell>
          <cell r="F314">
            <v>39643</v>
          </cell>
        </row>
        <row r="315">
          <cell r="A315" t="str">
            <v>IT</v>
          </cell>
          <cell r="B315">
            <v>3.44</v>
          </cell>
          <cell r="C315">
            <v>-0.02</v>
          </cell>
          <cell r="D315">
            <v>27100</v>
          </cell>
          <cell r="E315">
            <v>94</v>
          </cell>
          <cell r="F315">
            <v>1260</v>
          </cell>
        </row>
        <row r="316">
          <cell r="A316" t="str">
            <v>ITC</v>
          </cell>
          <cell r="B316">
            <v>19.7</v>
          </cell>
          <cell r="C316">
            <v>0.4</v>
          </cell>
          <cell r="D316">
            <v>4155200</v>
          </cell>
          <cell r="E316">
            <v>81155</v>
          </cell>
          <cell r="F316">
            <v>59100</v>
          </cell>
        </row>
        <row r="317">
          <cell r="A317" t="str">
            <v>ITD</v>
          </cell>
          <cell r="B317">
            <v>0.85</v>
          </cell>
          <cell r="C317">
            <v>0</v>
          </cell>
          <cell r="D317">
            <v>0</v>
          </cell>
          <cell r="E317">
            <v>0</v>
          </cell>
          <cell r="F317">
            <v>4488</v>
          </cell>
        </row>
        <row r="318">
          <cell r="A318" t="str">
            <v>ITEL</v>
          </cell>
          <cell r="B318">
            <v>2.4</v>
          </cell>
          <cell r="C318">
            <v>0</v>
          </cell>
          <cell r="D318">
            <v>1960800</v>
          </cell>
          <cell r="E318">
            <v>4697</v>
          </cell>
          <cell r="F318">
            <v>3333</v>
          </cell>
        </row>
        <row r="319">
          <cell r="A319" t="str">
            <v>ITNS</v>
          </cell>
          <cell r="B319">
            <v>2.82</v>
          </cell>
          <cell r="C319">
            <v>0.38</v>
          </cell>
          <cell r="D319">
            <v>2157300</v>
          </cell>
          <cell r="E319">
            <v>5763</v>
          </cell>
          <cell r="F319">
            <v>620</v>
          </cell>
        </row>
        <row r="320">
          <cell r="A320" t="str">
            <v>ITTHI</v>
          </cell>
          <cell r="B320">
            <v>2.16</v>
          </cell>
          <cell r="C320">
            <v>0.02</v>
          </cell>
          <cell r="D320">
            <v>3900500</v>
          </cell>
          <cell r="E320">
            <v>8474</v>
          </cell>
          <cell r="F320">
            <v>583</v>
          </cell>
        </row>
        <row r="321">
          <cell r="A321" t="str">
            <v>IVL</v>
          </cell>
          <cell r="B321">
            <v>24.9</v>
          </cell>
          <cell r="C321">
            <v>-0.35</v>
          </cell>
          <cell r="D321">
            <v>35730500</v>
          </cell>
          <cell r="E321">
            <v>888215</v>
          </cell>
          <cell r="F321">
            <v>139802</v>
          </cell>
        </row>
        <row r="322">
          <cell r="A322" t="str">
            <v>J</v>
          </cell>
          <cell r="B322">
            <v>1.92</v>
          </cell>
          <cell r="C322">
            <v>0.01</v>
          </cell>
          <cell r="D322">
            <v>72600</v>
          </cell>
          <cell r="E322">
            <v>139</v>
          </cell>
          <cell r="F322">
            <v>2805</v>
          </cell>
        </row>
        <row r="323">
          <cell r="A323" t="str">
            <v>JAK</v>
          </cell>
          <cell r="B323">
            <v>1.27</v>
          </cell>
          <cell r="C323">
            <v>-0.02</v>
          </cell>
          <cell r="D323">
            <v>22200</v>
          </cell>
          <cell r="E323">
            <v>28</v>
          </cell>
          <cell r="F323">
            <v>406</v>
          </cell>
        </row>
        <row r="324">
          <cell r="A324" t="str">
            <v>JAS</v>
          </cell>
          <cell r="B324">
            <v>2.02</v>
          </cell>
          <cell r="C324">
            <v>0</v>
          </cell>
          <cell r="D324">
            <v>15444200</v>
          </cell>
          <cell r="E324">
            <v>30914</v>
          </cell>
          <cell r="F324">
            <v>17357</v>
          </cell>
        </row>
        <row r="325">
          <cell r="A325" t="str">
            <v>JCK</v>
          </cell>
          <cell r="B325">
            <v>0.26</v>
          </cell>
          <cell r="C325">
            <v>0</v>
          </cell>
          <cell r="D325">
            <v>315700</v>
          </cell>
          <cell r="E325">
            <v>82</v>
          </cell>
          <cell r="F325">
            <v>989</v>
          </cell>
        </row>
        <row r="326">
          <cell r="A326" t="str">
            <v>JCKH</v>
          </cell>
          <cell r="B326">
            <v>0.03</v>
          </cell>
          <cell r="C326">
            <v>-0.01</v>
          </cell>
          <cell r="D326">
            <v>351800</v>
          </cell>
          <cell r="E326">
            <v>14</v>
          </cell>
          <cell r="F326">
            <v>228</v>
          </cell>
        </row>
        <row r="327">
          <cell r="A327" t="str">
            <v>JCT</v>
          </cell>
          <cell r="B327">
            <v>78.5</v>
          </cell>
          <cell r="C327">
            <v>-0.25</v>
          </cell>
          <cell r="D327">
            <v>1400</v>
          </cell>
          <cell r="E327">
            <v>110</v>
          </cell>
          <cell r="F327">
            <v>1060</v>
          </cell>
        </row>
        <row r="328">
          <cell r="A328" t="str">
            <v>JDF</v>
          </cell>
          <cell r="B328">
            <v>2.6</v>
          </cell>
          <cell r="C328">
            <v>0.04</v>
          </cell>
          <cell r="D328">
            <v>606600</v>
          </cell>
          <cell r="E328">
            <v>1565</v>
          </cell>
          <cell r="F328">
            <v>1560</v>
          </cell>
        </row>
        <row r="329">
          <cell r="A329" t="str">
            <v>JKN</v>
          </cell>
          <cell r="B329">
            <v>0.74</v>
          </cell>
          <cell r="C329">
            <v>0</v>
          </cell>
          <cell r="D329">
            <v>0</v>
          </cell>
          <cell r="E329">
            <v>0</v>
          </cell>
          <cell r="F329">
            <v>763</v>
          </cell>
        </row>
        <row r="330">
          <cell r="A330" t="str">
            <v>JMART</v>
          </cell>
          <cell r="B330">
            <v>14.8</v>
          </cell>
          <cell r="C330">
            <v>-0.4</v>
          </cell>
          <cell r="D330">
            <v>4357600</v>
          </cell>
          <cell r="E330">
            <v>65064</v>
          </cell>
          <cell r="F330">
            <v>21573</v>
          </cell>
        </row>
        <row r="331">
          <cell r="A331" t="str">
            <v>JMT</v>
          </cell>
          <cell r="B331">
            <v>22.8</v>
          </cell>
          <cell r="C331">
            <v>-0.5</v>
          </cell>
          <cell r="D331">
            <v>10308300</v>
          </cell>
          <cell r="E331">
            <v>236739</v>
          </cell>
          <cell r="F331">
            <v>33282</v>
          </cell>
        </row>
        <row r="332">
          <cell r="A332" t="str">
            <v>JPARK</v>
          </cell>
          <cell r="B332">
            <v>6.8</v>
          </cell>
          <cell r="C332">
            <v>0</v>
          </cell>
          <cell r="D332">
            <v>3606600</v>
          </cell>
          <cell r="E332">
            <v>24566</v>
          </cell>
          <cell r="F332">
            <v>2720</v>
          </cell>
        </row>
        <row r="333">
          <cell r="A333" t="str">
            <v>JR</v>
          </cell>
          <cell r="B333">
            <v>4.5</v>
          </cell>
          <cell r="C333">
            <v>0</v>
          </cell>
          <cell r="D333">
            <v>85000</v>
          </cell>
          <cell r="E333">
            <v>382</v>
          </cell>
          <cell r="F333">
            <v>3420</v>
          </cell>
        </row>
        <row r="334">
          <cell r="A334" t="str">
            <v>JSP</v>
          </cell>
          <cell r="B334">
            <v>2.2599999999999998</v>
          </cell>
          <cell r="C334">
            <v>0.02</v>
          </cell>
          <cell r="D334">
            <v>514000</v>
          </cell>
          <cell r="E334">
            <v>1158</v>
          </cell>
          <cell r="F334">
            <v>1072</v>
          </cell>
        </row>
        <row r="335">
          <cell r="A335" t="str">
            <v>JTS</v>
          </cell>
          <cell r="B335">
            <v>71.25</v>
          </cell>
          <cell r="C335">
            <v>-7.25</v>
          </cell>
          <cell r="D335">
            <v>3231200</v>
          </cell>
          <cell r="E335">
            <v>236896</v>
          </cell>
          <cell r="F335">
            <v>50335</v>
          </cell>
        </row>
        <row r="336">
          <cell r="A336" t="str">
            <v>JUBILE</v>
          </cell>
          <cell r="B336">
            <v>16.2</v>
          </cell>
          <cell r="C336">
            <v>-0.1</v>
          </cell>
          <cell r="D336">
            <v>82700</v>
          </cell>
          <cell r="E336">
            <v>1332</v>
          </cell>
          <cell r="F336">
            <v>2823</v>
          </cell>
        </row>
        <row r="337">
          <cell r="A337" t="str">
            <v>K</v>
          </cell>
          <cell r="B337">
            <v>1.29</v>
          </cell>
          <cell r="C337">
            <v>0</v>
          </cell>
          <cell r="D337">
            <v>189100</v>
          </cell>
          <cell r="E337">
            <v>241</v>
          </cell>
          <cell r="F337">
            <v>632</v>
          </cell>
        </row>
        <row r="338">
          <cell r="A338" t="str">
            <v>KAMART</v>
          </cell>
          <cell r="B338">
            <v>14.5</v>
          </cell>
          <cell r="C338">
            <v>0.1</v>
          </cell>
          <cell r="D338">
            <v>3160200</v>
          </cell>
          <cell r="E338">
            <v>45657</v>
          </cell>
          <cell r="F338">
            <v>15950</v>
          </cell>
        </row>
        <row r="339">
          <cell r="A339" t="str">
            <v>KASET</v>
          </cell>
          <cell r="B339">
            <v>1.25</v>
          </cell>
          <cell r="C339">
            <v>-0.03</v>
          </cell>
          <cell r="D339">
            <v>17800</v>
          </cell>
          <cell r="E339">
            <v>22</v>
          </cell>
          <cell r="F339">
            <v>348</v>
          </cell>
        </row>
        <row r="340">
          <cell r="A340" t="str">
            <v>KBANK</v>
          </cell>
          <cell r="B340">
            <v>125</v>
          </cell>
          <cell r="C340">
            <v>0</v>
          </cell>
          <cell r="D340">
            <v>10605200</v>
          </cell>
          <cell r="E340">
            <v>1320234</v>
          </cell>
          <cell r="F340">
            <v>296166</v>
          </cell>
        </row>
        <row r="341">
          <cell r="A341" t="str">
            <v>KBS</v>
          </cell>
          <cell r="B341">
            <v>5.6</v>
          </cell>
          <cell r="C341">
            <v>0.05</v>
          </cell>
          <cell r="D341">
            <v>151800</v>
          </cell>
          <cell r="E341">
            <v>851</v>
          </cell>
          <cell r="F341">
            <v>3360</v>
          </cell>
        </row>
        <row r="342">
          <cell r="A342" t="str">
            <v>KC</v>
          </cell>
          <cell r="B342">
            <v>0.1</v>
          </cell>
          <cell r="C342">
            <v>0</v>
          </cell>
          <cell r="D342">
            <v>2500</v>
          </cell>
          <cell r="E342">
            <v>0</v>
          </cell>
          <cell r="F342">
            <v>455</v>
          </cell>
        </row>
        <row r="343">
          <cell r="A343" t="str">
            <v>KCAR</v>
          </cell>
          <cell r="B343">
            <v>6.55</v>
          </cell>
          <cell r="C343">
            <v>0</v>
          </cell>
          <cell r="D343">
            <v>39400</v>
          </cell>
          <cell r="E343">
            <v>258</v>
          </cell>
          <cell r="F343">
            <v>1638</v>
          </cell>
        </row>
        <row r="344">
          <cell r="A344" t="str">
            <v>KCC</v>
          </cell>
          <cell r="B344">
            <v>3.16</v>
          </cell>
          <cell r="C344">
            <v>-0.04</v>
          </cell>
          <cell r="D344">
            <v>326500</v>
          </cell>
          <cell r="E344">
            <v>1037</v>
          </cell>
          <cell r="F344">
            <v>1959</v>
          </cell>
        </row>
        <row r="345">
          <cell r="A345" t="str">
            <v>KCE</v>
          </cell>
          <cell r="B345">
            <v>38</v>
          </cell>
          <cell r="C345">
            <v>-0.5</v>
          </cell>
          <cell r="D345">
            <v>5688300</v>
          </cell>
          <cell r="E345">
            <v>216736</v>
          </cell>
          <cell r="F345">
            <v>44919</v>
          </cell>
        </row>
        <row r="346">
          <cell r="A346" t="str">
            <v>KCG</v>
          </cell>
          <cell r="B346">
            <v>9.1999999999999993</v>
          </cell>
          <cell r="C346">
            <v>0.1</v>
          </cell>
          <cell r="D346">
            <v>2041600</v>
          </cell>
          <cell r="E346">
            <v>18777</v>
          </cell>
          <cell r="F346">
            <v>5014</v>
          </cell>
        </row>
        <row r="347">
          <cell r="A347" t="str">
            <v>KCM</v>
          </cell>
          <cell r="B347">
            <v>0.4</v>
          </cell>
          <cell r="C347">
            <v>0.01</v>
          </cell>
          <cell r="D347">
            <v>10387900</v>
          </cell>
          <cell r="E347">
            <v>4487</v>
          </cell>
          <cell r="F347">
            <v>272</v>
          </cell>
        </row>
        <row r="348">
          <cell r="A348" t="str">
            <v>KDH</v>
          </cell>
          <cell r="B348">
            <v>91.25</v>
          </cell>
          <cell r="C348">
            <v>-1.25</v>
          </cell>
          <cell r="D348">
            <v>11600</v>
          </cell>
          <cell r="E348">
            <v>1057</v>
          </cell>
          <cell r="F348">
            <v>1769</v>
          </cell>
        </row>
        <row r="349">
          <cell r="A349" t="str">
            <v>KEX</v>
          </cell>
          <cell r="B349">
            <v>5.45</v>
          </cell>
          <cell r="C349">
            <v>0</v>
          </cell>
          <cell r="D349">
            <v>6435600</v>
          </cell>
          <cell r="E349">
            <v>35086</v>
          </cell>
          <cell r="F349">
            <v>9497</v>
          </cell>
        </row>
        <row r="350">
          <cell r="A350" t="str">
            <v>KGEN</v>
          </cell>
          <cell r="B350">
            <v>0.87</v>
          </cell>
          <cell r="C350">
            <v>0.03</v>
          </cell>
          <cell r="D350">
            <v>7396800</v>
          </cell>
          <cell r="E350">
            <v>6417</v>
          </cell>
          <cell r="F350">
            <v>1088</v>
          </cell>
        </row>
        <row r="351">
          <cell r="A351" t="str">
            <v>KGI</v>
          </cell>
          <cell r="B351">
            <v>4.84</v>
          </cell>
          <cell r="C351">
            <v>0</v>
          </cell>
          <cell r="D351">
            <v>728700</v>
          </cell>
          <cell r="E351">
            <v>3515</v>
          </cell>
          <cell r="F351">
            <v>9640</v>
          </cell>
        </row>
        <row r="352">
          <cell r="A352" t="str">
            <v>KIAT</v>
          </cell>
          <cell r="B352">
            <v>0.39</v>
          </cell>
          <cell r="C352">
            <v>0</v>
          </cell>
          <cell r="D352">
            <v>320900</v>
          </cell>
          <cell r="E352">
            <v>123</v>
          </cell>
          <cell r="F352">
            <v>1205</v>
          </cell>
        </row>
        <row r="353">
          <cell r="A353" t="str">
            <v>KISS</v>
          </cell>
          <cell r="B353">
            <v>5.8</v>
          </cell>
          <cell r="C353">
            <v>0.2</v>
          </cell>
          <cell r="D353">
            <v>2323100</v>
          </cell>
          <cell r="E353">
            <v>13260</v>
          </cell>
          <cell r="F353">
            <v>3480</v>
          </cell>
        </row>
        <row r="354">
          <cell r="A354" t="str">
            <v>KJL</v>
          </cell>
          <cell r="B354">
            <v>8.1999999999999993</v>
          </cell>
          <cell r="C354">
            <v>0.3</v>
          </cell>
          <cell r="D354">
            <v>1604100</v>
          </cell>
          <cell r="E354">
            <v>13046</v>
          </cell>
          <cell r="F354">
            <v>1902</v>
          </cell>
        </row>
        <row r="355">
          <cell r="A355" t="str">
            <v>KK</v>
          </cell>
          <cell r="B355">
            <v>1.94</v>
          </cell>
          <cell r="C355">
            <v>0</v>
          </cell>
          <cell r="D355">
            <v>0</v>
          </cell>
          <cell r="E355">
            <v>0</v>
          </cell>
          <cell r="F355">
            <v>469</v>
          </cell>
        </row>
        <row r="356">
          <cell r="A356" t="str">
            <v>KKC</v>
          </cell>
          <cell r="B356">
            <v>0.19</v>
          </cell>
          <cell r="C356">
            <v>0</v>
          </cell>
          <cell r="D356">
            <v>0</v>
          </cell>
          <cell r="E356">
            <v>0</v>
          </cell>
          <cell r="F356">
            <v>285</v>
          </cell>
        </row>
        <row r="357">
          <cell r="A357" t="str">
            <v>KKP</v>
          </cell>
          <cell r="B357">
            <v>52</v>
          </cell>
          <cell r="C357">
            <v>-1</v>
          </cell>
          <cell r="D357">
            <v>5473700</v>
          </cell>
          <cell r="E357">
            <v>284979</v>
          </cell>
          <cell r="F357">
            <v>44031</v>
          </cell>
        </row>
        <row r="358">
          <cell r="A358" t="str">
            <v>KLINIQ</v>
          </cell>
          <cell r="B358">
            <v>41</v>
          </cell>
          <cell r="C358">
            <v>0</v>
          </cell>
          <cell r="D358">
            <v>412100</v>
          </cell>
          <cell r="E358">
            <v>16958</v>
          </cell>
          <cell r="F358">
            <v>9020</v>
          </cell>
        </row>
        <row r="359">
          <cell r="A359" t="str">
            <v>KOOL</v>
          </cell>
          <cell r="B359">
            <v>0.4</v>
          </cell>
          <cell r="C359">
            <v>0.01</v>
          </cell>
          <cell r="D359">
            <v>6282400</v>
          </cell>
          <cell r="E359">
            <v>2521</v>
          </cell>
          <cell r="F359">
            <v>989</v>
          </cell>
        </row>
        <row r="360">
          <cell r="A360" t="str">
            <v>KSL</v>
          </cell>
          <cell r="B360">
            <v>2.36</v>
          </cell>
          <cell r="C360">
            <v>-0.02</v>
          </cell>
          <cell r="D360">
            <v>1248100</v>
          </cell>
          <cell r="E360">
            <v>2965</v>
          </cell>
          <cell r="F360">
            <v>10408</v>
          </cell>
        </row>
        <row r="361">
          <cell r="A361" t="str">
            <v>KTB</v>
          </cell>
          <cell r="B361">
            <v>16.100000000000001</v>
          </cell>
          <cell r="C361">
            <v>0.1</v>
          </cell>
          <cell r="D361">
            <v>68513500</v>
          </cell>
          <cell r="E361">
            <v>1098991</v>
          </cell>
          <cell r="F361">
            <v>225015</v>
          </cell>
        </row>
        <row r="362">
          <cell r="A362" t="str">
            <v>KTC</v>
          </cell>
          <cell r="B362">
            <v>44.75</v>
          </cell>
          <cell r="C362">
            <v>-1.25</v>
          </cell>
          <cell r="D362">
            <v>6173000</v>
          </cell>
          <cell r="E362">
            <v>278839</v>
          </cell>
          <cell r="F362">
            <v>115380</v>
          </cell>
        </row>
        <row r="363">
          <cell r="A363" t="str">
            <v>KTIS</v>
          </cell>
          <cell r="B363">
            <v>3.6</v>
          </cell>
          <cell r="C363">
            <v>0</v>
          </cell>
          <cell r="D363">
            <v>20300</v>
          </cell>
          <cell r="E363">
            <v>72</v>
          </cell>
          <cell r="F363">
            <v>13896</v>
          </cell>
        </row>
        <row r="364">
          <cell r="A364" t="str">
            <v>KTMS</v>
          </cell>
          <cell r="B364">
            <v>2.6</v>
          </cell>
          <cell r="C364">
            <v>0.04</v>
          </cell>
          <cell r="D364">
            <v>36200</v>
          </cell>
          <cell r="E364">
            <v>93</v>
          </cell>
          <cell r="F364">
            <v>780</v>
          </cell>
        </row>
        <row r="365">
          <cell r="A365" t="str">
            <v>KUMWEL</v>
          </cell>
          <cell r="B365">
            <v>1.78</v>
          </cell>
          <cell r="C365">
            <v>-0.02</v>
          </cell>
          <cell r="D365">
            <v>51600</v>
          </cell>
          <cell r="E365">
            <v>93</v>
          </cell>
          <cell r="F365">
            <v>765</v>
          </cell>
        </row>
        <row r="366">
          <cell r="A366" t="str">
            <v>KUN</v>
          </cell>
          <cell r="B366">
            <v>1.64</v>
          </cell>
          <cell r="C366">
            <v>0.03</v>
          </cell>
          <cell r="D366">
            <v>113400</v>
          </cell>
          <cell r="E366">
            <v>182</v>
          </cell>
          <cell r="F366">
            <v>1229</v>
          </cell>
        </row>
        <row r="367">
          <cell r="A367" t="str">
            <v>KWC</v>
          </cell>
          <cell r="B367">
            <v>285</v>
          </cell>
          <cell r="C367">
            <v>4</v>
          </cell>
          <cell r="D367">
            <v>200</v>
          </cell>
          <cell r="E367">
            <v>57</v>
          </cell>
          <cell r="F367">
            <v>1710</v>
          </cell>
        </row>
        <row r="368">
          <cell r="A368" t="str">
            <v>KWI</v>
          </cell>
          <cell r="B368">
            <v>0.63</v>
          </cell>
          <cell r="C368">
            <v>0</v>
          </cell>
          <cell r="D368">
            <v>716600</v>
          </cell>
          <cell r="E368">
            <v>435</v>
          </cell>
          <cell r="F368">
            <v>1288</v>
          </cell>
        </row>
        <row r="369">
          <cell r="A369" t="str">
            <v>KWM</v>
          </cell>
          <cell r="B369">
            <v>1.57</v>
          </cell>
          <cell r="C369">
            <v>0.01</v>
          </cell>
          <cell r="D369">
            <v>2767300</v>
          </cell>
          <cell r="E369">
            <v>4403</v>
          </cell>
          <cell r="F369">
            <v>767</v>
          </cell>
        </row>
        <row r="370">
          <cell r="A370" t="str">
            <v>KYE</v>
          </cell>
          <cell r="B370">
            <v>314</v>
          </cell>
          <cell r="C370">
            <v>-2</v>
          </cell>
          <cell r="D370">
            <v>400</v>
          </cell>
          <cell r="E370">
            <v>126</v>
          </cell>
          <cell r="F370">
            <v>6217</v>
          </cell>
        </row>
        <row r="371">
          <cell r="A371" t="str">
            <v>L&amp;E</v>
          </cell>
          <cell r="B371">
            <v>1.32</v>
          </cell>
          <cell r="C371">
            <v>0.11</v>
          </cell>
          <cell r="D371">
            <v>152100</v>
          </cell>
          <cell r="E371">
            <v>193</v>
          </cell>
          <cell r="F371">
            <v>649</v>
          </cell>
        </row>
        <row r="372">
          <cell r="A372" t="str">
            <v>LALIN</v>
          </cell>
          <cell r="B372">
            <v>7.65</v>
          </cell>
          <cell r="C372">
            <v>0</v>
          </cell>
          <cell r="D372">
            <v>85500</v>
          </cell>
          <cell r="E372">
            <v>655</v>
          </cell>
          <cell r="F372">
            <v>7076</v>
          </cell>
        </row>
        <row r="373">
          <cell r="A373" t="str">
            <v>LANNA</v>
          </cell>
          <cell r="B373">
            <v>14.4</v>
          </cell>
          <cell r="C373">
            <v>-1.2</v>
          </cell>
          <cell r="D373">
            <v>3182000</v>
          </cell>
          <cell r="E373">
            <v>45820</v>
          </cell>
          <cell r="F373">
            <v>7560</v>
          </cell>
        </row>
        <row r="374">
          <cell r="A374" t="str">
            <v>LDC</v>
          </cell>
          <cell r="B374">
            <v>0.68</v>
          </cell>
          <cell r="C374">
            <v>0.02</v>
          </cell>
          <cell r="D374">
            <v>359700</v>
          </cell>
          <cell r="E374">
            <v>241</v>
          </cell>
          <cell r="F374">
            <v>408</v>
          </cell>
        </row>
        <row r="375">
          <cell r="A375" t="str">
            <v>LEE</v>
          </cell>
          <cell r="B375">
            <v>2.38</v>
          </cell>
          <cell r="C375">
            <v>0.02</v>
          </cell>
          <cell r="D375">
            <v>51400</v>
          </cell>
          <cell r="E375">
            <v>122</v>
          </cell>
          <cell r="F375">
            <v>2195</v>
          </cell>
        </row>
        <row r="376">
          <cell r="A376" t="str">
            <v>LEO</v>
          </cell>
          <cell r="B376">
            <v>4.4400000000000004</v>
          </cell>
          <cell r="C376">
            <v>0.02</v>
          </cell>
          <cell r="D376">
            <v>222500</v>
          </cell>
          <cell r="E376">
            <v>979</v>
          </cell>
          <cell r="F376">
            <v>1421</v>
          </cell>
        </row>
        <row r="377">
          <cell r="A377" t="str">
            <v>LH</v>
          </cell>
          <cell r="B377">
            <v>7.05</v>
          </cell>
          <cell r="C377">
            <v>-0.1</v>
          </cell>
          <cell r="D377">
            <v>88755400</v>
          </cell>
          <cell r="E377">
            <v>627328</v>
          </cell>
          <cell r="F377">
            <v>84245</v>
          </cell>
        </row>
        <row r="378">
          <cell r="A378" t="str">
            <v>LHFG</v>
          </cell>
          <cell r="B378">
            <v>1.01</v>
          </cell>
          <cell r="C378">
            <v>0</v>
          </cell>
          <cell r="D378">
            <v>1815800</v>
          </cell>
          <cell r="E378">
            <v>1835</v>
          </cell>
          <cell r="F378">
            <v>21395</v>
          </cell>
        </row>
        <row r="379">
          <cell r="A379" t="str">
            <v>LHK</v>
          </cell>
          <cell r="B379">
            <v>4.04</v>
          </cell>
          <cell r="C379">
            <v>0.02</v>
          </cell>
          <cell r="D379">
            <v>196600</v>
          </cell>
          <cell r="E379">
            <v>798</v>
          </cell>
          <cell r="F379">
            <v>1547</v>
          </cell>
        </row>
        <row r="380">
          <cell r="A380" t="str">
            <v>LIT</v>
          </cell>
          <cell r="B380">
            <v>0.98</v>
          </cell>
          <cell r="C380">
            <v>0.02</v>
          </cell>
          <cell r="D380">
            <v>272100</v>
          </cell>
          <cell r="E380">
            <v>264</v>
          </cell>
          <cell r="F380">
            <v>434</v>
          </cell>
        </row>
        <row r="381">
          <cell r="A381" t="str">
            <v>LOXLEY</v>
          </cell>
          <cell r="B381">
            <v>1.52</v>
          </cell>
          <cell r="C381">
            <v>-0.01</v>
          </cell>
          <cell r="D381">
            <v>191400</v>
          </cell>
          <cell r="E381">
            <v>289</v>
          </cell>
          <cell r="F381">
            <v>3443</v>
          </cell>
        </row>
        <row r="382">
          <cell r="A382" t="str">
            <v>LPH</v>
          </cell>
          <cell r="B382">
            <v>4.68</v>
          </cell>
          <cell r="C382">
            <v>0.08</v>
          </cell>
          <cell r="D382">
            <v>29700</v>
          </cell>
          <cell r="E382">
            <v>138</v>
          </cell>
          <cell r="F382">
            <v>3370</v>
          </cell>
        </row>
        <row r="383">
          <cell r="A383" t="str">
            <v>LPN</v>
          </cell>
          <cell r="B383">
            <v>3.56</v>
          </cell>
          <cell r="C383">
            <v>0</v>
          </cell>
          <cell r="D383">
            <v>736500</v>
          </cell>
          <cell r="E383">
            <v>2601</v>
          </cell>
          <cell r="F383">
            <v>5177</v>
          </cell>
        </row>
        <row r="384">
          <cell r="A384" t="str">
            <v>LRH</v>
          </cell>
          <cell r="B384">
            <v>41</v>
          </cell>
          <cell r="C384">
            <v>0</v>
          </cell>
          <cell r="D384">
            <v>100</v>
          </cell>
          <cell r="E384">
            <v>4</v>
          </cell>
          <cell r="F384">
            <v>6834</v>
          </cell>
        </row>
        <row r="385">
          <cell r="A385" t="str">
            <v>LST</v>
          </cell>
          <cell r="B385">
            <v>5.2</v>
          </cell>
          <cell r="C385">
            <v>0.15</v>
          </cell>
          <cell r="D385">
            <v>312000</v>
          </cell>
          <cell r="E385">
            <v>1610</v>
          </cell>
          <cell r="F385">
            <v>4264</v>
          </cell>
        </row>
        <row r="386">
          <cell r="A386" t="str">
            <v>M</v>
          </cell>
          <cell r="B386">
            <v>36</v>
          </cell>
          <cell r="C386">
            <v>0</v>
          </cell>
          <cell r="D386">
            <v>672400</v>
          </cell>
          <cell r="E386">
            <v>24090</v>
          </cell>
          <cell r="F386">
            <v>33152</v>
          </cell>
        </row>
        <row r="387">
          <cell r="A387" t="str">
            <v>M-CHAI</v>
          </cell>
          <cell r="B387">
            <v>68</v>
          </cell>
          <cell r="C387">
            <v>0</v>
          </cell>
          <cell r="D387">
            <v>1600</v>
          </cell>
          <cell r="E387">
            <v>109</v>
          </cell>
          <cell r="F387">
            <v>10880</v>
          </cell>
        </row>
        <row r="388">
          <cell r="A388" t="str">
            <v>MACO</v>
          </cell>
          <cell r="B388">
            <v>0.57999999999999996</v>
          </cell>
          <cell r="C388">
            <v>0</v>
          </cell>
          <cell r="D388">
            <v>0</v>
          </cell>
          <cell r="E388">
            <v>0</v>
          </cell>
          <cell r="F388">
            <v>4708</v>
          </cell>
        </row>
        <row r="389">
          <cell r="A389" t="str">
            <v>MAJOR</v>
          </cell>
          <cell r="B389">
            <v>14.7</v>
          </cell>
          <cell r="C389">
            <v>0.1</v>
          </cell>
          <cell r="D389">
            <v>3926900</v>
          </cell>
          <cell r="E389">
            <v>57548</v>
          </cell>
          <cell r="F389">
            <v>13152</v>
          </cell>
        </row>
        <row r="390">
          <cell r="A390" t="str">
            <v>MAKRO</v>
          </cell>
          <cell r="B390">
            <v>36</v>
          </cell>
          <cell r="C390">
            <v>-2.04</v>
          </cell>
          <cell r="D390">
            <v>12389800</v>
          </cell>
          <cell r="E390">
            <v>453833</v>
          </cell>
          <cell r="F390">
            <v>380892</v>
          </cell>
        </row>
        <row r="391">
          <cell r="A391" t="str">
            <v>MALEE</v>
          </cell>
          <cell r="B391">
            <v>13.6</v>
          </cell>
          <cell r="C391">
            <v>-0.1</v>
          </cell>
          <cell r="D391">
            <v>4041800</v>
          </cell>
          <cell r="E391">
            <v>55108</v>
          </cell>
          <cell r="F391">
            <v>7422</v>
          </cell>
        </row>
        <row r="392">
          <cell r="A392" t="str">
            <v>MANRIN</v>
          </cell>
          <cell r="B392">
            <v>32.25</v>
          </cell>
          <cell r="C392">
            <v>0</v>
          </cell>
          <cell r="D392">
            <v>100</v>
          </cell>
          <cell r="E392">
            <v>3</v>
          </cell>
          <cell r="F392">
            <v>868</v>
          </cell>
        </row>
        <row r="393">
          <cell r="A393" t="str">
            <v>MASTER</v>
          </cell>
          <cell r="B393">
            <v>78.5</v>
          </cell>
          <cell r="C393">
            <v>0.75</v>
          </cell>
          <cell r="D393">
            <v>2547500</v>
          </cell>
          <cell r="E393">
            <v>203144</v>
          </cell>
          <cell r="F393">
            <v>20724</v>
          </cell>
        </row>
        <row r="394">
          <cell r="A394" t="str">
            <v>MATCH</v>
          </cell>
          <cell r="B394">
            <v>1.51</v>
          </cell>
          <cell r="C394">
            <v>0.03</v>
          </cell>
          <cell r="D394">
            <v>130000</v>
          </cell>
          <cell r="E394">
            <v>191</v>
          </cell>
          <cell r="F394">
            <v>1180</v>
          </cell>
        </row>
        <row r="395">
          <cell r="A395" t="str">
            <v>MATI</v>
          </cell>
          <cell r="B395">
            <v>7.2</v>
          </cell>
          <cell r="C395">
            <v>0</v>
          </cell>
          <cell r="D395">
            <v>600</v>
          </cell>
          <cell r="E395">
            <v>4</v>
          </cell>
          <cell r="F395">
            <v>1335</v>
          </cell>
        </row>
        <row r="396">
          <cell r="A396" t="str">
            <v>MAX</v>
          </cell>
          <cell r="B396">
            <v>0.01</v>
          </cell>
          <cell r="C396">
            <v>0</v>
          </cell>
          <cell r="D396">
            <v>0</v>
          </cell>
          <cell r="E396">
            <v>0</v>
          </cell>
          <cell r="F396">
            <v>857</v>
          </cell>
        </row>
        <row r="397">
          <cell r="A397" t="str">
            <v>MBAX</v>
          </cell>
          <cell r="B397">
            <v>3</v>
          </cell>
          <cell r="C397">
            <v>0</v>
          </cell>
          <cell r="D397">
            <v>150100</v>
          </cell>
          <cell r="E397">
            <v>449</v>
          </cell>
          <cell r="F397">
            <v>595</v>
          </cell>
        </row>
        <row r="398">
          <cell r="A398" t="str">
            <v>MBK</v>
          </cell>
          <cell r="B398">
            <v>16</v>
          </cell>
          <cell r="C398">
            <v>-0.1</v>
          </cell>
          <cell r="D398">
            <v>1664900</v>
          </cell>
          <cell r="E398">
            <v>26585</v>
          </cell>
          <cell r="F398">
            <v>31447</v>
          </cell>
        </row>
        <row r="399">
          <cell r="A399" t="str">
            <v>MC</v>
          </cell>
          <cell r="B399">
            <v>14.2</v>
          </cell>
          <cell r="C399">
            <v>0.1</v>
          </cell>
          <cell r="D399">
            <v>1329700</v>
          </cell>
          <cell r="E399">
            <v>18835</v>
          </cell>
          <cell r="F399">
            <v>11246</v>
          </cell>
        </row>
        <row r="400">
          <cell r="A400" t="str">
            <v>MCA</v>
          </cell>
          <cell r="B400">
            <v>3.24</v>
          </cell>
          <cell r="C400">
            <v>0.06</v>
          </cell>
          <cell r="D400">
            <v>11722700</v>
          </cell>
          <cell r="E400">
            <v>37689</v>
          </cell>
          <cell r="F400">
            <v>745</v>
          </cell>
        </row>
        <row r="401">
          <cell r="A401" t="str">
            <v>MCOT</v>
          </cell>
          <cell r="B401">
            <v>3.24</v>
          </cell>
          <cell r="C401">
            <v>0.06</v>
          </cell>
          <cell r="D401">
            <v>46900</v>
          </cell>
          <cell r="E401">
            <v>153</v>
          </cell>
          <cell r="F401">
            <v>2226</v>
          </cell>
        </row>
        <row r="402">
          <cell r="A402" t="str">
            <v>MCS</v>
          </cell>
          <cell r="B402">
            <v>6.6</v>
          </cell>
          <cell r="C402">
            <v>0.1</v>
          </cell>
          <cell r="D402">
            <v>147400</v>
          </cell>
          <cell r="E402">
            <v>960</v>
          </cell>
          <cell r="F402">
            <v>3148</v>
          </cell>
        </row>
        <row r="403">
          <cell r="A403" t="str">
            <v>MDX</v>
          </cell>
          <cell r="B403">
            <v>2.96</v>
          </cell>
          <cell r="C403">
            <v>0.06</v>
          </cell>
          <cell r="D403">
            <v>130200</v>
          </cell>
          <cell r="E403">
            <v>380</v>
          </cell>
          <cell r="F403">
            <v>1408</v>
          </cell>
        </row>
        <row r="404">
          <cell r="A404" t="str">
            <v>MEB</v>
          </cell>
          <cell r="B404">
            <v>33.5</v>
          </cell>
          <cell r="C404">
            <v>-0.25</v>
          </cell>
          <cell r="D404">
            <v>285800</v>
          </cell>
          <cell r="E404">
            <v>9524</v>
          </cell>
          <cell r="F404">
            <v>10050</v>
          </cell>
        </row>
        <row r="405">
          <cell r="A405" t="str">
            <v>MEGA</v>
          </cell>
          <cell r="B405">
            <v>40.5</v>
          </cell>
          <cell r="C405">
            <v>-0.5</v>
          </cell>
          <cell r="D405">
            <v>1172700</v>
          </cell>
          <cell r="E405">
            <v>47614</v>
          </cell>
          <cell r="F405">
            <v>35311</v>
          </cell>
        </row>
        <row r="406">
          <cell r="A406" t="str">
            <v>MENA</v>
          </cell>
          <cell r="B406">
            <v>1.86</v>
          </cell>
          <cell r="C406">
            <v>-0.02</v>
          </cell>
          <cell r="D406">
            <v>3219700</v>
          </cell>
          <cell r="E406">
            <v>6011</v>
          </cell>
          <cell r="F406">
            <v>1365</v>
          </cell>
        </row>
        <row r="407">
          <cell r="A407" t="str">
            <v>META</v>
          </cell>
          <cell r="B407">
            <v>0.14000000000000001</v>
          </cell>
          <cell r="C407">
            <v>-0.02</v>
          </cell>
          <cell r="D407">
            <v>2757900</v>
          </cell>
          <cell r="E407">
            <v>411</v>
          </cell>
          <cell r="F407">
            <v>391</v>
          </cell>
        </row>
        <row r="408">
          <cell r="A408" t="str">
            <v>METCO</v>
          </cell>
          <cell r="B408">
            <v>223</v>
          </cell>
          <cell r="C408">
            <v>-1</v>
          </cell>
          <cell r="D408">
            <v>2300</v>
          </cell>
          <cell r="E408">
            <v>513</v>
          </cell>
          <cell r="F408">
            <v>4660</v>
          </cell>
        </row>
        <row r="409">
          <cell r="A409" t="str">
            <v>MFC</v>
          </cell>
          <cell r="B409">
            <v>21</v>
          </cell>
          <cell r="C409">
            <v>0</v>
          </cell>
          <cell r="D409">
            <v>5400</v>
          </cell>
          <cell r="E409">
            <v>113</v>
          </cell>
          <cell r="F409">
            <v>2638</v>
          </cell>
        </row>
        <row r="410">
          <cell r="A410" t="str">
            <v>MFEC</v>
          </cell>
          <cell r="B410">
            <v>7</v>
          </cell>
          <cell r="C410">
            <v>0.05</v>
          </cell>
          <cell r="D410">
            <v>271600</v>
          </cell>
          <cell r="E410">
            <v>1901</v>
          </cell>
          <cell r="F410">
            <v>3090</v>
          </cell>
        </row>
        <row r="411">
          <cell r="A411" t="str">
            <v>MGC</v>
          </cell>
          <cell r="B411">
            <v>6.15</v>
          </cell>
          <cell r="C411">
            <v>0.25</v>
          </cell>
          <cell r="D411">
            <v>4375900</v>
          </cell>
          <cell r="E411">
            <v>26544</v>
          </cell>
          <cell r="F411">
            <v>6888</v>
          </cell>
        </row>
        <row r="412">
          <cell r="A412" t="str">
            <v>MGI</v>
          </cell>
          <cell r="B412">
            <v>44.5</v>
          </cell>
          <cell r="C412">
            <v>2</v>
          </cell>
          <cell r="D412">
            <v>2143300</v>
          </cell>
          <cell r="E412">
            <v>93543</v>
          </cell>
          <cell r="F412">
            <v>9345</v>
          </cell>
        </row>
        <row r="413">
          <cell r="A413" t="str">
            <v>MGT</v>
          </cell>
          <cell r="B413">
            <v>2.58</v>
          </cell>
          <cell r="C413">
            <v>-0.08</v>
          </cell>
          <cell r="D413">
            <v>2100500</v>
          </cell>
          <cell r="E413">
            <v>5495</v>
          </cell>
          <cell r="F413">
            <v>1032</v>
          </cell>
        </row>
        <row r="414">
          <cell r="A414" t="str">
            <v>MICRO</v>
          </cell>
          <cell r="B414">
            <v>2.3199999999999998</v>
          </cell>
          <cell r="C414">
            <v>-0.1</v>
          </cell>
          <cell r="D414">
            <v>460400</v>
          </cell>
          <cell r="E414">
            <v>1075</v>
          </cell>
          <cell r="F414">
            <v>2169</v>
          </cell>
        </row>
        <row r="415">
          <cell r="A415" t="str">
            <v>MIDA</v>
          </cell>
          <cell r="B415">
            <v>0.49</v>
          </cell>
          <cell r="C415">
            <v>0</v>
          </cell>
          <cell r="D415">
            <v>696400</v>
          </cell>
          <cell r="E415">
            <v>341</v>
          </cell>
          <cell r="F415">
            <v>1227</v>
          </cell>
        </row>
        <row r="416">
          <cell r="A416" t="str">
            <v>MILL</v>
          </cell>
          <cell r="B416">
            <v>0.32</v>
          </cell>
          <cell r="C416">
            <v>0</v>
          </cell>
          <cell r="D416">
            <v>0</v>
          </cell>
          <cell r="E416">
            <v>0</v>
          </cell>
          <cell r="F416">
            <v>1955</v>
          </cell>
        </row>
        <row r="417">
          <cell r="A417" t="str">
            <v>MINT</v>
          </cell>
          <cell r="B417">
            <v>33</v>
          </cell>
          <cell r="C417">
            <v>-0.5</v>
          </cell>
          <cell r="D417">
            <v>18590500</v>
          </cell>
          <cell r="E417">
            <v>613108</v>
          </cell>
          <cell r="F417">
            <v>187109</v>
          </cell>
        </row>
        <row r="418">
          <cell r="A418" t="str">
            <v>MITSIB</v>
          </cell>
          <cell r="B418">
            <v>0.82</v>
          </cell>
          <cell r="C418">
            <v>-0.03</v>
          </cell>
          <cell r="D418">
            <v>180200</v>
          </cell>
          <cell r="E418">
            <v>149</v>
          </cell>
          <cell r="F418">
            <v>646</v>
          </cell>
        </row>
        <row r="419">
          <cell r="A419" t="str">
            <v>MJD</v>
          </cell>
          <cell r="B419">
            <v>1.27</v>
          </cell>
          <cell r="C419">
            <v>0.02</v>
          </cell>
          <cell r="D419">
            <v>2800</v>
          </cell>
          <cell r="E419">
            <v>4</v>
          </cell>
          <cell r="F419">
            <v>1093</v>
          </cell>
        </row>
        <row r="420">
          <cell r="A420" t="str">
            <v>MK</v>
          </cell>
          <cell r="B420">
            <v>2.1</v>
          </cell>
          <cell r="C420">
            <v>-0.02</v>
          </cell>
          <cell r="D420">
            <v>17500</v>
          </cell>
          <cell r="E420">
            <v>36</v>
          </cell>
          <cell r="F420">
            <v>2292</v>
          </cell>
        </row>
        <row r="421">
          <cell r="A421" t="str">
            <v>ML</v>
          </cell>
          <cell r="B421">
            <v>0.64</v>
          </cell>
          <cell r="C421">
            <v>0.02</v>
          </cell>
          <cell r="D421">
            <v>89800</v>
          </cell>
          <cell r="E421">
            <v>58</v>
          </cell>
          <cell r="F421">
            <v>681</v>
          </cell>
        </row>
        <row r="422">
          <cell r="A422" t="str">
            <v>MODERN</v>
          </cell>
          <cell r="B422">
            <v>2.2599999999999998</v>
          </cell>
          <cell r="C422">
            <v>0</v>
          </cell>
          <cell r="D422">
            <v>298800</v>
          </cell>
          <cell r="E422">
            <v>669</v>
          </cell>
          <cell r="F422">
            <v>1695</v>
          </cell>
        </row>
        <row r="423">
          <cell r="A423" t="str">
            <v>MONO</v>
          </cell>
          <cell r="B423">
            <v>0.76</v>
          </cell>
          <cell r="C423">
            <v>-0.01</v>
          </cell>
          <cell r="D423">
            <v>4890700</v>
          </cell>
          <cell r="E423">
            <v>3779</v>
          </cell>
          <cell r="F423">
            <v>2638</v>
          </cell>
        </row>
        <row r="424">
          <cell r="A424" t="str">
            <v>MOONG</v>
          </cell>
          <cell r="B424">
            <v>2.2400000000000002</v>
          </cell>
          <cell r="C424">
            <v>0.02</v>
          </cell>
          <cell r="D424">
            <v>26500</v>
          </cell>
          <cell r="E424">
            <v>59</v>
          </cell>
          <cell r="F424">
            <v>756</v>
          </cell>
        </row>
        <row r="425">
          <cell r="A425" t="str">
            <v>MORE</v>
          </cell>
          <cell r="B425">
            <v>0.09</v>
          </cell>
          <cell r="C425">
            <v>0</v>
          </cell>
          <cell r="D425">
            <v>1135200</v>
          </cell>
          <cell r="E425">
            <v>105</v>
          </cell>
          <cell r="F425">
            <v>646</v>
          </cell>
        </row>
        <row r="426">
          <cell r="A426" t="str">
            <v>MOSHI</v>
          </cell>
          <cell r="B426">
            <v>58</v>
          </cell>
          <cell r="C426">
            <v>0.5</v>
          </cell>
          <cell r="D426">
            <v>489800</v>
          </cell>
          <cell r="E426">
            <v>28404</v>
          </cell>
          <cell r="F426">
            <v>19140</v>
          </cell>
        </row>
        <row r="427">
          <cell r="A427" t="str">
            <v>MPIC</v>
          </cell>
          <cell r="B427">
            <v>1.54</v>
          </cell>
          <cell r="C427">
            <v>0</v>
          </cell>
          <cell r="D427">
            <v>0</v>
          </cell>
          <cell r="E427">
            <v>0</v>
          </cell>
          <cell r="F427">
            <v>2002</v>
          </cell>
        </row>
        <row r="428">
          <cell r="A428" t="str">
            <v>MSC</v>
          </cell>
          <cell r="B428">
            <v>8.4</v>
          </cell>
          <cell r="C428">
            <v>0.1</v>
          </cell>
          <cell r="D428">
            <v>5600</v>
          </cell>
          <cell r="E428">
            <v>47</v>
          </cell>
          <cell r="F428">
            <v>3024</v>
          </cell>
        </row>
        <row r="429">
          <cell r="A429" t="str">
            <v>MST</v>
          </cell>
          <cell r="B429">
            <v>10</v>
          </cell>
          <cell r="C429">
            <v>0</v>
          </cell>
          <cell r="D429">
            <v>7900</v>
          </cell>
          <cell r="E429">
            <v>79</v>
          </cell>
          <cell r="F429">
            <v>5708</v>
          </cell>
        </row>
        <row r="430">
          <cell r="A430" t="str">
            <v>MTC</v>
          </cell>
          <cell r="B430">
            <v>46.5</v>
          </cell>
          <cell r="C430">
            <v>0</v>
          </cell>
          <cell r="D430">
            <v>7109900</v>
          </cell>
          <cell r="E430">
            <v>329945</v>
          </cell>
          <cell r="F430">
            <v>98580</v>
          </cell>
        </row>
        <row r="431">
          <cell r="A431" t="str">
            <v>MTI</v>
          </cell>
          <cell r="B431">
            <v>111.5</v>
          </cell>
          <cell r="C431">
            <v>2</v>
          </cell>
          <cell r="D431">
            <v>1900</v>
          </cell>
          <cell r="E431">
            <v>211</v>
          </cell>
          <cell r="F431">
            <v>6579</v>
          </cell>
        </row>
        <row r="432">
          <cell r="A432" t="str">
            <v>MTW</v>
          </cell>
          <cell r="B432">
            <v>2.54</v>
          </cell>
          <cell r="C432">
            <v>0.02</v>
          </cell>
          <cell r="D432">
            <v>1050300</v>
          </cell>
          <cell r="E432">
            <v>2652</v>
          </cell>
          <cell r="F432">
            <v>1712</v>
          </cell>
        </row>
        <row r="433">
          <cell r="A433" t="str">
            <v>MUD</v>
          </cell>
          <cell r="B433">
            <v>1.8</v>
          </cell>
          <cell r="C433">
            <v>0.02</v>
          </cell>
          <cell r="D433">
            <v>54800</v>
          </cell>
          <cell r="E433">
            <v>99</v>
          </cell>
          <cell r="F433">
            <v>1896</v>
          </cell>
        </row>
        <row r="434">
          <cell r="A434" t="str">
            <v>MVP</v>
          </cell>
          <cell r="B434">
            <v>1.29</v>
          </cell>
          <cell r="C434">
            <v>-0.05</v>
          </cell>
          <cell r="D434">
            <v>5700300</v>
          </cell>
          <cell r="E434">
            <v>7415</v>
          </cell>
          <cell r="F434">
            <v>435</v>
          </cell>
        </row>
        <row r="435">
          <cell r="A435" t="str">
            <v>NAM</v>
          </cell>
          <cell r="B435">
            <v>5.3</v>
          </cell>
          <cell r="C435">
            <v>-0.05</v>
          </cell>
          <cell r="D435">
            <v>319700</v>
          </cell>
          <cell r="E435">
            <v>1705</v>
          </cell>
          <cell r="F435">
            <v>3710</v>
          </cell>
        </row>
        <row r="436">
          <cell r="A436" t="str">
            <v>NAT</v>
          </cell>
          <cell r="B436">
            <v>6.2</v>
          </cell>
          <cell r="C436">
            <v>-0.2</v>
          </cell>
          <cell r="D436">
            <v>7411100</v>
          </cell>
          <cell r="E436">
            <v>46780</v>
          </cell>
          <cell r="F436">
            <v>0</v>
          </cell>
        </row>
        <row r="437">
          <cell r="A437" t="str">
            <v>NATION</v>
          </cell>
          <cell r="B437">
            <v>0.04</v>
          </cell>
          <cell r="C437">
            <v>0</v>
          </cell>
          <cell r="D437">
            <v>210600</v>
          </cell>
          <cell r="E437">
            <v>8</v>
          </cell>
          <cell r="F437">
            <v>488</v>
          </cell>
        </row>
        <row r="438">
          <cell r="A438" t="str">
            <v>NC</v>
          </cell>
          <cell r="B438">
            <v>4.38</v>
          </cell>
          <cell r="C438">
            <v>0.02</v>
          </cell>
          <cell r="D438">
            <v>969700</v>
          </cell>
          <cell r="E438">
            <v>4301</v>
          </cell>
          <cell r="F438">
            <v>655</v>
          </cell>
        </row>
        <row r="439">
          <cell r="A439" t="str">
            <v>NCAP</v>
          </cell>
          <cell r="B439">
            <v>2.2599999999999998</v>
          </cell>
          <cell r="C439">
            <v>-0.08</v>
          </cell>
          <cell r="D439">
            <v>2050400</v>
          </cell>
          <cell r="E439">
            <v>4680</v>
          </cell>
          <cell r="F439">
            <v>3051</v>
          </cell>
        </row>
        <row r="440">
          <cell r="A440" t="str">
            <v>NCH</v>
          </cell>
          <cell r="B440">
            <v>1</v>
          </cell>
          <cell r="C440">
            <v>0</v>
          </cell>
          <cell r="D440">
            <v>299800</v>
          </cell>
          <cell r="E440">
            <v>300</v>
          </cell>
          <cell r="F440">
            <v>1245</v>
          </cell>
        </row>
        <row r="441">
          <cell r="A441" t="str">
            <v>NCL</v>
          </cell>
          <cell r="B441">
            <v>0.89</v>
          </cell>
          <cell r="C441">
            <v>-0.01</v>
          </cell>
          <cell r="D441">
            <v>8956100</v>
          </cell>
          <cell r="E441">
            <v>8017</v>
          </cell>
          <cell r="F441">
            <v>470</v>
          </cell>
        </row>
        <row r="442">
          <cell r="A442" t="str">
            <v>NDR</v>
          </cell>
          <cell r="B442">
            <v>2.14</v>
          </cell>
          <cell r="C442">
            <v>0.5</v>
          </cell>
          <cell r="D442">
            <v>16930100</v>
          </cell>
          <cell r="E442">
            <v>34528</v>
          </cell>
          <cell r="F442">
            <v>742</v>
          </cell>
        </row>
        <row r="443">
          <cell r="A443" t="str">
            <v>NEP</v>
          </cell>
          <cell r="B443">
            <v>0.21</v>
          </cell>
          <cell r="C443">
            <v>0</v>
          </cell>
          <cell r="D443">
            <v>45200</v>
          </cell>
          <cell r="E443">
            <v>9</v>
          </cell>
          <cell r="F443">
            <v>488</v>
          </cell>
        </row>
        <row r="444">
          <cell r="A444" t="str">
            <v>NER</v>
          </cell>
          <cell r="B444">
            <v>6.3</v>
          </cell>
          <cell r="C444">
            <v>0.1</v>
          </cell>
          <cell r="D444">
            <v>25881900</v>
          </cell>
          <cell r="E444">
            <v>163310</v>
          </cell>
          <cell r="F444">
            <v>11641</v>
          </cell>
        </row>
        <row r="445">
          <cell r="A445" t="str">
            <v>NETBAY</v>
          </cell>
          <cell r="B445">
            <v>20.7</v>
          </cell>
          <cell r="C445">
            <v>-0.3</v>
          </cell>
          <cell r="D445">
            <v>871800</v>
          </cell>
          <cell r="E445">
            <v>18136</v>
          </cell>
          <cell r="F445">
            <v>4140</v>
          </cell>
        </row>
        <row r="446">
          <cell r="A446" t="str">
            <v>NEW</v>
          </cell>
          <cell r="B446">
            <v>110</v>
          </cell>
          <cell r="C446">
            <v>0</v>
          </cell>
          <cell r="D446">
            <v>100</v>
          </cell>
          <cell r="E446">
            <v>11</v>
          </cell>
          <cell r="F446">
            <v>1100</v>
          </cell>
        </row>
        <row r="447">
          <cell r="A447" t="str">
            <v>NEWS</v>
          </cell>
          <cell r="B447">
            <v>0.02</v>
          </cell>
          <cell r="C447">
            <v>0</v>
          </cell>
          <cell r="D447">
            <v>271495300</v>
          </cell>
          <cell r="E447">
            <v>5432</v>
          </cell>
          <cell r="F447">
            <v>2113</v>
          </cell>
        </row>
        <row r="448">
          <cell r="A448" t="str">
            <v>NEX</v>
          </cell>
          <cell r="B448">
            <v>9.8000000000000007</v>
          </cell>
          <cell r="C448">
            <v>-0.15</v>
          </cell>
          <cell r="D448">
            <v>3829700</v>
          </cell>
          <cell r="E448">
            <v>37821</v>
          </cell>
          <cell r="F448">
            <v>19814</v>
          </cell>
        </row>
        <row r="449">
          <cell r="A449" t="str">
            <v>NFC</v>
          </cell>
          <cell r="B449">
            <v>3.32</v>
          </cell>
          <cell r="C449">
            <v>0.02</v>
          </cell>
          <cell r="D449">
            <v>915900</v>
          </cell>
          <cell r="E449">
            <v>3138</v>
          </cell>
          <cell r="F449">
            <v>3612</v>
          </cell>
        </row>
        <row r="450">
          <cell r="A450" t="str">
            <v>NINE</v>
          </cell>
          <cell r="B450">
            <v>5.4</v>
          </cell>
          <cell r="C450">
            <v>-1.82</v>
          </cell>
          <cell r="D450">
            <v>441</v>
          </cell>
          <cell r="E450">
            <v>243</v>
          </cell>
          <cell r="F450">
            <v>8584</v>
          </cell>
        </row>
        <row r="451">
          <cell r="A451" t="str">
            <v>NKI</v>
          </cell>
          <cell r="B451">
            <v>26.5</v>
          </cell>
          <cell r="C451">
            <v>0.25</v>
          </cell>
          <cell r="D451">
            <v>6100</v>
          </cell>
          <cell r="E451">
            <v>161</v>
          </cell>
          <cell r="F451">
            <v>981</v>
          </cell>
        </row>
        <row r="452">
          <cell r="A452" t="str">
            <v>NL</v>
          </cell>
          <cell r="B452">
            <v>2.48</v>
          </cell>
          <cell r="C452">
            <v>0</v>
          </cell>
          <cell r="D452">
            <v>9752600</v>
          </cell>
          <cell r="E452">
            <v>24256</v>
          </cell>
          <cell r="F452">
            <v>0</v>
          </cell>
        </row>
        <row r="453">
          <cell r="A453" t="str">
            <v>NNCL</v>
          </cell>
          <cell r="B453">
            <v>1.91</v>
          </cell>
          <cell r="C453">
            <v>-0.01</v>
          </cell>
          <cell r="D453">
            <v>209200</v>
          </cell>
          <cell r="E453">
            <v>400</v>
          </cell>
          <cell r="F453">
            <v>3912</v>
          </cell>
        </row>
        <row r="454">
          <cell r="A454" t="str">
            <v>NOBLE</v>
          </cell>
          <cell r="B454">
            <v>3.72</v>
          </cell>
          <cell r="C454">
            <v>0.02</v>
          </cell>
          <cell r="D454">
            <v>411700</v>
          </cell>
          <cell r="E454">
            <v>1532</v>
          </cell>
          <cell r="F454">
            <v>5094</v>
          </cell>
        </row>
        <row r="455">
          <cell r="A455" t="str">
            <v>NOK</v>
          </cell>
          <cell r="B455">
            <v>1.04</v>
          </cell>
          <cell r="C455">
            <v>0</v>
          </cell>
          <cell r="D455">
            <v>0</v>
          </cell>
          <cell r="E455">
            <v>0</v>
          </cell>
          <cell r="F455">
            <v>0</v>
          </cell>
        </row>
        <row r="456">
          <cell r="A456" t="str">
            <v>NOVA</v>
          </cell>
          <cell r="B456">
            <v>10.199999999999999</v>
          </cell>
          <cell r="C456">
            <v>-0.1</v>
          </cell>
          <cell r="D456">
            <v>600</v>
          </cell>
          <cell r="E456">
            <v>6</v>
          </cell>
          <cell r="F456">
            <v>1733</v>
          </cell>
        </row>
        <row r="457">
          <cell r="A457" t="str">
            <v>NPK</v>
          </cell>
          <cell r="B457">
            <v>16.899999999999999</v>
          </cell>
          <cell r="C457">
            <v>0</v>
          </cell>
          <cell r="D457">
            <v>0</v>
          </cell>
          <cell r="E457">
            <v>0</v>
          </cell>
          <cell r="F457">
            <v>169</v>
          </cell>
        </row>
        <row r="458">
          <cell r="A458" t="str">
            <v>NRF</v>
          </cell>
          <cell r="B458">
            <v>5.25</v>
          </cell>
          <cell r="C458">
            <v>0</v>
          </cell>
          <cell r="D458">
            <v>7369910</v>
          </cell>
          <cell r="E458">
            <v>38817</v>
          </cell>
          <cell r="F458">
            <v>7443</v>
          </cell>
        </row>
        <row r="459">
          <cell r="A459" t="str">
            <v>NSI</v>
          </cell>
          <cell r="B459">
            <v>160.5</v>
          </cell>
          <cell r="C459">
            <v>0.31</v>
          </cell>
          <cell r="D459">
            <v>1100</v>
          </cell>
          <cell r="E459">
            <v>181</v>
          </cell>
          <cell r="F459">
            <v>2231</v>
          </cell>
        </row>
        <row r="460">
          <cell r="A460" t="str">
            <v>NSL</v>
          </cell>
          <cell r="B460">
            <v>21.4</v>
          </cell>
          <cell r="C460">
            <v>-0.3</v>
          </cell>
          <cell r="D460">
            <v>1372800</v>
          </cell>
          <cell r="E460">
            <v>29226</v>
          </cell>
          <cell r="F460">
            <v>6420</v>
          </cell>
        </row>
        <row r="461">
          <cell r="A461" t="str">
            <v>NTSC</v>
          </cell>
          <cell r="B461">
            <v>15.5</v>
          </cell>
          <cell r="C461">
            <v>0.1</v>
          </cell>
          <cell r="D461">
            <v>8300</v>
          </cell>
          <cell r="E461">
            <v>128</v>
          </cell>
          <cell r="F461">
            <v>1550</v>
          </cell>
        </row>
        <row r="462">
          <cell r="A462" t="str">
            <v>NTV</v>
          </cell>
          <cell r="B462">
            <v>38</v>
          </cell>
          <cell r="C462">
            <v>0</v>
          </cell>
          <cell r="D462">
            <v>25200</v>
          </cell>
          <cell r="E462">
            <v>959</v>
          </cell>
          <cell r="F462">
            <v>6080</v>
          </cell>
        </row>
        <row r="463">
          <cell r="A463" t="str">
            <v>NUSA</v>
          </cell>
          <cell r="B463">
            <v>0.43</v>
          </cell>
          <cell r="C463">
            <v>-0.01</v>
          </cell>
          <cell r="D463">
            <v>5118800</v>
          </cell>
          <cell r="E463">
            <v>2251</v>
          </cell>
          <cell r="F463">
            <v>5618</v>
          </cell>
        </row>
        <row r="464">
          <cell r="A464" t="str">
            <v>NV</v>
          </cell>
          <cell r="B464">
            <v>1.63</v>
          </cell>
          <cell r="C464">
            <v>-0.01</v>
          </cell>
          <cell r="D464">
            <v>1188500</v>
          </cell>
          <cell r="E464">
            <v>1958</v>
          </cell>
          <cell r="F464">
            <v>978</v>
          </cell>
        </row>
        <row r="465">
          <cell r="A465" t="str">
            <v>NVD</v>
          </cell>
          <cell r="B465">
            <v>1.89</v>
          </cell>
          <cell r="C465">
            <v>0</v>
          </cell>
          <cell r="D465">
            <v>10100</v>
          </cell>
          <cell r="E465">
            <v>19</v>
          </cell>
          <cell r="F465">
            <v>2936</v>
          </cell>
        </row>
        <row r="466">
          <cell r="A466" t="str">
            <v>NWR</v>
          </cell>
          <cell r="B466">
            <v>0.34</v>
          </cell>
          <cell r="C466">
            <v>0.01</v>
          </cell>
          <cell r="D466">
            <v>5059800</v>
          </cell>
          <cell r="E466">
            <v>1719</v>
          </cell>
          <cell r="F466">
            <v>879</v>
          </cell>
        </row>
        <row r="467">
          <cell r="A467" t="str">
            <v>NYT</v>
          </cell>
          <cell r="B467">
            <v>4.72</v>
          </cell>
          <cell r="C467">
            <v>0</v>
          </cell>
          <cell r="D467">
            <v>1625100</v>
          </cell>
          <cell r="E467">
            <v>7693</v>
          </cell>
          <cell r="F467">
            <v>5853</v>
          </cell>
        </row>
        <row r="468">
          <cell r="A468" t="str">
            <v>OCC</v>
          </cell>
          <cell r="B468">
            <v>10.8</v>
          </cell>
          <cell r="C468">
            <v>0.5</v>
          </cell>
          <cell r="D468">
            <v>700</v>
          </cell>
          <cell r="E468">
            <v>8</v>
          </cell>
          <cell r="F468">
            <v>648</v>
          </cell>
        </row>
        <row r="469">
          <cell r="A469" t="str">
            <v>OGC</v>
          </cell>
          <cell r="B469">
            <v>23.7</v>
          </cell>
          <cell r="C469">
            <v>0.3</v>
          </cell>
          <cell r="D469">
            <v>100</v>
          </cell>
          <cell r="E469">
            <v>2</v>
          </cell>
          <cell r="F469">
            <v>506</v>
          </cell>
        </row>
        <row r="470">
          <cell r="A470" t="str">
            <v>OHTL</v>
          </cell>
          <cell r="B470">
            <v>406</v>
          </cell>
          <cell r="C470">
            <v>4</v>
          </cell>
          <cell r="D470">
            <v>300</v>
          </cell>
          <cell r="E470">
            <v>122</v>
          </cell>
          <cell r="F470">
            <v>6130</v>
          </cell>
        </row>
        <row r="471">
          <cell r="A471" t="str">
            <v>OISHI</v>
          </cell>
          <cell r="B471">
            <v>47.75</v>
          </cell>
          <cell r="C471">
            <v>0</v>
          </cell>
          <cell r="D471">
            <v>0</v>
          </cell>
          <cell r="E471">
            <v>0</v>
          </cell>
          <cell r="F471">
            <v>17906</v>
          </cell>
        </row>
        <row r="472">
          <cell r="A472" t="str">
            <v>ONEE</v>
          </cell>
          <cell r="B472">
            <v>5.0999999999999996</v>
          </cell>
          <cell r="C472">
            <v>-0.05</v>
          </cell>
          <cell r="D472">
            <v>8958400</v>
          </cell>
          <cell r="E472">
            <v>46076</v>
          </cell>
          <cell r="F472">
            <v>12144</v>
          </cell>
        </row>
        <row r="473">
          <cell r="A473" t="str">
            <v>OR</v>
          </cell>
          <cell r="B473">
            <v>18.2</v>
          </cell>
          <cell r="C473">
            <v>-0.1</v>
          </cell>
          <cell r="D473">
            <v>13533200</v>
          </cell>
          <cell r="E473">
            <v>246611</v>
          </cell>
          <cell r="F473">
            <v>218400</v>
          </cell>
        </row>
        <row r="474">
          <cell r="A474" t="str">
            <v>ORI</v>
          </cell>
          <cell r="B474">
            <v>7.1</v>
          </cell>
          <cell r="C474">
            <v>-0.1</v>
          </cell>
          <cell r="D474">
            <v>5195700</v>
          </cell>
          <cell r="E474">
            <v>37018</v>
          </cell>
          <cell r="F474">
            <v>17424</v>
          </cell>
        </row>
        <row r="475">
          <cell r="A475" t="str">
            <v>ORN</v>
          </cell>
          <cell r="B475">
            <v>1.36</v>
          </cell>
          <cell r="C475">
            <v>0.01</v>
          </cell>
          <cell r="D475">
            <v>15634100</v>
          </cell>
          <cell r="E475">
            <v>21127</v>
          </cell>
          <cell r="F475">
            <v>2040</v>
          </cell>
        </row>
        <row r="476">
          <cell r="A476" t="str">
            <v>OSP</v>
          </cell>
          <cell r="B476">
            <v>20.5</v>
          </cell>
          <cell r="C476">
            <v>-0.1</v>
          </cell>
          <cell r="D476">
            <v>9596700</v>
          </cell>
          <cell r="E476">
            <v>197793</v>
          </cell>
          <cell r="F476">
            <v>61577</v>
          </cell>
        </row>
        <row r="477">
          <cell r="A477" t="str">
            <v>OTO</v>
          </cell>
          <cell r="B477">
            <v>0.71</v>
          </cell>
          <cell r="C477">
            <v>0.06</v>
          </cell>
          <cell r="D477">
            <v>65277900</v>
          </cell>
          <cell r="E477">
            <v>47014</v>
          </cell>
          <cell r="F477">
            <v>563</v>
          </cell>
        </row>
        <row r="478">
          <cell r="A478" t="str">
            <v>PACE</v>
          </cell>
          <cell r="B478">
            <v>0.03</v>
          </cell>
          <cell r="C478">
            <v>0</v>
          </cell>
          <cell r="D478">
            <v>0</v>
          </cell>
          <cell r="E478">
            <v>0</v>
          </cell>
          <cell r="F478">
            <v>0</v>
          </cell>
        </row>
        <row r="479">
          <cell r="A479" t="str">
            <v>PACO</v>
          </cell>
          <cell r="B479">
            <v>1.83</v>
          </cell>
          <cell r="C479">
            <v>-0.01</v>
          </cell>
          <cell r="D479">
            <v>132500</v>
          </cell>
          <cell r="E479">
            <v>240</v>
          </cell>
          <cell r="F479">
            <v>1830</v>
          </cell>
        </row>
        <row r="480">
          <cell r="A480" t="str">
            <v>PAF</v>
          </cell>
          <cell r="B480">
            <v>1.57</v>
          </cell>
          <cell r="C480">
            <v>-0.02</v>
          </cell>
          <cell r="D480">
            <v>4845500</v>
          </cell>
          <cell r="E480">
            <v>7738</v>
          </cell>
          <cell r="F480">
            <v>848</v>
          </cell>
        </row>
        <row r="481">
          <cell r="A481" t="str">
            <v>PANEL</v>
          </cell>
          <cell r="B481">
            <v>2.74</v>
          </cell>
          <cell r="C481">
            <v>-0.04</v>
          </cell>
          <cell r="D481">
            <v>7518200</v>
          </cell>
          <cell r="E481">
            <v>20948</v>
          </cell>
          <cell r="F481">
            <v>0</v>
          </cell>
        </row>
        <row r="482">
          <cell r="A482" t="str">
            <v>PAP</v>
          </cell>
          <cell r="B482">
            <v>2.58</v>
          </cell>
          <cell r="C482">
            <v>0.32</v>
          </cell>
          <cell r="D482">
            <v>2063300</v>
          </cell>
          <cell r="E482">
            <v>5444</v>
          </cell>
          <cell r="F482">
            <v>1703</v>
          </cell>
        </row>
        <row r="483">
          <cell r="A483" t="str">
            <v>PATO</v>
          </cell>
          <cell r="B483">
            <v>9.9</v>
          </cell>
          <cell r="C483">
            <v>0</v>
          </cell>
          <cell r="D483">
            <v>24100</v>
          </cell>
          <cell r="E483">
            <v>239</v>
          </cell>
          <cell r="F483">
            <v>1409</v>
          </cell>
        </row>
        <row r="484">
          <cell r="A484" t="str">
            <v>PB</v>
          </cell>
          <cell r="B484">
            <v>67</v>
          </cell>
          <cell r="C484">
            <v>-0.25</v>
          </cell>
          <cell r="D484">
            <v>1000</v>
          </cell>
          <cell r="E484">
            <v>67</v>
          </cell>
          <cell r="F484">
            <v>30150</v>
          </cell>
        </row>
        <row r="485">
          <cell r="A485" t="str">
            <v>PCC</v>
          </cell>
          <cell r="B485">
            <v>3.1</v>
          </cell>
          <cell r="C485">
            <v>0.06</v>
          </cell>
          <cell r="D485">
            <v>1365200</v>
          </cell>
          <cell r="E485">
            <v>4226</v>
          </cell>
          <cell r="F485">
            <v>3803</v>
          </cell>
        </row>
        <row r="486">
          <cell r="A486" t="str">
            <v>PCSGH</v>
          </cell>
          <cell r="B486">
            <v>5.05</v>
          </cell>
          <cell r="C486">
            <v>0</v>
          </cell>
          <cell r="D486">
            <v>46000</v>
          </cell>
          <cell r="E486">
            <v>232</v>
          </cell>
          <cell r="F486">
            <v>7701</v>
          </cell>
        </row>
        <row r="487">
          <cell r="A487" t="str">
            <v>PDG</v>
          </cell>
          <cell r="B487">
            <v>2.54</v>
          </cell>
          <cell r="C487">
            <v>-0.04</v>
          </cell>
          <cell r="D487">
            <v>8200</v>
          </cell>
          <cell r="E487">
            <v>21</v>
          </cell>
          <cell r="F487">
            <v>754</v>
          </cell>
        </row>
        <row r="488">
          <cell r="A488" t="str">
            <v>PDJ</v>
          </cell>
          <cell r="B488">
            <v>2</v>
          </cell>
          <cell r="C488">
            <v>0.01</v>
          </cell>
          <cell r="D488">
            <v>184300</v>
          </cell>
          <cell r="E488">
            <v>366</v>
          </cell>
          <cell r="F488">
            <v>1186</v>
          </cell>
        </row>
        <row r="489">
          <cell r="A489" t="str">
            <v>PEACE</v>
          </cell>
          <cell r="B489">
            <v>3.34</v>
          </cell>
          <cell r="C489">
            <v>-0.22</v>
          </cell>
          <cell r="D489">
            <v>35100</v>
          </cell>
          <cell r="E489">
            <v>117</v>
          </cell>
          <cell r="F489">
            <v>1683</v>
          </cell>
        </row>
        <row r="490">
          <cell r="A490" t="str">
            <v>PEER</v>
          </cell>
          <cell r="B490">
            <v>0.61</v>
          </cell>
          <cell r="C490">
            <v>0.01</v>
          </cell>
          <cell r="D490">
            <v>4045200</v>
          </cell>
          <cell r="E490">
            <v>2436</v>
          </cell>
          <cell r="F490">
            <v>484</v>
          </cell>
        </row>
        <row r="491">
          <cell r="A491" t="str">
            <v>PERM</v>
          </cell>
          <cell r="B491">
            <v>1.08</v>
          </cell>
          <cell r="C491">
            <v>0.17</v>
          </cell>
          <cell r="D491">
            <v>98476700</v>
          </cell>
          <cell r="E491">
            <v>104744</v>
          </cell>
          <cell r="F491">
            <v>828</v>
          </cell>
        </row>
        <row r="492">
          <cell r="A492" t="str">
            <v>PF</v>
          </cell>
          <cell r="B492">
            <v>0.28000000000000003</v>
          </cell>
          <cell r="C492">
            <v>0</v>
          </cell>
          <cell r="D492">
            <v>2756000</v>
          </cell>
          <cell r="E492">
            <v>771</v>
          </cell>
          <cell r="F492">
            <v>2803</v>
          </cell>
        </row>
        <row r="493">
          <cell r="A493" t="str">
            <v>PG</v>
          </cell>
          <cell r="B493">
            <v>9.1999999999999993</v>
          </cell>
          <cell r="C493">
            <v>0.1</v>
          </cell>
          <cell r="D493">
            <v>500</v>
          </cell>
          <cell r="E493">
            <v>5</v>
          </cell>
          <cell r="F493">
            <v>883</v>
          </cell>
        </row>
        <row r="494">
          <cell r="A494" t="str">
            <v>PHG</v>
          </cell>
          <cell r="B494">
            <v>14.6</v>
          </cell>
          <cell r="C494">
            <v>-0.2</v>
          </cell>
          <cell r="D494">
            <v>333600</v>
          </cell>
          <cell r="E494">
            <v>4879</v>
          </cell>
          <cell r="F494">
            <v>4380</v>
          </cell>
        </row>
        <row r="495">
          <cell r="A495" t="str">
            <v>PHOL</v>
          </cell>
          <cell r="B495">
            <v>2.78</v>
          </cell>
          <cell r="C495">
            <v>0.06</v>
          </cell>
          <cell r="D495">
            <v>187000</v>
          </cell>
          <cell r="E495">
            <v>511</v>
          </cell>
          <cell r="F495">
            <v>563</v>
          </cell>
        </row>
        <row r="496">
          <cell r="A496" t="str">
            <v>PICO</v>
          </cell>
          <cell r="B496">
            <v>4.84</v>
          </cell>
          <cell r="C496">
            <v>0</v>
          </cell>
          <cell r="D496">
            <v>0</v>
          </cell>
          <cell r="E496">
            <v>0</v>
          </cell>
          <cell r="F496">
            <v>1042</v>
          </cell>
        </row>
        <row r="497">
          <cell r="A497" t="str">
            <v>PIMO</v>
          </cell>
          <cell r="B497">
            <v>1.52</v>
          </cell>
          <cell r="C497">
            <v>-0.03</v>
          </cell>
          <cell r="D497">
            <v>409400</v>
          </cell>
          <cell r="E497">
            <v>628</v>
          </cell>
          <cell r="F497">
            <v>1152</v>
          </cell>
        </row>
        <row r="498">
          <cell r="A498" t="str">
            <v>PIN</v>
          </cell>
          <cell r="B498">
            <v>7.75</v>
          </cell>
          <cell r="C498">
            <v>-0.1</v>
          </cell>
          <cell r="D498">
            <v>7263900</v>
          </cell>
          <cell r="E498">
            <v>56810</v>
          </cell>
          <cell r="F498">
            <v>8990</v>
          </cell>
        </row>
        <row r="499">
          <cell r="A499" t="str">
            <v>PJW</v>
          </cell>
          <cell r="B499">
            <v>3.08</v>
          </cell>
          <cell r="C499">
            <v>-0.02</v>
          </cell>
          <cell r="D499">
            <v>213900</v>
          </cell>
          <cell r="E499">
            <v>658</v>
          </cell>
          <cell r="F499">
            <v>1911</v>
          </cell>
        </row>
        <row r="500">
          <cell r="A500" t="str">
            <v>PK</v>
          </cell>
          <cell r="B500">
            <v>0.96</v>
          </cell>
          <cell r="C500">
            <v>0</v>
          </cell>
          <cell r="D500">
            <v>438800</v>
          </cell>
          <cell r="E500">
            <v>426</v>
          </cell>
          <cell r="F500">
            <v>500</v>
          </cell>
        </row>
        <row r="501">
          <cell r="A501" t="str">
            <v>PL</v>
          </cell>
          <cell r="B501">
            <v>2.02</v>
          </cell>
          <cell r="C501">
            <v>-0.02</v>
          </cell>
          <cell r="D501">
            <v>373700</v>
          </cell>
          <cell r="E501">
            <v>762</v>
          </cell>
          <cell r="F501">
            <v>1205</v>
          </cell>
        </row>
        <row r="502">
          <cell r="A502" t="str">
            <v>PLANB</v>
          </cell>
          <cell r="B502">
            <v>8.4499999999999993</v>
          </cell>
          <cell r="C502">
            <v>-0.15</v>
          </cell>
          <cell r="D502">
            <v>6921400</v>
          </cell>
          <cell r="E502">
            <v>58969</v>
          </cell>
          <cell r="F502">
            <v>36247</v>
          </cell>
        </row>
        <row r="503">
          <cell r="A503" t="str">
            <v>PLANET</v>
          </cell>
          <cell r="B503">
            <v>0.73</v>
          </cell>
          <cell r="C503">
            <v>0.02</v>
          </cell>
          <cell r="D503">
            <v>389100</v>
          </cell>
          <cell r="E503">
            <v>276</v>
          </cell>
          <cell r="F503">
            <v>387</v>
          </cell>
        </row>
        <row r="504">
          <cell r="A504" t="str">
            <v>PLAT</v>
          </cell>
          <cell r="B504">
            <v>3</v>
          </cell>
          <cell r="C504">
            <v>-0.02</v>
          </cell>
          <cell r="D504">
            <v>238500</v>
          </cell>
          <cell r="E504">
            <v>716</v>
          </cell>
          <cell r="F504">
            <v>8400</v>
          </cell>
        </row>
        <row r="505">
          <cell r="A505" t="str">
            <v>PLE</v>
          </cell>
          <cell r="B505">
            <v>0.55000000000000004</v>
          </cell>
          <cell r="C505">
            <v>0.05</v>
          </cell>
          <cell r="D505">
            <v>12992100</v>
          </cell>
          <cell r="E505">
            <v>7122</v>
          </cell>
          <cell r="F505">
            <v>749</v>
          </cell>
        </row>
        <row r="506">
          <cell r="A506" t="str">
            <v>PLT</v>
          </cell>
          <cell r="B506">
            <v>0.85</v>
          </cell>
          <cell r="C506">
            <v>0</v>
          </cell>
          <cell r="D506">
            <v>1170300</v>
          </cell>
          <cell r="E506">
            <v>989</v>
          </cell>
          <cell r="F506">
            <v>816</v>
          </cell>
        </row>
        <row r="507">
          <cell r="A507" t="str">
            <v>PLUS</v>
          </cell>
          <cell r="B507">
            <v>7.2</v>
          </cell>
          <cell r="C507">
            <v>0.1</v>
          </cell>
          <cell r="D507">
            <v>1529400</v>
          </cell>
          <cell r="E507">
            <v>10986</v>
          </cell>
          <cell r="F507">
            <v>4824</v>
          </cell>
        </row>
        <row r="508">
          <cell r="A508" t="str">
            <v>PM</v>
          </cell>
          <cell r="B508">
            <v>7.15</v>
          </cell>
          <cell r="C508">
            <v>0</v>
          </cell>
          <cell r="D508">
            <v>300300</v>
          </cell>
          <cell r="E508">
            <v>2138</v>
          </cell>
          <cell r="F508">
            <v>3991</v>
          </cell>
        </row>
        <row r="509">
          <cell r="A509" t="str">
            <v>PMTA</v>
          </cell>
          <cell r="B509">
            <v>9.25</v>
          </cell>
          <cell r="C509">
            <v>0</v>
          </cell>
          <cell r="D509">
            <v>0</v>
          </cell>
          <cell r="E509">
            <v>0</v>
          </cell>
          <cell r="F509">
            <v>936</v>
          </cell>
        </row>
        <row r="510">
          <cell r="A510" t="str">
            <v>POLAR</v>
          </cell>
          <cell r="B510">
            <v>0.09</v>
          </cell>
          <cell r="C510">
            <v>0</v>
          </cell>
          <cell r="D510">
            <v>0</v>
          </cell>
          <cell r="E510">
            <v>0</v>
          </cell>
          <cell r="F510">
            <v>0</v>
          </cell>
        </row>
        <row r="511">
          <cell r="A511" t="str">
            <v>POLY</v>
          </cell>
          <cell r="B511">
            <v>8.1</v>
          </cell>
          <cell r="C511">
            <v>0</v>
          </cell>
          <cell r="D511">
            <v>13000</v>
          </cell>
          <cell r="E511">
            <v>104</v>
          </cell>
          <cell r="F511">
            <v>3645</v>
          </cell>
        </row>
        <row r="512">
          <cell r="A512" t="str">
            <v>POMPUI</v>
          </cell>
          <cell r="B512">
            <v>0.28999999999999998</v>
          </cell>
          <cell r="C512">
            <v>0</v>
          </cell>
          <cell r="D512">
            <v>0</v>
          </cell>
          <cell r="E512">
            <v>0</v>
          </cell>
          <cell r="F512">
            <v>145</v>
          </cell>
        </row>
        <row r="513">
          <cell r="A513" t="str">
            <v>PORT</v>
          </cell>
          <cell r="B513">
            <v>1.49</v>
          </cell>
          <cell r="C513">
            <v>-0.03</v>
          </cell>
          <cell r="D513">
            <v>541300</v>
          </cell>
          <cell r="E513">
            <v>813</v>
          </cell>
          <cell r="F513">
            <v>905</v>
          </cell>
        </row>
        <row r="514">
          <cell r="A514" t="str">
            <v>POST</v>
          </cell>
          <cell r="B514">
            <v>1.1000000000000001</v>
          </cell>
          <cell r="C514">
            <v>0</v>
          </cell>
          <cell r="D514">
            <v>0</v>
          </cell>
          <cell r="E514">
            <v>0</v>
          </cell>
          <cell r="F514">
            <v>0</v>
          </cell>
        </row>
        <row r="515">
          <cell r="A515" t="str">
            <v>PPM</v>
          </cell>
          <cell r="B515">
            <v>2.44</v>
          </cell>
          <cell r="C515">
            <v>0.06</v>
          </cell>
          <cell r="D515">
            <v>1799400</v>
          </cell>
          <cell r="E515">
            <v>4449</v>
          </cell>
          <cell r="F515">
            <v>1030</v>
          </cell>
        </row>
        <row r="516">
          <cell r="A516" t="str">
            <v>PPP</v>
          </cell>
          <cell r="B516">
            <v>1.86</v>
          </cell>
          <cell r="C516">
            <v>0.02</v>
          </cell>
          <cell r="D516">
            <v>73100</v>
          </cell>
          <cell r="E516">
            <v>135</v>
          </cell>
          <cell r="F516">
            <v>558</v>
          </cell>
        </row>
        <row r="517">
          <cell r="A517" t="str">
            <v>PPPM</v>
          </cell>
          <cell r="B517">
            <v>0.05</v>
          </cell>
          <cell r="C517">
            <v>-0.01</v>
          </cell>
          <cell r="D517">
            <v>5489400</v>
          </cell>
          <cell r="E517">
            <v>275</v>
          </cell>
          <cell r="F517">
            <v>618</v>
          </cell>
        </row>
        <row r="518">
          <cell r="A518" t="str">
            <v>PPS</v>
          </cell>
          <cell r="B518">
            <v>0.44</v>
          </cell>
          <cell r="C518">
            <v>-0.01</v>
          </cell>
          <cell r="D518">
            <v>2172400</v>
          </cell>
          <cell r="E518">
            <v>964</v>
          </cell>
          <cell r="F518">
            <v>378</v>
          </cell>
        </row>
        <row r="519">
          <cell r="A519" t="str">
            <v>PQS</v>
          </cell>
          <cell r="B519">
            <v>2.82</v>
          </cell>
          <cell r="C519">
            <v>-0.02</v>
          </cell>
          <cell r="D519">
            <v>425200</v>
          </cell>
          <cell r="E519">
            <v>1222</v>
          </cell>
          <cell r="F519">
            <v>1889</v>
          </cell>
        </row>
        <row r="520">
          <cell r="A520" t="str">
            <v>PR9</v>
          </cell>
          <cell r="B520">
            <v>19.100000000000001</v>
          </cell>
          <cell r="C520">
            <v>-0.2</v>
          </cell>
          <cell r="D520">
            <v>1038300</v>
          </cell>
          <cell r="E520">
            <v>20046</v>
          </cell>
          <cell r="F520">
            <v>15018</v>
          </cell>
        </row>
        <row r="521">
          <cell r="A521" t="str">
            <v>PRAKIT</v>
          </cell>
          <cell r="B521">
            <v>11.7</v>
          </cell>
          <cell r="C521">
            <v>0</v>
          </cell>
          <cell r="D521">
            <v>46700</v>
          </cell>
          <cell r="E521">
            <v>547</v>
          </cell>
          <cell r="F521">
            <v>707</v>
          </cell>
        </row>
        <row r="522">
          <cell r="A522" t="str">
            <v>PRAPAT</v>
          </cell>
          <cell r="B522">
            <v>1.79</v>
          </cell>
          <cell r="C522">
            <v>0</v>
          </cell>
          <cell r="D522">
            <v>679000</v>
          </cell>
          <cell r="E522">
            <v>1215</v>
          </cell>
          <cell r="F522">
            <v>669</v>
          </cell>
        </row>
        <row r="523">
          <cell r="A523" t="str">
            <v>PREB</v>
          </cell>
          <cell r="B523">
            <v>6.35</v>
          </cell>
          <cell r="C523">
            <v>0.05</v>
          </cell>
          <cell r="D523">
            <v>45100</v>
          </cell>
          <cell r="E523">
            <v>285</v>
          </cell>
          <cell r="F523">
            <v>1960</v>
          </cell>
        </row>
        <row r="524">
          <cell r="A524" t="str">
            <v>PRECHA</v>
          </cell>
          <cell r="B524">
            <v>1.1299999999999999</v>
          </cell>
          <cell r="C524">
            <v>-0.01</v>
          </cell>
          <cell r="D524">
            <v>9638800</v>
          </cell>
          <cell r="E524">
            <v>11334</v>
          </cell>
          <cell r="F524">
            <v>380</v>
          </cell>
        </row>
        <row r="525">
          <cell r="A525" t="str">
            <v>PRG</v>
          </cell>
          <cell r="B525">
            <v>10.3</v>
          </cell>
          <cell r="C525">
            <v>-0.1</v>
          </cell>
          <cell r="D525">
            <v>1700</v>
          </cell>
          <cell r="E525">
            <v>17</v>
          </cell>
          <cell r="F525">
            <v>7142</v>
          </cell>
        </row>
        <row r="526">
          <cell r="A526" t="str">
            <v>PRI</v>
          </cell>
          <cell r="B526">
            <v>17.399999999999999</v>
          </cell>
          <cell r="C526">
            <v>-0.2</v>
          </cell>
          <cell r="D526">
            <v>975600</v>
          </cell>
          <cell r="E526">
            <v>17096</v>
          </cell>
          <cell r="F526">
            <v>5568</v>
          </cell>
        </row>
        <row r="527">
          <cell r="A527" t="str">
            <v>PRIME</v>
          </cell>
          <cell r="B527">
            <v>0.61</v>
          </cell>
          <cell r="C527">
            <v>0</v>
          </cell>
          <cell r="D527">
            <v>15453300</v>
          </cell>
          <cell r="E527">
            <v>9305</v>
          </cell>
          <cell r="F527">
            <v>2595</v>
          </cell>
        </row>
        <row r="528">
          <cell r="A528" t="str">
            <v>PRIN</v>
          </cell>
          <cell r="B528">
            <v>2.88</v>
          </cell>
          <cell r="C528">
            <v>0</v>
          </cell>
          <cell r="D528">
            <v>300</v>
          </cell>
          <cell r="E528">
            <v>1</v>
          </cell>
          <cell r="F528">
            <v>3514</v>
          </cell>
        </row>
        <row r="529">
          <cell r="A529" t="str">
            <v>PRINC</v>
          </cell>
          <cell r="B529">
            <v>4</v>
          </cell>
          <cell r="C529">
            <v>0</v>
          </cell>
          <cell r="D529">
            <v>459600</v>
          </cell>
          <cell r="E529">
            <v>1847</v>
          </cell>
          <cell r="F529">
            <v>15234</v>
          </cell>
        </row>
        <row r="530">
          <cell r="A530" t="str">
            <v>PRM</v>
          </cell>
          <cell r="B530">
            <v>7.25</v>
          </cell>
          <cell r="C530">
            <v>0.15</v>
          </cell>
          <cell r="D530">
            <v>12284300</v>
          </cell>
          <cell r="E530">
            <v>88421</v>
          </cell>
          <cell r="F530">
            <v>18125</v>
          </cell>
        </row>
        <row r="531">
          <cell r="A531" t="str">
            <v>PRO</v>
          </cell>
          <cell r="B531">
            <v>0.35</v>
          </cell>
          <cell r="C531">
            <v>0</v>
          </cell>
          <cell r="D531">
            <v>0</v>
          </cell>
          <cell r="E531">
            <v>0</v>
          </cell>
          <cell r="F531">
            <v>0</v>
          </cell>
        </row>
        <row r="532">
          <cell r="A532" t="str">
            <v>PROEN</v>
          </cell>
          <cell r="B532">
            <v>2.2200000000000002</v>
          </cell>
          <cell r="C532">
            <v>-0.5</v>
          </cell>
          <cell r="D532">
            <v>17012400</v>
          </cell>
          <cell r="E532">
            <v>41372</v>
          </cell>
          <cell r="F532">
            <v>769</v>
          </cell>
        </row>
        <row r="533">
          <cell r="A533" t="str">
            <v>PROS</v>
          </cell>
          <cell r="B533">
            <v>1.64</v>
          </cell>
          <cell r="C533">
            <v>-0.16</v>
          </cell>
          <cell r="D533">
            <v>8373500</v>
          </cell>
          <cell r="E533">
            <v>14310</v>
          </cell>
          <cell r="F533">
            <v>905</v>
          </cell>
        </row>
        <row r="534">
          <cell r="A534" t="str">
            <v>PROUD</v>
          </cell>
          <cell r="B534">
            <v>1.85</v>
          </cell>
          <cell r="C534">
            <v>7.0000000000000007E-2</v>
          </cell>
          <cell r="D534">
            <v>2270800</v>
          </cell>
          <cell r="E534">
            <v>4273</v>
          </cell>
          <cell r="F534">
            <v>1802</v>
          </cell>
        </row>
        <row r="535">
          <cell r="A535" t="str">
            <v>PRTR</v>
          </cell>
          <cell r="B535">
            <v>4.46</v>
          </cell>
          <cell r="C535">
            <v>-0.02</v>
          </cell>
          <cell r="D535">
            <v>502300</v>
          </cell>
          <cell r="E535">
            <v>2239</v>
          </cell>
          <cell r="F535">
            <v>2676</v>
          </cell>
        </row>
        <row r="536">
          <cell r="A536" t="str">
            <v>PSG</v>
          </cell>
          <cell r="B536">
            <v>0.7</v>
          </cell>
          <cell r="C536">
            <v>0</v>
          </cell>
          <cell r="D536">
            <v>6175600</v>
          </cell>
          <cell r="E536">
            <v>4302</v>
          </cell>
          <cell r="F536">
            <v>45495</v>
          </cell>
        </row>
        <row r="537">
          <cell r="A537" t="str">
            <v>PSH</v>
          </cell>
          <cell r="B537">
            <v>11.7</v>
          </cell>
          <cell r="C537">
            <v>0.1</v>
          </cell>
          <cell r="D537">
            <v>242500</v>
          </cell>
          <cell r="E537">
            <v>2831</v>
          </cell>
          <cell r="F537">
            <v>25606</v>
          </cell>
        </row>
        <row r="538">
          <cell r="A538" t="str">
            <v>PSL</v>
          </cell>
          <cell r="B538">
            <v>8.6</v>
          </cell>
          <cell r="C538">
            <v>-0.1</v>
          </cell>
          <cell r="D538">
            <v>6703000</v>
          </cell>
          <cell r="E538">
            <v>57880</v>
          </cell>
          <cell r="F538">
            <v>13410</v>
          </cell>
        </row>
        <row r="539">
          <cell r="A539" t="str">
            <v>PSP</v>
          </cell>
          <cell r="B539">
            <v>5.45</v>
          </cell>
          <cell r="C539">
            <v>-0.2</v>
          </cell>
          <cell r="D539">
            <v>2962600</v>
          </cell>
          <cell r="E539">
            <v>16462</v>
          </cell>
          <cell r="F539">
            <v>7630</v>
          </cell>
        </row>
        <row r="540">
          <cell r="A540" t="str">
            <v>PSTC</v>
          </cell>
          <cell r="B540">
            <v>0.51</v>
          </cell>
          <cell r="C540">
            <v>0</v>
          </cell>
          <cell r="D540">
            <v>2809800</v>
          </cell>
          <cell r="E540">
            <v>1424</v>
          </cell>
          <cell r="F540">
            <v>1210</v>
          </cell>
        </row>
        <row r="541">
          <cell r="A541" t="str">
            <v>PT</v>
          </cell>
          <cell r="B541">
            <v>8.15</v>
          </cell>
          <cell r="C541">
            <v>0.05</v>
          </cell>
          <cell r="D541">
            <v>312000</v>
          </cell>
          <cell r="E541">
            <v>2538</v>
          </cell>
          <cell r="F541">
            <v>2314</v>
          </cell>
        </row>
        <row r="542">
          <cell r="A542" t="str">
            <v>PTC</v>
          </cell>
          <cell r="B542">
            <v>2</v>
          </cell>
          <cell r="C542">
            <v>-0.02</v>
          </cell>
          <cell r="D542">
            <v>135800</v>
          </cell>
          <cell r="E542">
            <v>273</v>
          </cell>
          <cell r="F542">
            <v>820</v>
          </cell>
        </row>
        <row r="543">
          <cell r="A543" t="str">
            <v>PTECH</v>
          </cell>
          <cell r="B543">
            <v>7.65</v>
          </cell>
          <cell r="C543">
            <v>0</v>
          </cell>
          <cell r="D543">
            <v>400</v>
          </cell>
          <cell r="E543">
            <v>3</v>
          </cell>
          <cell r="F543">
            <v>1873</v>
          </cell>
        </row>
        <row r="544">
          <cell r="A544" t="str">
            <v>PTG</v>
          </cell>
          <cell r="B544">
            <v>8.8000000000000007</v>
          </cell>
          <cell r="C544">
            <v>-0.15</v>
          </cell>
          <cell r="D544">
            <v>7789600</v>
          </cell>
          <cell r="E544">
            <v>69027</v>
          </cell>
          <cell r="F544">
            <v>14696</v>
          </cell>
        </row>
        <row r="545">
          <cell r="A545" t="str">
            <v>PTL</v>
          </cell>
          <cell r="B545">
            <v>10</v>
          </cell>
          <cell r="C545">
            <v>0</v>
          </cell>
          <cell r="D545">
            <v>1299500</v>
          </cell>
          <cell r="E545">
            <v>12975</v>
          </cell>
          <cell r="F545">
            <v>9000</v>
          </cell>
        </row>
        <row r="546">
          <cell r="A546" t="str">
            <v>PTT</v>
          </cell>
          <cell r="B546">
            <v>34.75</v>
          </cell>
          <cell r="C546">
            <v>0</v>
          </cell>
          <cell r="D546">
            <v>45075400</v>
          </cell>
          <cell r="E546">
            <v>1565404</v>
          </cell>
          <cell r="F546">
            <v>992564</v>
          </cell>
        </row>
        <row r="547">
          <cell r="A547" t="str">
            <v>PTTEP</v>
          </cell>
          <cell r="B547">
            <v>153.5</v>
          </cell>
          <cell r="C547">
            <v>0.5</v>
          </cell>
          <cell r="D547">
            <v>16277700</v>
          </cell>
          <cell r="E547">
            <v>2500209</v>
          </cell>
          <cell r="F547">
            <v>609393</v>
          </cell>
        </row>
        <row r="548">
          <cell r="A548" t="str">
            <v>PTTGC</v>
          </cell>
          <cell r="B548">
            <v>40</v>
          </cell>
          <cell r="C548">
            <v>-0.25</v>
          </cell>
          <cell r="D548">
            <v>13212600</v>
          </cell>
          <cell r="E548">
            <v>525234</v>
          </cell>
          <cell r="F548">
            <v>180354</v>
          </cell>
        </row>
        <row r="549">
          <cell r="A549" t="str">
            <v>PYLON</v>
          </cell>
          <cell r="B549">
            <v>2.54</v>
          </cell>
          <cell r="C549">
            <v>0.04</v>
          </cell>
          <cell r="D549">
            <v>669500</v>
          </cell>
          <cell r="E549">
            <v>1677</v>
          </cell>
          <cell r="F549">
            <v>1905</v>
          </cell>
        </row>
        <row r="550">
          <cell r="A550" t="str">
            <v>Q-CON</v>
          </cell>
          <cell r="B550">
            <v>18.3</v>
          </cell>
          <cell r="C550">
            <v>-0.2</v>
          </cell>
          <cell r="D550">
            <v>827700</v>
          </cell>
          <cell r="E550">
            <v>15129</v>
          </cell>
          <cell r="F550">
            <v>7320</v>
          </cell>
        </row>
        <row r="551">
          <cell r="A551" t="str">
            <v>QH</v>
          </cell>
          <cell r="B551">
            <v>2.2000000000000002</v>
          </cell>
          <cell r="C551">
            <v>0.02</v>
          </cell>
          <cell r="D551">
            <v>146661500</v>
          </cell>
          <cell r="E551">
            <v>321991</v>
          </cell>
          <cell r="F551">
            <v>23572</v>
          </cell>
        </row>
        <row r="552">
          <cell r="A552" t="str">
            <v>QLT</v>
          </cell>
          <cell r="B552">
            <v>2.74</v>
          </cell>
          <cell r="C552">
            <v>-0.06</v>
          </cell>
          <cell r="D552">
            <v>332800</v>
          </cell>
          <cell r="E552">
            <v>926</v>
          </cell>
          <cell r="F552">
            <v>270</v>
          </cell>
        </row>
        <row r="553">
          <cell r="A553" t="str">
            <v>QTC</v>
          </cell>
          <cell r="B553">
            <v>4.08</v>
          </cell>
          <cell r="C553">
            <v>0.08</v>
          </cell>
          <cell r="D553">
            <v>4400</v>
          </cell>
          <cell r="E553">
            <v>18</v>
          </cell>
          <cell r="F553">
            <v>1392</v>
          </cell>
        </row>
        <row r="554">
          <cell r="A554" t="str">
            <v>RABBIT</v>
          </cell>
          <cell r="B554">
            <v>0.43</v>
          </cell>
          <cell r="C554">
            <v>-0.02</v>
          </cell>
          <cell r="D554">
            <v>104410500</v>
          </cell>
          <cell r="E554">
            <v>45169</v>
          </cell>
          <cell r="F554">
            <v>2986</v>
          </cell>
        </row>
        <row r="555">
          <cell r="A555" t="str">
            <v>RAM</v>
          </cell>
          <cell r="B555">
            <v>30.25</v>
          </cell>
          <cell r="C555">
            <v>-2</v>
          </cell>
          <cell r="D555">
            <v>4001000</v>
          </cell>
          <cell r="E555">
            <v>121058</v>
          </cell>
          <cell r="F555">
            <v>36300</v>
          </cell>
        </row>
        <row r="556">
          <cell r="A556" t="str">
            <v>RATCH</v>
          </cell>
          <cell r="B556">
            <v>28.75</v>
          </cell>
          <cell r="C556">
            <v>-0.5</v>
          </cell>
          <cell r="D556">
            <v>4150100</v>
          </cell>
          <cell r="E556">
            <v>119255</v>
          </cell>
          <cell r="F556">
            <v>62531</v>
          </cell>
        </row>
        <row r="557">
          <cell r="A557" t="str">
            <v>RBF</v>
          </cell>
          <cell r="B557">
            <v>11.1</v>
          </cell>
          <cell r="C557">
            <v>-0.1</v>
          </cell>
          <cell r="D557">
            <v>5343800</v>
          </cell>
          <cell r="E557">
            <v>59953</v>
          </cell>
          <cell r="F557">
            <v>22200</v>
          </cell>
        </row>
        <row r="558">
          <cell r="A558" t="str">
            <v>RCL</v>
          </cell>
          <cell r="B558">
            <v>20.100000000000001</v>
          </cell>
          <cell r="C558">
            <v>-0.7</v>
          </cell>
          <cell r="D558">
            <v>5766800</v>
          </cell>
          <cell r="E558">
            <v>116910</v>
          </cell>
          <cell r="F558">
            <v>16658</v>
          </cell>
        </row>
        <row r="559">
          <cell r="A559" t="str">
            <v>READY</v>
          </cell>
          <cell r="B559">
            <v>11.3</v>
          </cell>
          <cell r="C559">
            <v>0.3</v>
          </cell>
          <cell r="D559">
            <v>110800</v>
          </cell>
          <cell r="E559">
            <v>1241</v>
          </cell>
          <cell r="F559">
            <v>1130</v>
          </cell>
        </row>
        <row r="560">
          <cell r="A560" t="str">
            <v>RICHY</v>
          </cell>
          <cell r="B560">
            <v>0.57999999999999996</v>
          </cell>
          <cell r="C560">
            <v>-0.01</v>
          </cell>
          <cell r="D560">
            <v>133900</v>
          </cell>
          <cell r="E560">
            <v>79</v>
          </cell>
          <cell r="F560">
            <v>944</v>
          </cell>
        </row>
        <row r="561">
          <cell r="A561" t="str">
            <v>RJH</v>
          </cell>
          <cell r="B561">
            <v>25.75</v>
          </cell>
          <cell r="C561">
            <v>0</v>
          </cell>
          <cell r="D561">
            <v>22300</v>
          </cell>
          <cell r="E561">
            <v>574</v>
          </cell>
          <cell r="F561">
            <v>7725</v>
          </cell>
        </row>
        <row r="562">
          <cell r="A562" t="str">
            <v>RML</v>
          </cell>
          <cell r="B562">
            <v>0.5</v>
          </cell>
          <cell r="C562">
            <v>0.02</v>
          </cell>
          <cell r="D562">
            <v>18228800</v>
          </cell>
          <cell r="E562">
            <v>9040</v>
          </cell>
          <cell r="F562">
            <v>2086</v>
          </cell>
        </row>
        <row r="563">
          <cell r="A563" t="str">
            <v>ROCK</v>
          </cell>
          <cell r="B563">
            <v>9.0500000000000007</v>
          </cell>
          <cell r="C563">
            <v>-0.6</v>
          </cell>
          <cell r="D563">
            <v>600</v>
          </cell>
          <cell r="E563">
            <v>5</v>
          </cell>
          <cell r="F563">
            <v>181</v>
          </cell>
        </row>
        <row r="564">
          <cell r="A564" t="str">
            <v>ROCTEC</v>
          </cell>
          <cell r="B564">
            <v>0.7</v>
          </cell>
          <cell r="C564">
            <v>-0.01</v>
          </cell>
          <cell r="D564">
            <v>26830700</v>
          </cell>
          <cell r="E564">
            <v>18938</v>
          </cell>
          <cell r="F564">
            <v>5683</v>
          </cell>
        </row>
        <row r="565">
          <cell r="A565" t="str">
            <v>ROH</v>
          </cell>
          <cell r="B565">
            <v>2.5</v>
          </cell>
          <cell r="C565">
            <v>0.08</v>
          </cell>
          <cell r="D565">
            <v>9000</v>
          </cell>
          <cell r="E565">
            <v>22</v>
          </cell>
          <cell r="F565">
            <v>2347</v>
          </cell>
        </row>
        <row r="566">
          <cell r="A566" t="str">
            <v>ROJNA</v>
          </cell>
          <cell r="B566">
            <v>6.7</v>
          </cell>
          <cell r="C566">
            <v>0.1</v>
          </cell>
          <cell r="D566">
            <v>5852100</v>
          </cell>
          <cell r="E566">
            <v>39366</v>
          </cell>
          <cell r="F566">
            <v>13537</v>
          </cell>
        </row>
        <row r="567">
          <cell r="A567" t="str">
            <v>RP</v>
          </cell>
          <cell r="B567">
            <v>1.4</v>
          </cell>
          <cell r="C567">
            <v>-0.03</v>
          </cell>
          <cell r="D567">
            <v>435100</v>
          </cell>
          <cell r="E567">
            <v>633</v>
          </cell>
          <cell r="F567">
            <v>281</v>
          </cell>
        </row>
        <row r="568">
          <cell r="A568" t="str">
            <v>RPC</v>
          </cell>
          <cell r="B568">
            <v>0.69</v>
          </cell>
          <cell r="C568">
            <v>0</v>
          </cell>
          <cell r="D568">
            <v>2222900</v>
          </cell>
          <cell r="E568">
            <v>1513</v>
          </cell>
          <cell r="F568">
            <v>900</v>
          </cell>
        </row>
        <row r="569">
          <cell r="A569" t="str">
            <v>RPH</v>
          </cell>
          <cell r="B569">
            <v>6.4</v>
          </cell>
          <cell r="C569">
            <v>0</v>
          </cell>
          <cell r="D569">
            <v>175600</v>
          </cell>
          <cell r="E569">
            <v>1117</v>
          </cell>
          <cell r="F569">
            <v>3494</v>
          </cell>
        </row>
        <row r="570">
          <cell r="A570" t="str">
            <v>RS</v>
          </cell>
          <cell r="B570">
            <v>13</v>
          </cell>
          <cell r="C570">
            <v>0</v>
          </cell>
          <cell r="D570">
            <v>423800</v>
          </cell>
          <cell r="E570">
            <v>5491</v>
          </cell>
          <cell r="F570">
            <v>13907</v>
          </cell>
        </row>
        <row r="571">
          <cell r="A571" t="str">
            <v>RSP</v>
          </cell>
          <cell r="B571">
            <v>2.36</v>
          </cell>
          <cell r="C571">
            <v>-0.06</v>
          </cell>
          <cell r="D571">
            <v>169200</v>
          </cell>
          <cell r="E571">
            <v>401</v>
          </cell>
          <cell r="F571">
            <v>1753</v>
          </cell>
        </row>
        <row r="572">
          <cell r="A572" t="str">
            <v>RT</v>
          </cell>
          <cell r="B572">
            <v>0.66</v>
          </cell>
          <cell r="C572">
            <v>-0.01</v>
          </cell>
          <cell r="D572">
            <v>1474100</v>
          </cell>
          <cell r="E572">
            <v>988</v>
          </cell>
          <cell r="F572">
            <v>727</v>
          </cell>
        </row>
        <row r="573">
          <cell r="A573" t="str">
            <v>RWI</v>
          </cell>
          <cell r="B573">
            <v>0.66</v>
          </cell>
          <cell r="C573">
            <v>0.08</v>
          </cell>
          <cell r="D573">
            <v>7349500</v>
          </cell>
          <cell r="E573">
            <v>4844</v>
          </cell>
          <cell r="F573">
            <v>604</v>
          </cell>
        </row>
        <row r="574">
          <cell r="A574" t="str">
            <v>S&amp;J</v>
          </cell>
          <cell r="B574">
            <v>52.5</v>
          </cell>
          <cell r="C574">
            <v>-0.75</v>
          </cell>
          <cell r="D574">
            <v>700</v>
          </cell>
          <cell r="E574">
            <v>37</v>
          </cell>
          <cell r="F574">
            <v>7871</v>
          </cell>
        </row>
        <row r="575">
          <cell r="A575" t="str">
            <v>S</v>
          </cell>
          <cell r="B575">
            <v>0.92</v>
          </cell>
          <cell r="C575">
            <v>0.01</v>
          </cell>
          <cell r="D575">
            <v>1899500</v>
          </cell>
          <cell r="E575">
            <v>1739</v>
          </cell>
          <cell r="F575">
            <v>6305</v>
          </cell>
        </row>
        <row r="576">
          <cell r="A576" t="str">
            <v>S11</v>
          </cell>
          <cell r="B576">
            <v>2.88</v>
          </cell>
          <cell r="C576">
            <v>0.02</v>
          </cell>
          <cell r="D576">
            <v>51600</v>
          </cell>
          <cell r="E576">
            <v>148</v>
          </cell>
          <cell r="F576">
            <v>1765</v>
          </cell>
        </row>
        <row r="577">
          <cell r="A577" t="str">
            <v>SA</v>
          </cell>
          <cell r="B577">
            <v>7.2</v>
          </cell>
          <cell r="C577">
            <v>0.15</v>
          </cell>
          <cell r="D577">
            <v>22800</v>
          </cell>
          <cell r="E577">
            <v>163</v>
          </cell>
          <cell r="F577">
            <v>8632</v>
          </cell>
        </row>
        <row r="578">
          <cell r="A578" t="str">
            <v>SAAM</v>
          </cell>
          <cell r="B578">
            <v>7.75</v>
          </cell>
          <cell r="C578">
            <v>-0.05</v>
          </cell>
          <cell r="D578">
            <v>60900</v>
          </cell>
          <cell r="E578">
            <v>471</v>
          </cell>
          <cell r="F578">
            <v>2325</v>
          </cell>
        </row>
        <row r="579">
          <cell r="A579" t="str">
            <v>SABINA</v>
          </cell>
          <cell r="B579">
            <v>26</v>
          </cell>
          <cell r="C579">
            <v>0</v>
          </cell>
          <cell r="D579">
            <v>439200</v>
          </cell>
          <cell r="E579">
            <v>11417</v>
          </cell>
          <cell r="F579">
            <v>9035</v>
          </cell>
        </row>
        <row r="580">
          <cell r="A580" t="str">
            <v>SABUY</v>
          </cell>
          <cell r="B580">
            <v>4.8600000000000003</v>
          </cell>
          <cell r="C580">
            <v>-0.04</v>
          </cell>
          <cell r="D580">
            <v>3774700</v>
          </cell>
          <cell r="E580">
            <v>18290</v>
          </cell>
          <cell r="F580">
            <v>8585</v>
          </cell>
        </row>
        <row r="581">
          <cell r="A581" t="str">
            <v>SAF</v>
          </cell>
          <cell r="B581">
            <v>0.95</v>
          </cell>
          <cell r="C581">
            <v>0.02</v>
          </cell>
          <cell r="D581">
            <v>3442100</v>
          </cell>
          <cell r="E581">
            <v>3359</v>
          </cell>
          <cell r="F581">
            <v>285</v>
          </cell>
        </row>
        <row r="582">
          <cell r="A582" t="str">
            <v>SAFE</v>
          </cell>
          <cell r="B582">
            <v>20.3</v>
          </cell>
          <cell r="C582">
            <v>0.2</v>
          </cell>
          <cell r="D582">
            <v>1435900</v>
          </cell>
          <cell r="E582">
            <v>29338</v>
          </cell>
          <cell r="F582">
            <v>6170</v>
          </cell>
        </row>
        <row r="583">
          <cell r="A583" t="str">
            <v>SAK</v>
          </cell>
          <cell r="B583">
            <v>4.9800000000000004</v>
          </cell>
          <cell r="C583">
            <v>0.02</v>
          </cell>
          <cell r="D583">
            <v>2460400</v>
          </cell>
          <cell r="E583">
            <v>12028</v>
          </cell>
          <cell r="F583">
            <v>10438</v>
          </cell>
        </row>
        <row r="584">
          <cell r="A584" t="str">
            <v>SALEE</v>
          </cell>
          <cell r="B584">
            <v>0.73</v>
          </cell>
          <cell r="C584">
            <v>-0.01</v>
          </cell>
          <cell r="D584">
            <v>25800</v>
          </cell>
          <cell r="E584">
            <v>19</v>
          </cell>
          <cell r="F584">
            <v>1110</v>
          </cell>
        </row>
        <row r="585">
          <cell r="A585" t="str">
            <v>SAM</v>
          </cell>
          <cell r="B585">
            <v>0.53</v>
          </cell>
          <cell r="C585">
            <v>0.13</v>
          </cell>
          <cell r="D585">
            <v>25013000</v>
          </cell>
          <cell r="E585">
            <v>12156</v>
          </cell>
          <cell r="F585">
            <v>554</v>
          </cell>
        </row>
        <row r="586">
          <cell r="A586" t="str">
            <v>SAMART</v>
          </cell>
          <cell r="B586">
            <v>5.75</v>
          </cell>
          <cell r="C586">
            <v>-0.2</v>
          </cell>
          <cell r="D586">
            <v>18724600</v>
          </cell>
          <cell r="E586">
            <v>108525</v>
          </cell>
          <cell r="F586">
            <v>5787</v>
          </cell>
        </row>
        <row r="587">
          <cell r="A587" t="str">
            <v>SAMCO</v>
          </cell>
          <cell r="B587">
            <v>1.17</v>
          </cell>
          <cell r="C587">
            <v>0.02</v>
          </cell>
          <cell r="D587">
            <v>993400</v>
          </cell>
          <cell r="E587">
            <v>1158</v>
          </cell>
          <cell r="F587">
            <v>751</v>
          </cell>
        </row>
        <row r="588">
          <cell r="A588" t="str">
            <v>SAMTEL</v>
          </cell>
          <cell r="B588">
            <v>2.7</v>
          </cell>
          <cell r="C588">
            <v>0.04</v>
          </cell>
          <cell r="D588">
            <v>896200</v>
          </cell>
          <cell r="E588">
            <v>2437</v>
          </cell>
          <cell r="F588">
            <v>1669</v>
          </cell>
        </row>
        <row r="589">
          <cell r="A589" t="str">
            <v>SANKO</v>
          </cell>
          <cell r="B589">
            <v>1.64</v>
          </cell>
          <cell r="C589">
            <v>0</v>
          </cell>
          <cell r="D589">
            <v>2361000</v>
          </cell>
          <cell r="E589">
            <v>3882</v>
          </cell>
          <cell r="F589">
            <v>519</v>
          </cell>
        </row>
        <row r="590">
          <cell r="A590" t="str">
            <v>SAPPE</v>
          </cell>
          <cell r="B590">
            <v>95.5</v>
          </cell>
          <cell r="C590">
            <v>1.25</v>
          </cell>
          <cell r="D590">
            <v>966500</v>
          </cell>
          <cell r="E590">
            <v>92023</v>
          </cell>
          <cell r="F590">
            <v>29442</v>
          </cell>
        </row>
        <row r="591">
          <cell r="A591" t="str">
            <v>SAT</v>
          </cell>
          <cell r="B591">
            <v>16.8</v>
          </cell>
          <cell r="C591">
            <v>0</v>
          </cell>
          <cell r="D591">
            <v>622300</v>
          </cell>
          <cell r="E591">
            <v>10466</v>
          </cell>
          <cell r="F591">
            <v>7143</v>
          </cell>
        </row>
        <row r="592">
          <cell r="A592" t="str">
            <v>SAUCE</v>
          </cell>
          <cell r="B592">
            <v>42.5</v>
          </cell>
          <cell r="C592">
            <v>0.5</v>
          </cell>
          <cell r="D592">
            <v>4100</v>
          </cell>
          <cell r="E592">
            <v>174</v>
          </cell>
          <cell r="F592">
            <v>15300</v>
          </cell>
        </row>
        <row r="593">
          <cell r="A593" t="str">
            <v>SAV</v>
          </cell>
          <cell r="B593">
            <v>17.899999999999999</v>
          </cell>
          <cell r="C593">
            <v>0.2</v>
          </cell>
          <cell r="D593">
            <v>3742100</v>
          </cell>
          <cell r="E593">
            <v>67572</v>
          </cell>
          <cell r="F593">
            <v>11456</v>
          </cell>
        </row>
        <row r="594">
          <cell r="A594" t="str">
            <v>SAWAD</v>
          </cell>
          <cell r="B594">
            <v>39.25</v>
          </cell>
          <cell r="C594">
            <v>-0.75</v>
          </cell>
          <cell r="D594">
            <v>2050800</v>
          </cell>
          <cell r="E594">
            <v>81010</v>
          </cell>
          <cell r="F594">
            <v>53896</v>
          </cell>
        </row>
        <row r="595">
          <cell r="A595" t="str">
            <v>SAWANG</v>
          </cell>
          <cell r="B595">
            <v>13.9</v>
          </cell>
          <cell r="C595">
            <v>0</v>
          </cell>
          <cell r="D595">
            <v>0</v>
          </cell>
          <cell r="E595">
            <v>0</v>
          </cell>
          <cell r="F595">
            <v>334</v>
          </cell>
        </row>
        <row r="596">
          <cell r="A596" t="str">
            <v>SBNEXT</v>
          </cell>
          <cell r="B596">
            <v>0.79</v>
          </cell>
          <cell r="C596">
            <v>0</v>
          </cell>
          <cell r="D596">
            <v>981700</v>
          </cell>
          <cell r="E596">
            <v>781</v>
          </cell>
          <cell r="F596">
            <v>477</v>
          </cell>
        </row>
        <row r="597">
          <cell r="A597" t="str">
            <v>SC</v>
          </cell>
          <cell r="B597">
            <v>3.44</v>
          </cell>
          <cell r="C597">
            <v>-0.02</v>
          </cell>
          <cell r="D597">
            <v>3854300</v>
          </cell>
          <cell r="E597">
            <v>13352</v>
          </cell>
          <cell r="F597">
            <v>14710</v>
          </cell>
        </row>
        <row r="598">
          <cell r="A598" t="str">
            <v>SCAP</v>
          </cell>
          <cell r="B598">
            <v>2.86</v>
          </cell>
          <cell r="C598">
            <v>0</v>
          </cell>
          <cell r="D598">
            <v>256200</v>
          </cell>
          <cell r="E598">
            <v>729</v>
          </cell>
          <cell r="F598">
            <v>18608</v>
          </cell>
        </row>
        <row r="599">
          <cell r="A599" t="str">
            <v>SCB</v>
          </cell>
          <cell r="B599">
            <v>114</v>
          </cell>
          <cell r="C599">
            <v>-1</v>
          </cell>
          <cell r="D599">
            <v>9282400</v>
          </cell>
          <cell r="E599">
            <v>1059298</v>
          </cell>
          <cell r="F599">
            <v>383850</v>
          </cell>
        </row>
        <row r="600">
          <cell r="A600" t="str">
            <v>SCC</v>
          </cell>
          <cell r="B600">
            <v>270</v>
          </cell>
          <cell r="C600">
            <v>0</v>
          </cell>
          <cell r="D600">
            <v>2681600</v>
          </cell>
          <cell r="E600">
            <v>721912</v>
          </cell>
          <cell r="F600">
            <v>324000</v>
          </cell>
        </row>
        <row r="601">
          <cell r="A601" t="str">
            <v>SCCC</v>
          </cell>
          <cell r="B601">
            <v>143.5</v>
          </cell>
          <cell r="C601">
            <v>2</v>
          </cell>
          <cell r="D601">
            <v>253900</v>
          </cell>
          <cell r="E601">
            <v>36343</v>
          </cell>
          <cell r="F601">
            <v>42763</v>
          </cell>
        </row>
        <row r="602">
          <cell r="A602" t="str">
            <v>SCG</v>
          </cell>
          <cell r="B602">
            <v>3.48</v>
          </cell>
          <cell r="C602">
            <v>-0.02</v>
          </cell>
          <cell r="D602">
            <v>2600</v>
          </cell>
          <cell r="E602">
            <v>9</v>
          </cell>
          <cell r="F602">
            <v>4050</v>
          </cell>
        </row>
        <row r="603">
          <cell r="A603" t="str">
            <v>SCGD</v>
          </cell>
          <cell r="B603">
            <v>8</v>
          </cell>
          <cell r="C603">
            <v>-0.1</v>
          </cell>
          <cell r="D603">
            <v>651600</v>
          </cell>
          <cell r="E603">
            <v>5248</v>
          </cell>
          <cell r="F603">
            <v>13200</v>
          </cell>
        </row>
        <row r="604">
          <cell r="A604" t="str">
            <v>SCGP</v>
          </cell>
          <cell r="B604">
            <v>29.5</v>
          </cell>
          <cell r="C604">
            <v>-0.5</v>
          </cell>
          <cell r="D604">
            <v>11920300</v>
          </cell>
          <cell r="E604">
            <v>351642</v>
          </cell>
          <cell r="F604">
            <v>126641</v>
          </cell>
        </row>
        <row r="605">
          <cell r="A605" t="str">
            <v>SCI</v>
          </cell>
          <cell r="B605">
            <v>0.94</v>
          </cell>
          <cell r="C605">
            <v>-0.05</v>
          </cell>
          <cell r="D605">
            <v>2217000</v>
          </cell>
          <cell r="E605">
            <v>2130</v>
          </cell>
          <cell r="F605">
            <v>705</v>
          </cell>
        </row>
        <row r="606">
          <cell r="A606" t="str">
            <v>SCL</v>
          </cell>
          <cell r="B606">
            <v>1.76</v>
          </cell>
          <cell r="C606">
            <v>-0.02</v>
          </cell>
          <cell r="D606">
            <v>1285700</v>
          </cell>
          <cell r="E606">
            <v>2279</v>
          </cell>
          <cell r="F606">
            <v>440</v>
          </cell>
        </row>
        <row r="607">
          <cell r="A607" t="str">
            <v>SCM</v>
          </cell>
          <cell r="B607">
            <v>3.9</v>
          </cell>
          <cell r="C607">
            <v>-0.08</v>
          </cell>
          <cell r="D607">
            <v>222800</v>
          </cell>
          <cell r="E607">
            <v>871</v>
          </cell>
          <cell r="F607">
            <v>2356</v>
          </cell>
        </row>
        <row r="608">
          <cell r="A608" t="str">
            <v>SCN</v>
          </cell>
          <cell r="B608">
            <v>1.1299999999999999</v>
          </cell>
          <cell r="C608">
            <v>-0.01</v>
          </cell>
          <cell r="D608">
            <v>747300</v>
          </cell>
          <cell r="E608">
            <v>851</v>
          </cell>
          <cell r="F608">
            <v>1356</v>
          </cell>
        </row>
        <row r="609">
          <cell r="A609" t="str">
            <v>SCP</v>
          </cell>
          <cell r="B609">
            <v>6.05</v>
          </cell>
          <cell r="C609">
            <v>0.05</v>
          </cell>
          <cell r="D609">
            <v>139000</v>
          </cell>
          <cell r="E609">
            <v>840</v>
          </cell>
          <cell r="F609">
            <v>1708</v>
          </cell>
        </row>
        <row r="610">
          <cell r="A610" t="str">
            <v>SDC</v>
          </cell>
          <cell r="B610">
            <v>0.05</v>
          </cell>
          <cell r="C610">
            <v>0</v>
          </cell>
          <cell r="D610">
            <v>3929200</v>
          </cell>
          <cell r="E610">
            <v>208</v>
          </cell>
          <cell r="F610">
            <v>1524</v>
          </cell>
        </row>
        <row r="611">
          <cell r="A611" t="str">
            <v>SE</v>
          </cell>
          <cell r="B611">
            <v>0.92</v>
          </cell>
          <cell r="C611">
            <v>0</v>
          </cell>
          <cell r="D611">
            <v>39700</v>
          </cell>
          <cell r="E611">
            <v>36</v>
          </cell>
          <cell r="F611">
            <v>625</v>
          </cell>
        </row>
        <row r="612">
          <cell r="A612" t="str">
            <v>SE-ED</v>
          </cell>
          <cell r="B612">
            <v>2.2799999999999998</v>
          </cell>
          <cell r="C612">
            <v>0</v>
          </cell>
          <cell r="D612">
            <v>4500</v>
          </cell>
          <cell r="E612">
            <v>10</v>
          </cell>
          <cell r="F612">
            <v>894</v>
          </cell>
        </row>
        <row r="613">
          <cell r="A613" t="str">
            <v>SEAFCO</v>
          </cell>
          <cell r="B613">
            <v>2.62</v>
          </cell>
          <cell r="C613">
            <v>0.02</v>
          </cell>
          <cell r="D613">
            <v>668100</v>
          </cell>
          <cell r="E613">
            <v>1747</v>
          </cell>
          <cell r="F613">
            <v>1938</v>
          </cell>
        </row>
        <row r="614">
          <cell r="A614" t="str">
            <v>SEAOIL</v>
          </cell>
          <cell r="B614">
            <v>2.96</v>
          </cell>
          <cell r="C614">
            <v>0</v>
          </cell>
          <cell r="D614">
            <v>214700</v>
          </cell>
          <cell r="E614">
            <v>635</v>
          </cell>
          <cell r="F614">
            <v>2187</v>
          </cell>
        </row>
        <row r="615">
          <cell r="A615" t="str">
            <v>SECURE</v>
          </cell>
          <cell r="B615">
            <v>13.5</v>
          </cell>
          <cell r="C615">
            <v>0</v>
          </cell>
          <cell r="D615">
            <v>184100</v>
          </cell>
          <cell r="E615">
            <v>2469</v>
          </cell>
          <cell r="F615">
            <v>1387</v>
          </cell>
        </row>
        <row r="616">
          <cell r="A616" t="str">
            <v>SELIC</v>
          </cell>
          <cell r="B616">
            <v>2.5</v>
          </cell>
          <cell r="C616">
            <v>0.04</v>
          </cell>
          <cell r="D616">
            <v>124500</v>
          </cell>
          <cell r="E616">
            <v>310</v>
          </cell>
          <cell r="F616">
            <v>1527</v>
          </cell>
        </row>
        <row r="617">
          <cell r="A617" t="str">
            <v>SENA</v>
          </cell>
          <cell r="B617">
            <v>2.88</v>
          </cell>
          <cell r="C617">
            <v>0.04</v>
          </cell>
          <cell r="D617">
            <v>1604500</v>
          </cell>
          <cell r="E617">
            <v>4556</v>
          </cell>
          <cell r="F617">
            <v>4154</v>
          </cell>
        </row>
        <row r="618">
          <cell r="A618" t="str">
            <v>SENAJ</v>
          </cell>
          <cell r="B618">
            <v>0.83</v>
          </cell>
          <cell r="C618">
            <v>0</v>
          </cell>
          <cell r="D618">
            <v>0</v>
          </cell>
          <cell r="E618">
            <v>0</v>
          </cell>
          <cell r="F618">
            <v>3486</v>
          </cell>
        </row>
        <row r="619">
          <cell r="A619" t="str">
            <v>SENX</v>
          </cell>
          <cell r="B619">
            <v>0.62</v>
          </cell>
          <cell r="C619">
            <v>-0.03</v>
          </cell>
          <cell r="D619">
            <v>4311000</v>
          </cell>
          <cell r="E619">
            <v>2760</v>
          </cell>
          <cell r="F619">
            <v>2604</v>
          </cell>
        </row>
        <row r="620">
          <cell r="A620" t="str">
            <v>SFLEX</v>
          </cell>
          <cell r="B620">
            <v>3.32</v>
          </cell>
          <cell r="C620">
            <v>-0.02</v>
          </cell>
          <cell r="D620">
            <v>588900</v>
          </cell>
          <cell r="E620">
            <v>1944</v>
          </cell>
          <cell r="F620">
            <v>2722</v>
          </cell>
        </row>
        <row r="621">
          <cell r="A621" t="str">
            <v>SFP</v>
          </cell>
          <cell r="B621">
            <v>438</v>
          </cell>
          <cell r="C621">
            <v>28.82</v>
          </cell>
          <cell r="D621">
            <v>1400</v>
          </cell>
          <cell r="E621">
            <v>507</v>
          </cell>
          <cell r="F621">
            <v>9198</v>
          </cell>
        </row>
        <row r="622">
          <cell r="A622" t="str">
            <v>SFT</v>
          </cell>
          <cell r="B622">
            <v>4.0199999999999996</v>
          </cell>
          <cell r="C622">
            <v>0</v>
          </cell>
          <cell r="D622">
            <v>100</v>
          </cell>
          <cell r="E622">
            <v>0</v>
          </cell>
          <cell r="F622">
            <v>1769</v>
          </cell>
        </row>
        <row r="623">
          <cell r="A623" t="str">
            <v>SGC</v>
          </cell>
          <cell r="B623">
            <v>1.44</v>
          </cell>
          <cell r="C623">
            <v>0</v>
          </cell>
          <cell r="D623">
            <v>12143900</v>
          </cell>
          <cell r="E623">
            <v>17598</v>
          </cell>
          <cell r="F623">
            <v>4709</v>
          </cell>
        </row>
        <row r="624">
          <cell r="A624" t="str">
            <v>SGF</v>
          </cell>
          <cell r="B624">
            <v>0.42</v>
          </cell>
          <cell r="C624">
            <v>-0.01</v>
          </cell>
          <cell r="D624">
            <v>783300</v>
          </cell>
          <cell r="E624">
            <v>332</v>
          </cell>
          <cell r="F624">
            <v>550</v>
          </cell>
        </row>
        <row r="625">
          <cell r="A625" t="str">
            <v>SGP</v>
          </cell>
          <cell r="B625">
            <v>7.9</v>
          </cell>
          <cell r="C625">
            <v>0</v>
          </cell>
          <cell r="D625">
            <v>25600</v>
          </cell>
          <cell r="E625">
            <v>202</v>
          </cell>
          <cell r="F625">
            <v>14519</v>
          </cell>
        </row>
        <row r="626">
          <cell r="A626" t="str">
            <v>SHANG</v>
          </cell>
          <cell r="B626">
            <v>48.5</v>
          </cell>
          <cell r="C626">
            <v>0</v>
          </cell>
          <cell r="D626">
            <v>0</v>
          </cell>
          <cell r="E626">
            <v>0</v>
          </cell>
          <cell r="F626">
            <v>6305</v>
          </cell>
        </row>
        <row r="627">
          <cell r="A627" t="str">
            <v>SHR</v>
          </cell>
          <cell r="B627">
            <v>2.68</v>
          </cell>
          <cell r="C627">
            <v>-0.04</v>
          </cell>
          <cell r="D627">
            <v>3517800</v>
          </cell>
          <cell r="E627">
            <v>9490</v>
          </cell>
          <cell r="F627">
            <v>9631</v>
          </cell>
        </row>
        <row r="628">
          <cell r="A628" t="str">
            <v>SIAM</v>
          </cell>
          <cell r="B628">
            <v>1.37</v>
          </cell>
          <cell r="C628">
            <v>0.16</v>
          </cell>
          <cell r="D628">
            <v>8007900</v>
          </cell>
          <cell r="E628">
            <v>10856</v>
          </cell>
          <cell r="F628">
            <v>813</v>
          </cell>
        </row>
        <row r="629">
          <cell r="A629" t="str">
            <v>SICT</v>
          </cell>
          <cell r="B629">
            <v>5.15</v>
          </cell>
          <cell r="C629">
            <v>-0.15</v>
          </cell>
          <cell r="D629">
            <v>198600</v>
          </cell>
          <cell r="E629">
            <v>1033</v>
          </cell>
          <cell r="F629">
            <v>2472</v>
          </cell>
        </row>
        <row r="630">
          <cell r="A630" t="str">
            <v>SIMAT</v>
          </cell>
          <cell r="B630">
            <v>1.42</v>
          </cell>
          <cell r="C630">
            <v>0.01</v>
          </cell>
          <cell r="D630">
            <v>199100</v>
          </cell>
          <cell r="E630">
            <v>280</v>
          </cell>
          <cell r="F630">
            <v>921</v>
          </cell>
        </row>
        <row r="631">
          <cell r="A631" t="str">
            <v>SINGER</v>
          </cell>
          <cell r="B631">
            <v>10.3</v>
          </cell>
          <cell r="C631">
            <v>-0.1</v>
          </cell>
          <cell r="D631">
            <v>3477600</v>
          </cell>
          <cell r="E631">
            <v>36022</v>
          </cell>
          <cell r="F631">
            <v>8539</v>
          </cell>
        </row>
        <row r="632">
          <cell r="A632" t="str">
            <v>SINO</v>
          </cell>
          <cell r="B632">
            <v>1.44</v>
          </cell>
          <cell r="C632">
            <v>0.01</v>
          </cell>
          <cell r="D632">
            <v>3706300</v>
          </cell>
          <cell r="E632">
            <v>5399</v>
          </cell>
          <cell r="F632">
            <v>1498</v>
          </cell>
        </row>
        <row r="633">
          <cell r="A633" t="str">
            <v>SIRI</v>
          </cell>
          <cell r="B633">
            <v>1.73</v>
          </cell>
          <cell r="C633">
            <v>-0.09</v>
          </cell>
          <cell r="D633">
            <v>429993500</v>
          </cell>
          <cell r="E633">
            <v>747761</v>
          </cell>
          <cell r="F633">
            <v>28911</v>
          </cell>
        </row>
        <row r="634">
          <cell r="A634" t="str">
            <v>SIS</v>
          </cell>
          <cell r="B634">
            <v>25.5</v>
          </cell>
          <cell r="C634">
            <v>2.1</v>
          </cell>
          <cell r="D634">
            <v>2531600</v>
          </cell>
          <cell r="E634">
            <v>62075</v>
          </cell>
          <cell r="F634">
            <v>8930</v>
          </cell>
        </row>
        <row r="635">
          <cell r="A635" t="str">
            <v>SISB</v>
          </cell>
          <cell r="B635">
            <v>44.25</v>
          </cell>
          <cell r="C635">
            <v>0.75</v>
          </cell>
          <cell r="D635">
            <v>1142700</v>
          </cell>
          <cell r="E635">
            <v>50498</v>
          </cell>
          <cell r="F635">
            <v>41595</v>
          </cell>
        </row>
        <row r="636">
          <cell r="A636" t="str">
            <v>SITHAI</v>
          </cell>
          <cell r="B636">
            <v>1.21</v>
          </cell>
          <cell r="C636">
            <v>0.01</v>
          </cell>
          <cell r="D636">
            <v>5177200</v>
          </cell>
          <cell r="E636">
            <v>6280</v>
          </cell>
          <cell r="F636">
            <v>3279</v>
          </cell>
        </row>
        <row r="637">
          <cell r="A637" t="str">
            <v>SJWD</v>
          </cell>
          <cell r="B637">
            <v>16</v>
          </cell>
          <cell r="C637">
            <v>0.1</v>
          </cell>
          <cell r="D637">
            <v>2588300</v>
          </cell>
          <cell r="E637">
            <v>41246</v>
          </cell>
          <cell r="F637">
            <v>28976</v>
          </cell>
        </row>
        <row r="638">
          <cell r="A638" t="str">
            <v>SK</v>
          </cell>
          <cell r="B638">
            <v>0.88</v>
          </cell>
          <cell r="C638">
            <v>0</v>
          </cell>
          <cell r="D638">
            <v>7761600</v>
          </cell>
          <cell r="E638">
            <v>6946</v>
          </cell>
          <cell r="F638">
            <v>405</v>
          </cell>
        </row>
        <row r="639">
          <cell r="A639" t="str">
            <v>SKE</v>
          </cell>
          <cell r="B639">
            <v>0.53</v>
          </cell>
          <cell r="C639">
            <v>0.01</v>
          </cell>
          <cell r="D639">
            <v>4141300</v>
          </cell>
          <cell r="E639">
            <v>2226</v>
          </cell>
          <cell r="F639">
            <v>591</v>
          </cell>
        </row>
        <row r="640">
          <cell r="A640" t="str">
            <v>SKN</v>
          </cell>
          <cell r="B640">
            <v>4.5199999999999996</v>
          </cell>
          <cell r="C640">
            <v>0.08</v>
          </cell>
          <cell r="D640">
            <v>31900</v>
          </cell>
          <cell r="E640">
            <v>144</v>
          </cell>
          <cell r="F640">
            <v>3616</v>
          </cell>
        </row>
        <row r="641">
          <cell r="A641" t="str">
            <v>SKR</v>
          </cell>
          <cell r="B641">
            <v>10.199999999999999</v>
          </cell>
          <cell r="C641">
            <v>0.1</v>
          </cell>
          <cell r="D641">
            <v>70600</v>
          </cell>
          <cell r="E641">
            <v>715</v>
          </cell>
          <cell r="F641">
            <v>21056</v>
          </cell>
        </row>
        <row r="642">
          <cell r="A642" t="str">
            <v>SKY</v>
          </cell>
          <cell r="B642">
            <v>26.25</v>
          </cell>
          <cell r="C642">
            <v>-0.25</v>
          </cell>
          <cell r="D642">
            <v>1364400</v>
          </cell>
          <cell r="E642">
            <v>36132</v>
          </cell>
          <cell r="F642">
            <v>18781</v>
          </cell>
        </row>
        <row r="643">
          <cell r="A643" t="str">
            <v>SLM</v>
          </cell>
          <cell r="B643">
            <v>0.19</v>
          </cell>
          <cell r="C643">
            <v>0</v>
          </cell>
          <cell r="D643">
            <v>0</v>
          </cell>
          <cell r="E643">
            <v>0</v>
          </cell>
          <cell r="F643">
            <v>0</v>
          </cell>
        </row>
        <row r="644">
          <cell r="A644" t="str">
            <v>SLP</v>
          </cell>
          <cell r="B644">
            <v>0.44</v>
          </cell>
          <cell r="C644">
            <v>0.02</v>
          </cell>
          <cell r="D644">
            <v>449300</v>
          </cell>
          <cell r="E644">
            <v>196</v>
          </cell>
          <cell r="F644">
            <v>528</v>
          </cell>
        </row>
        <row r="645">
          <cell r="A645" t="str">
            <v>SM</v>
          </cell>
          <cell r="B645">
            <v>1.35</v>
          </cell>
          <cell r="C645">
            <v>0</v>
          </cell>
          <cell r="D645">
            <v>234000</v>
          </cell>
          <cell r="E645">
            <v>316</v>
          </cell>
          <cell r="F645">
            <v>1485</v>
          </cell>
        </row>
        <row r="646">
          <cell r="A646" t="str">
            <v>SMART</v>
          </cell>
          <cell r="B646">
            <v>1.06</v>
          </cell>
          <cell r="C646">
            <v>0.05</v>
          </cell>
          <cell r="D646">
            <v>17353300</v>
          </cell>
          <cell r="E646">
            <v>18060</v>
          </cell>
          <cell r="F646">
            <v>1104</v>
          </cell>
        </row>
        <row r="647">
          <cell r="A647" t="str">
            <v>SMD</v>
          </cell>
          <cell r="B647">
            <v>6.65</v>
          </cell>
          <cell r="C647">
            <v>-0.15</v>
          </cell>
          <cell r="D647">
            <v>68700</v>
          </cell>
          <cell r="E647">
            <v>462</v>
          </cell>
          <cell r="F647">
            <v>1494</v>
          </cell>
        </row>
        <row r="648">
          <cell r="A648" t="str">
            <v>SMIT</v>
          </cell>
          <cell r="B648">
            <v>4.5</v>
          </cell>
          <cell r="C648">
            <v>0</v>
          </cell>
          <cell r="D648">
            <v>47900</v>
          </cell>
          <cell r="E648">
            <v>215</v>
          </cell>
          <cell r="F648">
            <v>2385</v>
          </cell>
        </row>
        <row r="649">
          <cell r="A649" t="str">
            <v>SMK</v>
          </cell>
          <cell r="B649">
            <v>0.8</v>
          </cell>
          <cell r="C649">
            <v>0</v>
          </cell>
          <cell r="D649">
            <v>0</v>
          </cell>
          <cell r="E649">
            <v>0</v>
          </cell>
          <cell r="F649">
            <v>160</v>
          </cell>
        </row>
        <row r="650">
          <cell r="A650" t="str">
            <v>SMPC</v>
          </cell>
          <cell r="B650">
            <v>8.85</v>
          </cell>
          <cell r="C650">
            <v>0.3</v>
          </cell>
          <cell r="D650">
            <v>436000</v>
          </cell>
          <cell r="E650">
            <v>3829</v>
          </cell>
          <cell r="F650">
            <v>4739</v>
          </cell>
        </row>
        <row r="651">
          <cell r="A651" t="str">
            <v>SMT</v>
          </cell>
          <cell r="B651">
            <v>2.86</v>
          </cell>
          <cell r="C651">
            <v>0</v>
          </cell>
          <cell r="D651">
            <v>397300</v>
          </cell>
          <cell r="E651">
            <v>1131</v>
          </cell>
          <cell r="F651">
            <v>2418</v>
          </cell>
        </row>
        <row r="652">
          <cell r="A652" t="str">
            <v>SNC</v>
          </cell>
          <cell r="B652">
            <v>7.4</v>
          </cell>
          <cell r="C652">
            <v>0</v>
          </cell>
          <cell r="D652">
            <v>235100</v>
          </cell>
          <cell r="E652">
            <v>1713</v>
          </cell>
          <cell r="F652">
            <v>2680</v>
          </cell>
        </row>
        <row r="653">
          <cell r="A653" t="str">
            <v>SNNP</v>
          </cell>
          <cell r="B653">
            <v>17.100000000000001</v>
          </cell>
          <cell r="C653">
            <v>0.1</v>
          </cell>
          <cell r="D653">
            <v>2484800</v>
          </cell>
          <cell r="E653">
            <v>42368</v>
          </cell>
          <cell r="F653">
            <v>16416</v>
          </cell>
        </row>
        <row r="654">
          <cell r="A654" t="str">
            <v>SNP</v>
          </cell>
          <cell r="B654">
            <v>15.1</v>
          </cell>
          <cell r="C654">
            <v>0</v>
          </cell>
          <cell r="D654">
            <v>19400</v>
          </cell>
          <cell r="E654">
            <v>293</v>
          </cell>
          <cell r="F654">
            <v>7772</v>
          </cell>
        </row>
        <row r="655">
          <cell r="A655" t="str">
            <v>SO</v>
          </cell>
          <cell r="B655">
            <v>6.85</v>
          </cell>
          <cell r="C655">
            <v>0</v>
          </cell>
          <cell r="D655">
            <v>20700</v>
          </cell>
          <cell r="E655">
            <v>141</v>
          </cell>
          <cell r="F655">
            <v>3058</v>
          </cell>
        </row>
        <row r="656">
          <cell r="A656" t="str">
            <v>SOLAR</v>
          </cell>
          <cell r="B656">
            <v>0.67</v>
          </cell>
          <cell r="C656">
            <v>-0.01</v>
          </cell>
          <cell r="D656">
            <v>1123500</v>
          </cell>
          <cell r="E656">
            <v>766</v>
          </cell>
          <cell r="F656">
            <v>802</v>
          </cell>
        </row>
        <row r="657">
          <cell r="A657" t="str">
            <v>SONIC</v>
          </cell>
          <cell r="B657">
            <v>1.67</v>
          </cell>
          <cell r="C657">
            <v>-0.02</v>
          </cell>
          <cell r="D657">
            <v>899700</v>
          </cell>
          <cell r="E657">
            <v>1505</v>
          </cell>
          <cell r="F657">
            <v>1407</v>
          </cell>
        </row>
        <row r="658">
          <cell r="A658" t="str">
            <v>SORKON</v>
          </cell>
          <cell r="B658">
            <v>4.22</v>
          </cell>
          <cell r="C658">
            <v>0</v>
          </cell>
          <cell r="D658">
            <v>89800</v>
          </cell>
          <cell r="E658">
            <v>377</v>
          </cell>
          <cell r="F658">
            <v>1365</v>
          </cell>
        </row>
        <row r="659">
          <cell r="A659" t="str">
            <v>SPA</v>
          </cell>
          <cell r="B659">
            <v>13.8</v>
          </cell>
          <cell r="C659">
            <v>-0.2</v>
          </cell>
          <cell r="D659">
            <v>936100</v>
          </cell>
          <cell r="E659">
            <v>12950</v>
          </cell>
          <cell r="F659">
            <v>11799</v>
          </cell>
        </row>
        <row r="660">
          <cell r="A660" t="str">
            <v>SPACK</v>
          </cell>
          <cell r="B660">
            <v>2.12</v>
          </cell>
          <cell r="C660">
            <v>0.06</v>
          </cell>
          <cell r="D660">
            <v>5112700</v>
          </cell>
          <cell r="E660">
            <v>11331</v>
          </cell>
          <cell r="F660">
            <v>636</v>
          </cell>
        </row>
        <row r="661">
          <cell r="A661" t="str">
            <v>SPALI</v>
          </cell>
          <cell r="B661">
            <v>20.7</v>
          </cell>
          <cell r="C661">
            <v>-0.3</v>
          </cell>
          <cell r="D661">
            <v>3768700</v>
          </cell>
          <cell r="E661">
            <v>78398</v>
          </cell>
          <cell r="F661">
            <v>40428</v>
          </cell>
        </row>
        <row r="662">
          <cell r="A662" t="str">
            <v>SPC</v>
          </cell>
          <cell r="B662">
            <v>61</v>
          </cell>
          <cell r="C662">
            <v>0</v>
          </cell>
          <cell r="D662">
            <v>1500</v>
          </cell>
          <cell r="E662">
            <v>92</v>
          </cell>
          <cell r="F662">
            <v>20130</v>
          </cell>
        </row>
        <row r="663">
          <cell r="A663" t="str">
            <v>SPCG</v>
          </cell>
          <cell r="B663">
            <v>12.1</v>
          </cell>
          <cell r="C663">
            <v>-0.1</v>
          </cell>
          <cell r="D663">
            <v>142100</v>
          </cell>
          <cell r="E663">
            <v>1720</v>
          </cell>
          <cell r="F663">
            <v>12775</v>
          </cell>
        </row>
        <row r="664">
          <cell r="A664" t="str">
            <v>SPG</v>
          </cell>
          <cell r="B664">
            <v>15.7</v>
          </cell>
          <cell r="C664">
            <v>0.4</v>
          </cell>
          <cell r="D664">
            <v>200</v>
          </cell>
          <cell r="E664">
            <v>3</v>
          </cell>
          <cell r="F664">
            <v>5417</v>
          </cell>
        </row>
        <row r="665">
          <cell r="A665" t="str">
            <v>SPI</v>
          </cell>
          <cell r="B665">
            <v>68</v>
          </cell>
          <cell r="C665">
            <v>0</v>
          </cell>
          <cell r="D665">
            <v>2300</v>
          </cell>
          <cell r="E665">
            <v>155</v>
          </cell>
          <cell r="F665">
            <v>38889</v>
          </cell>
        </row>
        <row r="666">
          <cell r="A666" t="str">
            <v>SPRC</v>
          </cell>
          <cell r="B666">
            <v>9.1</v>
          </cell>
          <cell r="C666">
            <v>0</v>
          </cell>
          <cell r="D666">
            <v>14482200</v>
          </cell>
          <cell r="E666">
            <v>131726</v>
          </cell>
          <cell r="F666">
            <v>39457</v>
          </cell>
        </row>
        <row r="667">
          <cell r="A667" t="str">
            <v>SPVI</v>
          </cell>
          <cell r="B667">
            <v>3.08</v>
          </cell>
          <cell r="C667">
            <v>0.02</v>
          </cell>
          <cell r="D667">
            <v>152200</v>
          </cell>
          <cell r="E667">
            <v>464</v>
          </cell>
          <cell r="F667">
            <v>1232</v>
          </cell>
        </row>
        <row r="668">
          <cell r="A668" t="str">
            <v>SQ</v>
          </cell>
          <cell r="B668">
            <v>1.17</v>
          </cell>
          <cell r="C668">
            <v>0</v>
          </cell>
          <cell r="D668">
            <v>498800</v>
          </cell>
          <cell r="E668">
            <v>584</v>
          </cell>
          <cell r="F668">
            <v>1345</v>
          </cell>
        </row>
        <row r="669">
          <cell r="A669" t="str">
            <v>SR</v>
          </cell>
          <cell r="B669">
            <v>0.72</v>
          </cell>
          <cell r="C669">
            <v>0.05</v>
          </cell>
          <cell r="D669">
            <v>54400</v>
          </cell>
          <cell r="E669">
            <v>39</v>
          </cell>
          <cell r="F669">
            <v>487</v>
          </cell>
        </row>
        <row r="670">
          <cell r="A670" t="str">
            <v>SRICHA</v>
          </cell>
          <cell r="B670">
            <v>8.9</v>
          </cell>
          <cell r="C670">
            <v>0</v>
          </cell>
          <cell r="D670">
            <v>113700</v>
          </cell>
          <cell r="E670">
            <v>1018</v>
          </cell>
          <cell r="F670">
            <v>2758</v>
          </cell>
        </row>
        <row r="671">
          <cell r="A671" t="str">
            <v>SRS</v>
          </cell>
          <cell r="B671">
            <v>9.0500000000000007</v>
          </cell>
          <cell r="C671">
            <v>0</v>
          </cell>
          <cell r="D671">
            <v>435800</v>
          </cell>
          <cell r="E671">
            <v>3919</v>
          </cell>
          <cell r="F671">
            <v>1448</v>
          </cell>
        </row>
        <row r="672">
          <cell r="A672" t="str">
            <v>SSC</v>
          </cell>
          <cell r="B672">
            <v>36</v>
          </cell>
          <cell r="C672">
            <v>0</v>
          </cell>
          <cell r="D672">
            <v>0</v>
          </cell>
          <cell r="E672">
            <v>0</v>
          </cell>
          <cell r="F672">
            <v>9572</v>
          </cell>
        </row>
        <row r="673">
          <cell r="A673" t="str">
            <v>SSF</v>
          </cell>
          <cell r="B673">
            <v>7.75</v>
          </cell>
          <cell r="C673">
            <v>0.05</v>
          </cell>
          <cell r="D673">
            <v>500</v>
          </cell>
          <cell r="E673">
            <v>4</v>
          </cell>
          <cell r="F673">
            <v>2092</v>
          </cell>
        </row>
        <row r="674">
          <cell r="A674" t="str">
            <v>SSP</v>
          </cell>
          <cell r="B674">
            <v>7.75</v>
          </cell>
          <cell r="C674">
            <v>0.1</v>
          </cell>
          <cell r="D674">
            <v>814400</v>
          </cell>
          <cell r="E674">
            <v>6332</v>
          </cell>
          <cell r="F674">
            <v>10647</v>
          </cell>
        </row>
        <row r="675">
          <cell r="A675" t="str">
            <v>SSS</v>
          </cell>
          <cell r="B675">
            <v>0.71</v>
          </cell>
          <cell r="C675">
            <v>0</v>
          </cell>
          <cell r="D675">
            <v>0</v>
          </cell>
          <cell r="E675">
            <v>0</v>
          </cell>
          <cell r="F675">
            <v>0</v>
          </cell>
        </row>
        <row r="676">
          <cell r="A676" t="str">
            <v>SSSC</v>
          </cell>
          <cell r="B676">
            <v>3.08</v>
          </cell>
          <cell r="C676">
            <v>0.02</v>
          </cell>
          <cell r="D676">
            <v>611300</v>
          </cell>
          <cell r="E676">
            <v>1898</v>
          </cell>
          <cell r="F676">
            <v>1971</v>
          </cell>
        </row>
        <row r="677">
          <cell r="A677" t="str">
            <v>SST</v>
          </cell>
          <cell r="B677">
            <v>5.25</v>
          </cell>
          <cell r="C677">
            <v>0</v>
          </cell>
          <cell r="D677">
            <v>600</v>
          </cell>
          <cell r="E677">
            <v>3</v>
          </cell>
          <cell r="F677">
            <v>2764</v>
          </cell>
        </row>
        <row r="678">
          <cell r="A678" t="str">
            <v>STA</v>
          </cell>
          <cell r="B678">
            <v>21</v>
          </cell>
          <cell r="C678">
            <v>-0.3</v>
          </cell>
          <cell r="D678">
            <v>52005900</v>
          </cell>
          <cell r="E678">
            <v>1098150</v>
          </cell>
          <cell r="F678">
            <v>32256</v>
          </cell>
        </row>
        <row r="679">
          <cell r="A679" t="str">
            <v>STANLY</v>
          </cell>
          <cell r="B679">
            <v>220</v>
          </cell>
          <cell r="C679">
            <v>-6</v>
          </cell>
          <cell r="D679">
            <v>93400</v>
          </cell>
          <cell r="E679">
            <v>20838</v>
          </cell>
          <cell r="F679">
            <v>16858</v>
          </cell>
        </row>
        <row r="680">
          <cell r="A680" t="str">
            <v>STARK</v>
          </cell>
          <cell r="B680">
            <v>0.02</v>
          </cell>
          <cell r="C680">
            <v>0</v>
          </cell>
          <cell r="D680">
            <v>0</v>
          </cell>
          <cell r="E680">
            <v>0</v>
          </cell>
          <cell r="F680">
            <v>268</v>
          </cell>
        </row>
        <row r="681">
          <cell r="A681" t="str">
            <v>STC</v>
          </cell>
          <cell r="B681">
            <v>0.66</v>
          </cell>
          <cell r="C681">
            <v>0.02</v>
          </cell>
          <cell r="D681">
            <v>694900</v>
          </cell>
          <cell r="E681">
            <v>452</v>
          </cell>
          <cell r="F681">
            <v>375</v>
          </cell>
        </row>
        <row r="682">
          <cell r="A682" t="str">
            <v>STEC</v>
          </cell>
          <cell r="B682">
            <v>10.7</v>
          </cell>
          <cell r="C682">
            <v>0.3</v>
          </cell>
          <cell r="D682">
            <v>9585000</v>
          </cell>
          <cell r="E682">
            <v>103019</v>
          </cell>
          <cell r="F682">
            <v>16319</v>
          </cell>
        </row>
        <row r="683">
          <cell r="A683" t="str">
            <v>STECH</v>
          </cell>
          <cell r="B683">
            <v>1.61</v>
          </cell>
          <cell r="C683">
            <v>0.04</v>
          </cell>
          <cell r="D683">
            <v>248900</v>
          </cell>
          <cell r="E683">
            <v>396</v>
          </cell>
          <cell r="F683">
            <v>1167</v>
          </cell>
        </row>
        <row r="684">
          <cell r="A684" t="str">
            <v>STGT</v>
          </cell>
          <cell r="B684">
            <v>9.6999999999999993</v>
          </cell>
          <cell r="C684">
            <v>0.05</v>
          </cell>
          <cell r="D684">
            <v>7080000</v>
          </cell>
          <cell r="E684">
            <v>68497</v>
          </cell>
          <cell r="F684">
            <v>27792</v>
          </cell>
        </row>
        <row r="685">
          <cell r="A685" t="str">
            <v>STHAI</v>
          </cell>
          <cell r="B685">
            <v>0.01</v>
          </cell>
          <cell r="C685">
            <v>0</v>
          </cell>
          <cell r="D685">
            <v>0</v>
          </cell>
          <cell r="E685">
            <v>0</v>
          </cell>
          <cell r="F685">
            <v>0</v>
          </cell>
        </row>
        <row r="686">
          <cell r="A686" t="str">
            <v>STI</v>
          </cell>
          <cell r="B686">
            <v>3.26</v>
          </cell>
          <cell r="C686">
            <v>-0.06</v>
          </cell>
          <cell r="D686">
            <v>254200</v>
          </cell>
          <cell r="E686">
            <v>829</v>
          </cell>
          <cell r="F686">
            <v>1966</v>
          </cell>
        </row>
        <row r="687">
          <cell r="A687" t="str">
            <v>STOWER</v>
          </cell>
          <cell r="B687">
            <v>0.12</v>
          </cell>
          <cell r="C687">
            <v>0.01</v>
          </cell>
          <cell r="D687">
            <v>1006300</v>
          </cell>
          <cell r="E687">
            <v>112</v>
          </cell>
          <cell r="F687">
            <v>444</v>
          </cell>
        </row>
        <row r="688">
          <cell r="A688" t="str">
            <v>STP</v>
          </cell>
          <cell r="B688">
            <v>12.6</v>
          </cell>
          <cell r="C688">
            <v>-0.4</v>
          </cell>
          <cell r="D688">
            <v>1039200</v>
          </cell>
          <cell r="E688">
            <v>13646</v>
          </cell>
          <cell r="F688">
            <v>1260</v>
          </cell>
        </row>
        <row r="689">
          <cell r="A689" t="str">
            <v>STPI</v>
          </cell>
          <cell r="B689">
            <v>3.34</v>
          </cell>
          <cell r="C689">
            <v>-0.04</v>
          </cell>
          <cell r="D689">
            <v>1446800</v>
          </cell>
          <cell r="E689">
            <v>4947</v>
          </cell>
          <cell r="F689">
            <v>5348</v>
          </cell>
        </row>
        <row r="690">
          <cell r="A690" t="str">
            <v>SUC</v>
          </cell>
          <cell r="B690">
            <v>32.75</v>
          </cell>
          <cell r="C690">
            <v>0.25</v>
          </cell>
          <cell r="D690">
            <v>4800</v>
          </cell>
          <cell r="E690">
            <v>156</v>
          </cell>
          <cell r="F690">
            <v>9825</v>
          </cell>
        </row>
        <row r="691">
          <cell r="A691" t="str">
            <v>SUN</v>
          </cell>
          <cell r="B691">
            <v>5.9</v>
          </cell>
          <cell r="C691">
            <v>-0.05</v>
          </cell>
          <cell r="D691">
            <v>10530000</v>
          </cell>
          <cell r="E691">
            <v>63453</v>
          </cell>
          <cell r="F691">
            <v>3805</v>
          </cell>
        </row>
        <row r="692">
          <cell r="A692" t="str">
            <v>SUPER</v>
          </cell>
          <cell r="B692">
            <v>0.32</v>
          </cell>
          <cell r="C692">
            <v>0.01</v>
          </cell>
          <cell r="D692">
            <v>37508400</v>
          </cell>
          <cell r="E692">
            <v>11657</v>
          </cell>
          <cell r="F692">
            <v>8752</v>
          </cell>
        </row>
        <row r="693">
          <cell r="A693" t="str">
            <v>SUSCO</v>
          </cell>
          <cell r="B693">
            <v>4.68</v>
          </cell>
          <cell r="C693">
            <v>-0.12</v>
          </cell>
          <cell r="D693">
            <v>7540800</v>
          </cell>
          <cell r="E693">
            <v>35193</v>
          </cell>
          <cell r="F693">
            <v>4914</v>
          </cell>
        </row>
        <row r="694">
          <cell r="A694" t="str">
            <v>SUTHA</v>
          </cell>
          <cell r="B694">
            <v>2.54</v>
          </cell>
          <cell r="C694">
            <v>0.02</v>
          </cell>
          <cell r="D694">
            <v>20900</v>
          </cell>
          <cell r="E694">
            <v>52</v>
          </cell>
          <cell r="F694">
            <v>920</v>
          </cell>
        </row>
        <row r="695">
          <cell r="A695" t="str">
            <v>SVI</v>
          </cell>
          <cell r="B695">
            <v>6.1</v>
          </cell>
          <cell r="C695">
            <v>0.05</v>
          </cell>
          <cell r="D695">
            <v>374400</v>
          </cell>
          <cell r="E695">
            <v>2296</v>
          </cell>
          <cell r="F695">
            <v>13135</v>
          </cell>
        </row>
        <row r="696">
          <cell r="A696" t="str">
            <v>SVOA</v>
          </cell>
          <cell r="B696">
            <v>1.74</v>
          </cell>
          <cell r="C696">
            <v>-0.03</v>
          </cell>
          <cell r="D696">
            <v>1414700</v>
          </cell>
          <cell r="E696">
            <v>2426</v>
          </cell>
          <cell r="F696">
            <v>1415</v>
          </cell>
        </row>
        <row r="697">
          <cell r="A697" t="str">
            <v>SVR</v>
          </cell>
          <cell r="B697">
            <v>1.51</v>
          </cell>
          <cell r="C697">
            <v>0.02</v>
          </cell>
          <cell r="D697">
            <v>119600</v>
          </cell>
          <cell r="E697">
            <v>180</v>
          </cell>
          <cell r="F697">
            <v>770</v>
          </cell>
        </row>
        <row r="698">
          <cell r="A698" t="str">
            <v>SVT</v>
          </cell>
          <cell r="B698">
            <v>1.91</v>
          </cell>
          <cell r="C698">
            <v>0.01</v>
          </cell>
          <cell r="D698">
            <v>81900</v>
          </cell>
          <cell r="E698">
            <v>157</v>
          </cell>
          <cell r="F698">
            <v>1337</v>
          </cell>
        </row>
        <row r="699">
          <cell r="A699" t="str">
            <v>SWC</v>
          </cell>
          <cell r="B699">
            <v>3.58</v>
          </cell>
          <cell r="C699">
            <v>-0.18</v>
          </cell>
          <cell r="D699">
            <v>221400</v>
          </cell>
          <cell r="E699">
            <v>801</v>
          </cell>
          <cell r="F699">
            <v>1623</v>
          </cell>
        </row>
        <row r="700">
          <cell r="A700" t="str">
            <v>SYMC</v>
          </cell>
          <cell r="B700">
            <v>8.0500000000000007</v>
          </cell>
          <cell r="C700">
            <v>-0.1</v>
          </cell>
          <cell r="D700">
            <v>2377600</v>
          </cell>
          <cell r="E700">
            <v>19155</v>
          </cell>
          <cell r="F700">
            <v>3491</v>
          </cell>
        </row>
        <row r="701">
          <cell r="A701" t="str">
            <v>SYNEX</v>
          </cell>
          <cell r="B701">
            <v>11</v>
          </cell>
          <cell r="C701">
            <v>0.3</v>
          </cell>
          <cell r="D701">
            <v>1584300</v>
          </cell>
          <cell r="E701">
            <v>17123</v>
          </cell>
          <cell r="F701">
            <v>9321</v>
          </cell>
        </row>
        <row r="702">
          <cell r="A702" t="str">
            <v>SYNTEC</v>
          </cell>
          <cell r="B702">
            <v>1.84</v>
          </cell>
          <cell r="C702">
            <v>0.01</v>
          </cell>
          <cell r="D702">
            <v>3295200</v>
          </cell>
          <cell r="E702">
            <v>6087</v>
          </cell>
          <cell r="F702">
            <v>2927</v>
          </cell>
        </row>
        <row r="703">
          <cell r="A703" t="str">
            <v>TACC</v>
          </cell>
          <cell r="B703">
            <v>5.0999999999999996</v>
          </cell>
          <cell r="C703">
            <v>0.1</v>
          </cell>
          <cell r="D703">
            <v>6458200</v>
          </cell>
          <cell r="E703">
            <v>32871</v>
          </cell>
          <cell r="F703">
            <v>3101</v>
          </cell>
        </row>
        <row r="704">
          <cell r="A704" t="str">
            <v>TAE</v>
          </cell>
          <cell r="B704">
            <v>1.04</v>
          </cell>
          <cell r="C704">
            <v>0</v>
          </cell>
          <cell r="D704">
            <v>328400</v>
          </cell>
          <cell r="E704">
            <v>344</v>
          </cell>
          <cell r="F704">
            <v>1040</v>
          </cell>
        </row>
        <row r="705">
          <cell r="A705" t="str">
            <v>TAKUNI</v>
          </cell>
          <cell r="B705">
            <v>1.1200000000000001</v>
          </cell>
          <cell r="C705">
            <v>0</v>
          </cell>
          <cell r="D705">
            <v>6997300</v>
          </cell>
          <cell r="E705">
            <v>7934</v>
          </cell>
          <cell r="F705">
            <v>896</v>
          </cell>
        </row>
        <row r="706">
          <cell r="A706" t="str">
            <v>TAN</v>
          </cell>
          <cell r="B706">
            <v>15.7</v>
          </cell>
          <cell r="C706">
            <v>-0.2</v>
          </cell>
          <cell r="D706">
            <v>1822800</v>
          </cell>
          <cell r="E706">
            <v>28621</v>
          </cell>
          <cell r="F706">
            <v>4710</v>
          </cell>
        </row>
        <row r="707">
          <cell r="A707" t="str">
            <v>TAPAC</v>
          </cell>
          <cell r="B707">
            <v>1.5</v>
          </cell>
          <cell r="C707">
            <v>0</v>
          </cell>
          <cell r="D707">
            <v>0</v>
          </cell>
          <cell r="E707">
            <v>0</v>
          </cell>
          <cell r="F707">
            <v>618</v>
          </cell>
        </row>
        <row r="708">
          <cell r="A708" t="str">
            <v>TASCO</v>
          </cell>
          <cell r="B708">
            <v>16</v>
          </cell>
          <cell r="C708">
            <v>0.2</v>
          </cell>
          <cell r="D708">
            <v>5047500</v>
          </cell>
          <cell r="E708">
            <v>80735</v>
          </cell>
          <cell r="F708">
            <v>25254</v>
          </cell>
        </row>
        <row r="709">
          <cell r="A709" t="str">
            <v>TBN</v>
          </cell>
          <cell r="B709">
            <v>12</v>
          </cell>
          <cell r="C709">
            <v>-0.1</v>
          </cell>
          <cell r="D709">
            <v>163400</v>
          </cell>
          <cell r="E709">
            <v>1961</v>
          </cell>
          <cell r="F709">
            <v>1200</v>
          </cell>
        </row>
        <row r="710">
          <cell r="A710" t="str">
            <v>TC</v>
          </cell>
          <cell r="B710">
            <v>5.9</v>
          </cell>
          <cell r="C710">
            <v>0.05</v>
          </cell>
          <cell r="D710">
            <v>168000</v>
          </cell>
          <cell r="E710">
            <v>985</v>
          </cell>
          <cell r="F710">
            <v>1947</v>
          </cell>
        </row>
        <row r="711">
          <cell r="A711" t="str">
            <v>TCAP</v>
          </cell>
          <cell r="B711">
            <v>50</v>
          </cell>
          <cell r="C711">
            <v>0</v>
          </cell>
          <cell r="D711">
            <v>6537300</v>
          </cell>
          <cell r="E711">
            <v>326655</v>
          </cell>
          <cell r="F711">
            <v>52430</v>
          </cell>
        </row>
        <row r="712">
          <cell r="A712" t="str">
            <v>TCC</v>
          </cell>
          <cell r="B712">
            <v>0.51</v>
          </cell>
          <cell r="C712">
            <v>-0.01</v>
          </cell>
          <cell r="D712">
            <v>12410400</v>
          </cell>
          <cell r="E712">
            <v>6210</v>
          </cell>
          <cell r="F712">
            <v>712</v>
          </cell>
        </row>
        <row r="713">
          <cell r="A713" t="str">
            <v>TCCC</v>
          </cell>
          <cell r="B713">
            <v>26.5</v>
          </cell>
          <cell r="C713">
            <v>0</v>
          </cell>
          <cell r="D713">
            <v>0</v>
          </cell>
          <cell r="E713">
            <v>0</v>
          </cell>
          <cell r="F713">
            <v>15495</v>
          </cell>
        </row>
        <row r="714">
          <cell r="A714" t="str">
            <v>TCJ</v>
          </cell>
          <cell r="B714">
            <v>3.02</v>
          </cell>
          <cell r="C714">
            <v>0.1</v>
          </cell>
          <cell r="D714">
            <v>1200</v>
          </cell>
          <cell r="E714">
            <v>4</v>
          </cell>
          <cell r="F714">
            <v>319</v>
          </cell>
        </row>
        <row r="715">
          <cell r="A715" t="str">
            <v>TCMC</v>
          </cell>
          <cell r="B715">
            <v>1.39</v>
          </cell>
          <cell r="C715">
            <v>-0.03</v>
          </cell>
          <cell r="D715">
            <v>106300</v>
          </cell>
          <cell r="E715">
            <v>150</v>
          </cell>
          <cell r="F715">
            <v>1061</v>
          </cell>
        </row>
        <row r="716">
          <cell r="A716" t="str">
            <v>TCOAT</v>
          </cell>
          <cell r="B716">
            <v>23.7</v>
          </cell>
          <cell r="C716">
            <v>0</v>
          </cell>
          <cell r="D716">
            <v>0</v>
          </cell>
          <cell r="E716">
            <v>0</v>
          </cell>
          <cell r="F716">
            <v>249</v>
          </cell>
        </row>
        <row r="717">
          <cell r="A717" t="str">
            <v>TEAM</v>
          </cell>
          <cell r="B717">
            <v>4.24</v>
          </cell>
          <cell r="C717">
            <v>-0.1</v>
          </cell>
          <cell r="D717">
            <v>623400</v>
          </cell>
          <cell r="E717">
            <v>2669</v>
          </cell>
          <cell r="F717">
            <v>2701</v>
          </cell>
        </row>
        <row r="718">
          <cell r="A718" t="str">
            <v>TEAMG</v>
          </cell>
          <cell r="B718">
            <v>4.8</v>
          </cell>
          <cell r="C718">
            <v>0</v>
          </cell>
          <cell r="D718">
            <v>428900</v>
          </cell>
          <cell r="E718">
            <v>2059</v>
          </cell>
          <cell r="F718">
            <v>3926</v>
          </cell>
        </row>
        <row r="719">
          <cell r="A719" t="str">
            <v>TEGH</v>
          </cell>
          <cell r="B719">
            <v>3.56</v>
          </cell>
          <cell r="C719">
            <v>-0.02</v>
          </cell>
          <cell r="D719">
            <v>7639400</v>
          </cell>
          <cell r="E719">
            <v>27405</v>
          </cell>
          <cell r="F719">
            <v>3845</v>
          </cell>
        </row>
        <row r="720">
          <cell r="A720" t="str">
            <v>TEKA</v>
          </cell>
          <cell r="B720">
            <v>2.14</v>
          </cell>
          <cell r="C720">
            <v>-0.08</v>
          </cell>
          <cell r="D720">
            <v>97300</v>
          </cell>
          <cell r="E720">
            <v>208</v>
          </cell>
          <cell r="F720">
            <v>642</v>
          </cell>
        </row>
        <row r="721">
          <cell r="A721" t="str">
            <v>TFG</v>
          </cell>
          <cell r="B721">
            <v>3.38</v>
          </cell>
          <cell r="C721">
            <v>-0.04</v>
          </cell>
          <cell r="D721">
            <v>639300</v>
          </cell>
          <cell r="E721">
            <v>2166</v>
          </cell>
          <cell r="F721">
            <v>19641</v>
          </cell>
        </row>
        <row r="722">
          <cell r="A722" t="str">
            <v>TFI</v>
          </cell>
          <cell r="B722">
            <v>0.1</v>
          </cell>
          <cell r="C722">
            <v>0.02</v>
          </cell>
          <cell r="D722">
            <v>3143300</v>
          </cell>
          <cell r="E722">
            <v>294</v>
          </cell>
          <cell r="F722">
            <v>1683</v>
          </cell>
        </row>
        <row r="723">
          <cell r="A723" t="str">
            <v>TFM</v>
          </cell>
          <cell r="B723">
            <v>6.95</v>
          </cell>
          <cell r="C723">
            <v>0.05</v>
          </cell>
          <cell r="D723">
            <v>21300</v>
          </cell>
          <cell r="E723">
            <v>147</v>
          </cell>
          <cell r="F723">
            <v>3475</v>
          </cell>
        </row>
        <row r="724">
          <cell r="A724" t="str">
            <v>TFMAMA</v>
          </cell>
          <cell r="B724">
            <v>216</v>
          </cell>
          <cell r="C724">
            <v>4</v>
          </cell>
          <cell r="D724">
            <v>4800</v>
          </cell>
          <cell r="E724">
            <v>1026</v>
          </cell>
          <cell r="F724">
            <v>71216</v>
          </cell>
        </row>
        <row r="725">
          <cell r="A725" t="str">
            <v>TGE</v>
          </cell>
          <cell r="B725">
            <v>3.32</v>
          </cell>
          <cell r="C725">
            <v>-0.28000000000000003</v>
          </cell>
          <cell r="D725">
            <v>9080400</v>
          </cell>
          <cell r="E725">
            <v>31398</v>
          </cell>
          <cell r="F725">
            <v>7304</v>
          </cell>
        </row>
        <row r="726">
          <cell r="A726" t="str">
            <v>TGH</v>
          </cell>
          <cell r="B726">
            <v>16.5</v>
          </cell>
          <cell r="C726">
            <v>0.1</v>
          </cell>
          <cell r="D726">
            <v>100</v>
          </cell>
          <cell r="E726">
            <v>2</v>
          </cell>
          <cell r="F726">
            <v>12410</v>
          </cell>
        </row>
        <row r="727">
          <cell r="A727" t="str">
            <v>TGPRO</v>
          </cell>
          <cell r="B727">
            <v>0.14000000000000001</v>
          </cell>
          <cell r="C727">
            <v>0.01</v>
          </cell>
          <cell r="D727">
            <v>33001800</v>
          </cell>
          <cell r="E727">
            <v>4632</v>
          </cell>
          <cell r="F727">
            <v>661</v>
          </cell>
        </row>
        <row r="728">
          <cell r="A728" t="str">
            <v>TH</v>
          </cell>
          <cell r="B728">
            <v>1.1000000000000001</v>
          </cell>
          <cell r="C728">
            <v>-0.01</v>
          </cell>
          <cell r="D728">
            <v>2047000</v>
          </cell>
          <cell r="E728">
            <v>2268</v>
          </cell>
          <cell r="F728">
            <v>1098</v>
          </cell>
        </row>
        <row r="729">
          <cell r="A729" t="str">
            <v>THAI</v>
          </cell>
          <cell r="B729">
            <v>3.32</v>
          </cell>
          <cell r="C729">
            <v>0</v>
          </cell>
          <cell r="D729">
            <v>0</v>
          </cell>
          <cell r="E729">
            <v>0</v>
          </cell>
          <cell r="F729">
            <v>0</v>
          </cell>
        </row>
        <row r="730">
          <cell r="A730" t="str">
            <v>THANA</v>
          </cell>
          <cell r="B730">
            <v>1.75</v>
          </cell>
          <cell r="C730">
            <v>0</v>
          </cell>
          <cell r="D730">
            <v>181000</v>
          </cell>
          <cell r="E730">
            <v>320</v>
          </cell>
          <cell r="F730">
            <v>485</v>
          </cell>
        </row>
        <row r="731">
          <cell r="A731" t="str">
            <v>THANI</v>
          </cell>
          <cell r="B731">
            <v>2.16</v>
          </cell>
          <cell r="C731">
            <v>-0.04</v>
          </cell>
          <cell r="D731">
            <v>3591100</v>
          </cell>
          <cell r="E731">
            <v>7827</v>
          </cell>
          <cell r="F731">
            <v>12232</v>
          </cell>
        </row>
        <row r="732">
          <cell r="A732" t="str">
            <v>THCOM</v>
          </cell>
          <cell r="B732">
            <v>13.7</v>
          </cell>
          <cell r="C732">
            <v>0</v>
          </cell>
          <cell r="D732">
            <v>14225900</v>
          </cell>
          <cell r="E732">
            <v>195698</v>
          </cell>
          <cell r="F732">
            <v>15017</v>
          </cell>
        </row>
        <row r="733">
          <cell r="A733" t="str">
            <v>THE</v>
          </cell>
          <cell r="B733">
            <v>1.25</v>
          </cell>
          <cell r="C733">
            <v>0.08</v>
          </cell>
          <cell r="D733">
            <v>914000</v>
          </cell>
          <cell r="E733">
            <v>1172</v>
          </cell>
          <cell r="F733">
            <v>1378</v>
          </cell>
        </row>
        <row r="734">
          <cell r="A734" t="str">
            <v>THG</v>
          </cell>
          <cell r="B734">
            <v>44</v>
          </cell>
          <cell r="C734">
            <v>0.75</v>
          </cell>
          <cell r="D734">
            <v>792700</v>
          </cell>
          <cell r="E734">
            <v>34830</v>
          </cell>
          <cell r="F734">
            <v>37289</v>
          </cell>
        </row>
        <row r="735">
          <cell r="A735" t="str">
            <v>THIP</v>
          </cell>
          <cell r="B735">
            <v>29.25</v>
          </cell>
          <cell r="C735">
            <v>0</v>
          </cell>
          <cell r="D735">
            <v>50100</v>
          </cell>
          <cell r="E735">
            <v>1456</v>
          </cell>
          <cell r="F735">
            <v>2632</v>
          </cell>
        </row>
        <row r="736">
          <cell r="A736" t="str">
            <v>THL</v>
          </cell>
          <cell r="B736">
            <v>0.04</v>
          </cell>
          <cell r="C736">
            <v>0</v>
          </cell>
          <cell r="D736">
            <v>0</v>
          </cell>
          <cell r="E736">
            <v>0</v>
          </cell>
          <cell r="F736">
            <v>64</v>
          </cell>
        </row>
        <row r="737">
          <cell r="A737" t="str">
            <v>THMUI</v>
          </cell>
          <cell r="B737">
            <v>0.62</v>
          </cell>
          <cell r="C737">
            <v>0.03</v>
          </cell>
          <cell r="D737">
            <v>2443000</v>
          </cell>
          <cell r="E737">
            <v>1502</v>
          </cell>
          <cell r="F737">
            <v>211</v>
          </cell>
        </row>
        <row r="738">
          <cell r="A738" t="str">
            <v>THRE</v>
          </cell>
          <cell r="B738">
            <v>0.87</v>
          </cell>
          <cell r="C738">
            <v>0</v>
          </cell>
          <cell r="D738">
            <v>2405600</v>
          </cell>
          <cell r="E738">
            <v>2084</v>
          </cell>
          <cell r="F738">
            <v>3667</v>
          </cell>
        </row>
        <row r="739">
          <cell r="A739" t="str">
            <v>THREL</v>
          </cell>
          <cell r="B739">
            <v>2.2599999999999998</v>
          </cell>
          <cell r="C739">
            <v>0</v>
          </cell>
          <cell r="D739">
            <v>2880000</v>
          </cell>
          <cell r="E739">
            <v>6512</v>
          </cell>
          <cell r="F739">
            <v>1379</v>
          </cell>
        </row>
        <row r="740">
          <cell r="A740" t="str">
            <v>TIDLOR</v>
          </cell>
          <cell r="B740">
            <v>22.4</v>
          </cell>
          <cell r="C740">
            <v>0</v>
          </cell>
          <cell r="D740">
            <v>3209800</v>
          </cell>
          <cell r="E740">
            <v>71635</v>
          </cell>
          <cell r="F740">
            <v>62932</v>
          </cell>
        </row>
        <row r="741">
          <cell r="A741" t="str">
            <v>TIGER</v>
          </cell>
          <cell r="B741">
            <v>1</v>
          </cell>
          <cell r="C741">
            <v>0</v>
          </cell>
          <cell r="D741">
            <v>1615000</v>
          </cell>
          <cell r="E741">
            <v>1648</v>
          </cell>
          <cell r="F741">
            <v>460</v>
          </cell>
        </row>
        <row r="742">
          <cell r="A742" t="str">
            <v>TIPCO</v>
          </cell>
          <cell r="B742">
            <v>10.3</v>
          </cell>
          <cell r="C742">
            <v>0</v>
          </cell>
          <cell r="D742">
            <v>214100</v>
          </cell>
          <cell r="E742">
            <v>2194</v>
          </cell>
          <cell r="F742">
            <v>4971</v>
          </cell>
        </row>
        <row r="743">
          <cell r="A743" t="str">
            <v>TIPH</v>
          </cell>
          <cell r="B743">
            <v>30.75</v>
          </cell>
          <cell r="C743">
            <v>0.25</v>
          </cell>
          <cell r="D743">
            <v>710900</v>
          </cell>
          <cell r="E743">
            <v>22005</v>
          </cell>
          <cell r="F743">
            <v>18274</v>
          </cell>
        </row>
        <row r="744">
          <cell r="A744" t="str">
            <v>TISCO</v>
          </cell>
          <cell r="B744">
            <v>100</v>
          </cell>
          <cell r="C744">
            <v>-0.5</v>
          </cell>
          <cell r="D744">
            <v>2118400</v>
          </cell>
          <cell r="E744">
            <v>211971</v>
          </cell>
          <cell r="F744">
            <v>80065</v>
          </cell>
        </row>
        <row r="745">
          <cell r="A745" t="str">
            <v>TITLE</v>
          </cell>
          <cell r="B745">
            <v>4.24</v>
          </cell>
          <cell r="C745">
            <v>0.02</v>
          </cell>
          <cell r="D745">
            <v>83100</v>
          </cell>
          <cell r="E745">
            <v>349</v>
          </cell>
          <cell r="F745">
            <v>3061</v>
          </cell>
        </row>
        <row r="746">
          <cell r="A746" t="str">
            <v>TK</v>
          </cell>
          <cell r="B746">
            <v>5.0999999999999996</v>
          </cell>
          <cell r="C746">
            <v>0</v>
          </cell>
          <cell r="D746">
            <v>25900</v>
          </cell>
          <cell r="E746">
            <v>131</v>
          </cell>
          <cell r="F746">
            <v>2550</v>
          </cell>
        </row>
        <row r="747">
          <cell r="A747" t="str">
            <v>TKC</v>
          </cell>
          <cell r="B747">
            <v>13.5</v>
          </cell>
          <cell r="C747">
            <v>-0.2</v>
          </cell>
          <cell r="D747">
            <v>382100</v>
          </cell>
          <cell r="E747">
            <v>5183</v>
          </cell>
          <cell r="F747">
            <v>5400</v>
          </cell>
        </row>
        <row r="748">
          <cell r="A748" t="str">
            <v>TKN</v>
          </cell>
          <cell r="B748">
            <v>10.9</v>
          </cell>
          <cell r="C748">
            <v>0.4</v>
          </cell>
          <cell r="D748">
            <v>33482300</v>
          </cell>
          <cell r="E748">
            <v>371847</v>
          </cell>
          <cell r="F748">
            <v>15042</v>
          </cell>
        </row>
        <row r="749">
          <cell r="A749" t="str">
            <v>TKS</v>
          </cell>
          <cell r="B749">
            <v>6.35</v>
          </cell>
          <cell r="C749">
            <v>0.05</v>
          </cell>
          <cell r="D749">
            <v>238900</v>
          </cell>
          <cell r="E749">
            <v>1514</v>
          </cell>
          <cell r="F749">
            <v>3229</v>
          </cell>
        </row>
        <row r="750">
          <cell r="A750" t="str">
            <v>TKT</v>
          </cell>
          <cell r="B750">
            <v>1.77</v>
          </cell>
          <cell r="C750">
            <v>0.06</v>
          </cell>
          <cell r="D750">
            <v>152600</v>
          </cell>
          <cell r="E750">
            <v>268</v>
          </cell>
          <cell r="F750">
            <v>621</v>
          </cell>
        </row>
        <row r="751">
          <cell r="A751" t="str">
            <v>TLI</v>
          </cell>
          <cell r="B751">
            <v>9.4</v>
          </cell>
          <cell r="C751">
            <v>-0.15</v>
          </cell>
          <cell r="D751">
            <v>12276300</v>
          </cell>
          <cell r="E751">
            <v>115494</v>
          </cell>
          <cell r="F751">
            <v>107630</v>
          </cell>
        </row>
        <row r="752">
          <cell r="A752" t="str">
            <v>TM</v>
          </cell>
          <cell r="B752">
            <v>1.95</v>
          </cell>
          <cell r="C752">
            <v>0.01</v>
          </cell>
          <cell r="D752">
            <v>42600</v>
          </cell>
          <cell r="E752">
            <v>83</v>
          </cell>
          <cell r="F752">
            <v>601</v>
          </cell>
        </row>
        <row r="753">
          <cell r="A753" t="str">
            <v>TMC</v>
          </cell>
          <cell r="B753">
            <v>1.91</v>
          </cell>
          <cell r="C753">
            <v>-0.02</v>
          </cell>
          <cell r="D753">
            <v>66300</v>
          </cell>
          <cell r="E753">
            <v>128</v>
          </cell>
          <cell r="F753">
            <v>876</v>
          </cell>
        </row>
        <row r="754">
          <cell r="A754" t="str">
            <v>TMD</v>
          </cell>
          <cell r="B754">
            <v>23.9</v>
          </cell>
          <cell r="C754">
            <v>0</v>
          </cell>
          <cell r="D754">
            <v>13300</v>
          </cell>
          <cell r="E754">
            <v>318</v>
          </cell>
          <cell r="F754">
            <v>3585</v>
          </cell>
        </row>
        <row r="755">
          <cell r="A755" t="str">
            <v>TMI</v>
          </cell>
          <cell r="B755">
            <v>1.1299999999999999</v>
          </cell>
          <cell r="C755">
            <v>0.03</v>
          </cell>
          <cell r="D755">
            <v>286100</v>
          </cell>
          <cell r="E755">
            <v>319</v>
          </cell>
          <cell r="F755">
            <v>759</v>
          </cell>
        </row>
        <row r="756">
          <cell r="A756" t="str">
            <v>TMILL</v>
          </cell>
          <cell r="B756">
            <v>3.84</v>
          </cell>
          <cell r="C756">
            <v>0</v>
          </cell>
          <cell r="D756">
            <v>5300</v>
          </cell>
          <cell r="E756">
            <v>20</v>
          </cell>
          <cell r="F756">
            <v>1531</v>
          </cell>
        </row>
        <row r="757">
          <cell r="A757" t="str">
            <v>TMT</v>
          </cell>
          <cell r="B757">
            <v>5.8</v>
          </cell>
          <cell r="C757">
            <v>0.25</v>
          </cell>
          <cell r="D757">
            <v>1051000</v>
          </cell>
          <cell r="E757">
            <v>6069</v>
          </cell>
          <cell r="F757">
            <v>5050</v>
          </cell>
        </row>
        <row r="758">
          <cell r="A758" t="str">
            <v>TMW</v>
          </cell>
          <cell r="B758">
            <v>58.5</v>
          </cell>
          <cell r="C758">
            <v>1.25</v>
          </cell>
          <cell r="D758">
            <v>19000</v>
          </cell>
          <cell r="E758">
            <v>1107</v>
          </cell>
          <cell r="F758">
            <v>2334</v>
          </cell>
        </row>
        <row r="759">
          <cell r="A759" t="str">
            <v>TNDT</v>
          </cell>
          <cell r="B759">
            <v>0.23</v>
          </cell>
          <cell r="C759">
            <v>0</v>
          </cell>
          <cell r="D759">
            <v>409700</v>
          </cell>
          <cell r="E759">
            <v>94</v>
          </cell>
          <cell r="F759">
            <v>186</v>
          </cell>
        </row>
        <row r="760">
          <cell r="A760" t="str">
            <v>TNH</v>
          </cell>
          <cell r="B760">
            <v>35.5</v>
          </cell>
          <cell r="C760">
            <v>0.25</v>
          </cell>
          <cell r="D760">
            <v>16300</v>
          </cell>
          <cell r="E760">
            <v>577</v>
          </cell>
          <cell r="F760">
            <v>6390</v>
          </cell>
        </row>
        <row r="761">
          <cell r="A761" t="str">
            <v>TNITY</v>
          </cell>
          <cell r="B761">
            <v>4.18</v>
          </cell>
          <cell r="C761">
            <v>-0.06</v>
          </cell>
          <cell r="D761">
            <v>193200</v>
          </cell>
          <cell r="E761">
            <v>811</v>
          </cell>
          <cell r="F761">
            <v>896</v>
          </cell>
        </row>
        <row r="762">
          <cell r="A762" t="str">
            <v>TNL</v>
          </cell>
          <cell r="B762">
            <v>34</v>
          </cell>
          <cell r="C762">
            <v>0</v>
          </cell>
          <cell r="D762">
            <v>4600</v>
          </cell>
          <cell r="E762">
            <v>156</v>
          </cell>
          <cell r="F762">
            <v>10357</v>
          </cell>
        </row>
        <row r="763">
          <cell r="A763" t="str">
            <v>TNP</v>
          </cell>
          <cell r="B763">
            <v>3.26</v>
          </cell>
          <cell r="C763">
            <v>-0.02</v>
          </cell>
          <cell r="D763">
            <v>1211900</v>
          </cell>
          <cell r="E763">
            <v>3957</v>
          </cell>
          <cell r="F763">
            <v>2608</v>
          </cell>
        </row>
        <row r="764">
          <cell r="A764" t="str">
            <v>TNPC</v>
          </cell>
          <cell r="B764">
            <v>1.31</v>
          </cell>
          <cell r="C764">
            <v>-0.02</v>
          </cell>
          <cell r="D764">
            <v>1606000</v>
          </cell>
          <cell r="E764">
            <v>2185</v>
          </cell>
          <cell r="F764">
            <v>446</v>
          </cell>
        </row>
        <row r="765">
          <cell r="A765" t="str">
            <v>TNR</v>
          </cell>
          <cell r="B765">
            <v>9.25</v>
          </cell>
          <cell r="C765">
            <v>0.05</v>
          </cell>
          <cell r="D765">
            <v>17800</v>
          </cell>
          <cell r="E765">
            <v>163</v>
          </cell>
          <cell r="F765">
            <v>2775</v>
          </cell>
        </row>
        <row r="766">
          <cell r="A766" t="str">
            <v>TOA</v>
          </cell>
          <cell r="B766">
            <v>21.1</v>
          </cell>
          <cell r="C766">
            <v>0.5</v>
          </cell>
          <cell r="D766">
            <v>1495500</v>
          </cell>
          <cell r="E766">
            <v>31156</v>
          </cell>
          <cell r="F766">
            <v>42812</v>
          </cell>
        </row>
        <row r="767">
          <cell r="A767" t="str">
            <v>TOG</v>
          </cell>
          <cell r="B767">
            <v>12</v>
          </cell>
          <cell r="C767">
            <v>0.1</v>
          </cell>
          <cell r="D767">
            <v>85100</v>
          </cell>
          <cell r="E767">
            <v>1020</v>
          </cell>
          <cell r="F767">
            <v>5692</v>
          </cell>
        </row>
        <row r="768">
          <cell r="A768" t="str">
            <v>TOP</v>
          </cell>
          <cell r="B768">
            <v>59</v>
          </cell>
          <cell r="C768">
            <v>0</v>
          </cell>
          <cell r="D768">
            <v>7374100</v>
          </cell>
          <cell r="E768">
            <v>435006</v>
          </cell>
          <cell r="F768">
            <v>131796</v>
          </cell>
        </row>
        <row r="769">
          <cell r="A769" t="str">
            <v>TOPP</v>
          </cell>
          <cell r="B769">
            <v>166</v>
          </cell>
          <cell r="C769">
            <v>16</v>
          </cell>
          <cell r="D769">
            <v>100</v>
          </cell>
          <cell r="E769">
            <v>17</v>
          </cell>
          <cell r="F769">
            <v>996</v>
          </cell>
        </row>
        <row r="770">
          <cell r="A770" t="str">
            <v>TPA</v>
          </cell>
          <cell r="B770">
            <v>4</v>
          </cell>
          <cell r="C770">
            <v>0.06</v>
          </cell>
          <cell r="D770">
            <v>48700</v>
          </cell>
          <cell r="E770">
            <v>195</v>
          </cell>
          <cell r="F770">
            <v>486</v>
          </cell>
        </row>
        <row r="771">
          <cell r="A771" t="str">
            <v>TPAC</v>
          </cell>
          <cell r="B771">
            <v>15.1</v>
          </cell>
          <cell r="C771">
            <v>0.2</v>
          </cell>
          <cell r="D771">
            <v>81700</v>
          </cell>
          <cell r="E771">
            <v>1217</v>
          </cell>
          <cell r="F771">
            <v>4931</v>
          </cell>
        </row>
        <row r="772">
          <cell r="A772" t="str">
            <v>TPBI</v>
          </cell>
          <cell r="B772">
            <v>4.0999999999999996</v>
          </cell>
          <cell r="C772">
            <v>0</v>
          </cell>
          <cell r="D772">
            <v>56200</v>
          </cell>
          <cell r="E772">
            <v>231</v>
          </cell>
          <cell r="F772">
            <v>1709</v>
          </cell>
        </row>
        <row r="773">
          <cell r="A773" t="str">
            <v>TPCH</v>
          </cell>
          <cell r="B773">
            <v>7.7</v>
          </cell>
          <cell r="C773">
            <v>0.15</v>
          </cell>
          <cell r="D773">
            <v>289400</v>
          </cell>
          <cell r="E773">
            <v>2222</v>
          </cell>
          <cell r="F773">
            <v>3089</v>
          </cell>
        </row>
        <row r="774">
          <cell r="A774" t="str">
            <v>TPCS</v>
          </cell>
          <cell r="B774">
            <v>16.5</v>
          </cell>
          <cell r="C774">
            <v>0</v>
          </cell>
          <cell r="D774">
            <v>200</v>
          </cell>
          <cell r="E774">
            <v>3</v>
          </cell>
          <cell r="F774">
            <v>1782</v>
          </cell>
        </row>
        <row r="775">
          <cell r="A775" t="str">
            <v>TPIPL</v>
          </cell>
          <cell r="B775">
            <v>1.4</v>
          </cell>
          <cell r="C775">
            <v>0.01</v>
          </cell>
          <cell r="D775">
            <v>3498000</v>
          </cell>
          <cell r="E775">
            <v>4873</v>
          </cell>
          <cell r="F775">
            <v>26509</v>
          </cell>
        </row>
        <row r="776">
          <cell r="A776" t="str">
            <v>TPIPP</v>
          </cell>
          <cell r="B776">
            <v>3.32</v>
          </cell>
          <cell r="C776">
            <v>0</v>
          </cell>
          <cell r="D776">
            <v>2359500</v>
          </cell>
          <cell r="E776">
            <v>7819</v>
          </cell>
          <cell r="F776">
            <v>27888</v>
          </cell>
        </row>
        <row r="777">
          <cell r="A777" t="str">
            <v>TPL</v>
          </cell>
          <cell r="B777">
            <v>1.49</v>
          </cell>
          <cell r="C777">
            <v>-0.04</v>
          </cell>
          <cell r="D777">
            <v>1685500</v>
          </cell>
          <cell r="E777">
            <v>2510</v>
          </cell>
          <cell r="F777">
            <v>781</v>
          </cell>
        </row>
        <row r="778">
          <cell r="A778" t="str">
            <v>TPLAS</v>
          </cell>
          <cell r="B778">
            <v>1.6</v>
          </cell>
          <cell r="C778">
            <v>0.02</v>
          </cell>
          <cell r="D778">
            <v>14400</v>
          </cell>
          <cell r="E778">
            <v>23</v>
          </cell>
          <cell r="F778">
            <v>432</v>
          </cell>
        </row>
        <row r="779">
          <cell r="A779" t="str">
            <v>TPOLY</v>
          </cell>
          <cell r="B779">
            <v>1.61</v>
          </cell>
          <cell r="C779">
            <v>0.08</v>
          </cell>
          <cell r="D779">
            <v>58567700</v>
          </cell>
          <cell r="E779">
            <v>95636</v>
          </cell>
          <cell r="F779">
            <v>922</v>
          </cell>
        </row>
        <row r="780">
          <cell r="A780" t="str">
            <v>TPP</v>
          </cell>
          <cell r="B780">
            <v>14.7</v>
          </cell>
          <cell r="C780">
            <v>0</v>
          </cell>
          <cell r="D780">
            <v>1400</v>
          </cell>
          <cell r="E780">
            <v>21</v>
          </cell>
          <cell r="F780">
            <v>551</v>
          </cell>
        </row>
        <row r="781">
          <cell r="A781" t="str">
            <v>TPS</v>
          </cell>
          <cell r="B781">
            <v>4.34</v>
          </cell>
          <cell r="C781">
            <v>-0.06</v>
          </cell>
          <cell r="D781">
            <v>3535800</v>
          </cell>
          <cell r="E781">
            <v>15417</v>
          </cell>
          <cell r="F781">
            <v>1539</v>
          </cell>
        </row>
        <row r="782">
          <cell r="A782" t="str">
            <v>TQM</v>
          </cell>
          <cell r="B782">
            <v>26.75</v>
          </cell>
          <cell r="C782">
            <v>0.5</v>
          </cell>
          <cell r="D782">
            <v>1588400</v>
          </cell>
          <cell r="E782">
            <v>42443</v>
          </cell>
          <cell r="F782">
            <v>16050</v>
          </cell>
        </row>
        <row r="783">
          <cell r="A783" t="str">
            <v>TQR</v>
          </cell>
          <cell r="B783">
            <v>7.2</v>
          </cell>
          <cell r="C783">
            <v>-0.05</v>
          </cell>
          <cell r="D783">
            <v>20800</v>
          </cell>
          <cell r="E783">
            <v>148</v>
          </cell>
          <cell r="F783">
            <v>1656</v>
          </cell>
        </row>
        <row r="784">
          <cell r="A784" t="str">
            <v>TR</v>
          </cell>
          <cell r="B784">
            <v>41.25</v>
          </cell>
          <cell r="C784">
            <v>-0.5</v>
          </cell>
          <cell r="D784">
            <v>600</v>
          </cell>
          <cell r="E784">
            <v>25</v>
          </cell>
          <cell r="F784">
            <v>8316</v>
          </cell>
        </row>
        <row r="785">
          <cell r="A785" t="str">
            <v>TRC</v>
          </cell>
          <cell r="B785">
            <v>0.31</v>
          </cell>
          <cell r="C785">
            <v>0</v>
          </cell>
          <cell r="D785">
            <v>102933700</v>
          </cell>
          <cell r="E785">
            <v>32914</v>
          </cell>
          <cell r="F785">
            <v>3715</v>
          </cell>
        </row>
        <row r="786">
          <cell r="A786" t="str">
            <v>TRITN</v>
          </cell>
          <cell r="B786">
            <v>0.13</v>
          </cell>
          <cell r="C786">
            <v>-0.01</v>
          </cell>
          <cell r="D786">
            <v>13288700</v>
          </cell>
          <cell r="E786">
            <v>1728</v>
          </cell>
          <cell r="F786">
            <v>1447</v>
          </cell>
        </row>
        <row r="787">
          <cell r="A787" t="str">
            <v>TRP</v>
          </cell>
          <cell r="B787">
            <v>14.7</v>
          </cell>
          <cell r="C787">
            <v>0.2</v>
          </cell>
          <cell r="D787">
            <v>822300</v>
          </cell>
          <cell r="E787">
            <v>11996</v>
          </cell>
          <cell r="F787">
            <v>5145</v>
          </cell>
        </row>
        <row r="788">
          <cell r="A788" t="str">
            <v>TRT</v>
          </cell>
          <cell r="B788">
            <v>3.04</v>
          </cell>
          <cell r="C788">
            <v>-0.04</v>
          </cell>
          <cell r="D788">
            <v>490000</v>
          </cell>
          <cell r="E788">
            <v>1503</v>
          </cell>
          <cell r="F788">
            <v>936</v>
          </cell>
        </row>
        <row r="789">
          <cell r="A789" t="str">
            <v>TRU</v>
          </cell>
          <cell r="B789">
            <v>3.38</v>
          </cell>
          <cell r="C789">
            <v>0</v>
          </cell>
          <cell r="D789">
            <v>42500</v>
          </cell>
          <cell r="E789">
            <v>143</v>
          </cell>
          <cell r="F789">
            <v>2274</v>
          </cell>
        </row>
        <row r="790">
          <cell r="A790" t="str">
            <v>TRUBB</v>
          </cell>
          <cell r="B790">
            <v>1.68</v>
          </cell>
          <cell r="C790">
            <v>0.04</v>
          </cell>
          <cell r="D790">
            <v>90296000</v>
          </cell>
          <cell r="E790">
            <v>149581</v>
          </cell>
          <cell r="F790">
            <v>1374</v>
          </cell>
        </row>
        <row r="791">
          <cell r="A791" t="str">
            <v>TRUE</v>
          </cell>
          <cell r="B791">
            <v>7.9</v>
          </cell>
          <cell r="C791">
            <v>-0.2</v>
          </cell>
          <cell r="D791">
            <v>98222300</v>
          </cell>
          <cell r="E791">
            <v>778766</v>
          </cell>
          <cell r="F791">
            <v>272962</v>
          </cell>
        </row>
        <row r="792">
          <cell r="A792" t="str">
            <v>TRV</v>
          </cell>
          <cell r="B792">
            <v>3.3</v>
          </cell>
          <cell r="C792">
            <v>0.08</v>
          </cell>
          <cell r="D792">
            <v>79000</v>
          </cell>
          <cell r="E792">
            <v>259</v>
          </cell>
          <cell r="F792">
            <v>792</v>
          </cell>
        </row>
        <row r="793">
          <cell r="A793" t="str">
            <v>TSC</v>
          </cell>
          <cell r="B793">
            <v>14.8</v>
          </cell>
          <cell r="C793">
            <v>0</v>
          </cell>
          <cell r="D793">
            <v>10100</v>
          </cell>
          <cell r="E793">
            <v>148</v>
          </cell>
          <cell r="F793">
            <v>3845</v>
          </cell>
        </row>
        <row r="794">
          <cell r="A794" t="str">
            <v>TSE</v>
          </cell>
          <cell r="B794">
            <v>1.3</v>
          </cell>
          <cell r="C794">
            <v>0</v>
          </cell>
          <cell r="D794">
            <v>3325900</v>
          </cell>
          <cell r="E794">
            <v>4320</v>
          </cell>
          <cell r="F794">
            <v>2753</v>
          </cell>
        </row>
        <row r="795">
          <cell r="A795" t="str">
            <v>TSF</v>
          </cell>
          <cell r="B795">
            <v>0.01</v>
          </cell>
          <cell r="C795">
            <v>0</v>
          </cell>
          <cell r="D795">
            <v>0</v>
          </cell>
          <cell r="E795">
            <v>0</v>
          </cell>
          <cell r="F795">
            <v>0</v>
          </cell>
        </row>
        <row r="796">
          <cell r="A796" t="str">
            <v>TSI</v>
          </cell>
          <cell r="B796">
            <v>0.14000000000000001</v>
          </cell>
          <cell r="C796">
            <v>0</v>
          </cell>
          <cell r="D796">
            <v>50000</v>
          </cell>
          <cell r="E796">
            <v>7</v>
          </cell>
          <cell r="F796">
            <v>266</v>
          </cell>
        </row>
        <row r="797">
          <cell r="A797" t="str">
            <v>TSR</v>
          </cell>
          <cell r="B797">
            <v>3.42</v>
          </cell>
          <cell r="C797">
            <v>0</v>
          </cell>
          <cell r="D797">
            <v>0</v>
          </cell>
          <cell r="E797">
            <v>0</v>
          </cell>
          <cell r="F797">
            <v>1879</v>
          </cell>
        </row>
        <row r="798">
          <cell r="A798" t="str">
            <v>TSTE</v>
          </cell>
          <cell r="B798">
            <v>9.9</v>
          </cell>
          <cell r="C798">
            <v>-0.05</v>
          </cell>
          <cell r="D798">
            <v>200</v>
          </cell>
          <cell r="E798">
            <v>2</v>
          </cell>
          <cell r="F798">
            <v>3795</v>
          </cell>
        </row>
        <row r="799">
          <cell r="A799" t="str">
            <v>TSTH</v>
          </cell>
          <cell r="B799">
            <v>0.84</v>
          </cell>
          <cell r="C799">
            <v>0.13</v>
          </cell>
          <cell r="D799">
            <v>52747100</v>
          </cell>
          <cell r="E799">
            <v>44010</v>
          </cell>
          <cell r="F799">
            <v>7074</v>
          </cell>
        </row>
        <row r="800">
          <cell r="A800" t="str">
            <v>TTA</v>
          </cell>
          <cell r="B800">
            <v>7.05</v>
          </cell>
          <cell r="C800">
            <v>-0.15</v>
          </cell>
          <cell r="D800">
            <v>11103900</v>
          </cell>
          <cell r="E800">
            <v>78362</v>
          </cell>
          <cell r="F800">
            <v>12848</v>
          </cell>
        </row>
        <row r="801">
          <cell r="A801" t="str">
            <v>TTB</v>
          </cell>
          <cell r="B801">
            <v>1.81</v>
          </cell>
          <cell r="C801">
            <v>-0.03</v>
          </cell>
          <cell r="D801">
            <v>290532400</v>
          </cell>
          <cell r="E801">
            <v>527546</v>
          </cell>
          <cell r="F801">
            <v>175757</v>
          </cell>
        </row>
        <row r="802">
          <cell r="A802" t="str">
            <v>TTCL</v>
          </cell>
          <cell r="B802">
            <v>3.7</v>
          </cell>
          <cell r="C802">
            <v>0.04</v>
          </cell>
          <cell r="D802">
            <v>464700</v>
          </cell>
          <cell r="E802">
            <v>1705</v>
          </cell>
          <cell r="F802">
            <v>2279</v>
          </cell>
        </row>
        <row r="803">
          <cell r="A803" t="str">
            <v>TTI</v>
          </cell>
          <cell r="B803">
            <v>27.75</v>
          </cell>
          <cell r="C803">
            <v>0</v>
          </cell>
          <cell r="D803">
            <v>0</v>
          </cell>
          <cell r="E803">
            <v>0</v>
          </cell>
          <cell r="F803">
            <v>1388</v>
          </cell>
        </row>
        <row r="804">
          <cell r="A804" t="str">
            <v>TTT</v>
          </cell>
          <cell r="B804">
            <v>50</v>
          </cell>
          <cell r="C804">
            <v>0.5</v>
          </cell>
          <cell r="D804">
            <v>700</v>
          </cell>
          <cell r="E804">
            <v>35</v>
          </cell>
          <cell r="F804">
            <v>2892</v>
          </cell>
        </row>
        <row r="805">
          <cell r="A805" t="str">
            <v>TTW</v>
          </cell>
          <cell r="B805">
            <v>9.1999999999999993</v>
          </cell>
          <cell r="C805">
            <v>0.1</v>
          </cell>
          <cell r="D805">
            <v>1569400</v>
          </cell>
          <cell r="E805">
            <v>14353</v>
          </cell>
          <cell r="F805">
            <v>36708</v>
          </cell>
        </row>
        <row r="806">
          <cell r="A806" t="str">
            <v>TU</v>
          </cell>
          <cell r="B806">
            <v>14.3</v>
          </cell>
          <cell r="C806">
            <v>0</v>
          </cell>
          <cell r="D806">
            <v>12638300</v>
          </cell>
          <cell r="E806">
            <v>180825</v>
          </cell>
          <cell r="F806">
            <v>66568</v>
          </cell>
        </row>
        <row r="807">
          <cell r="A807" t="str">
            <v>TURTLE</v>
          </cell>
          <cell r="B807">
            <v>8</v>
          </cell>
          <cell r="C807">
            <v>0</v>
          </cell>
          <cell r="D807">
            <v>31000</v>
          </cell>
          <cell r="E807">
            <v>246</v>
          </cell>
          <cell r="F807">
            <v>12716</v>
          </cell>
        </row>
        <row r="808">
          <cell r="A808" t="str">
            <v>TVDH</v>
          </cell>
          <cell r="B808">
            <v>0.36</v>
          </cell>
          <cell r="C808">
            <v>0</v>
          </cell>
          <cell r="D808">
            <v>560300</v>
          </cell>
          <cell r="E808">
            <v>200</v>
          </cell>
          <cell r="F808">
            <v>631</v>
          </cell>
        </row>
        <row r="809">
          <cell r="A809" t="str">
            <v>TVH</v>
          </cell>
          <cell r="B809">
            <v>8.5</v>
          </cell>
          <cell r="C809">
            <v>-0.2</v>
          </cell>
          <cell r="D809">
            <v>41400</v>
          </cell>
          <cell r="E809">
            <v>349</v>
          </cell>
          <cell r="F809">
            <v>2548</v>
          </cell>
        </row>
        <row r="810">
          <cell r="A810" t="str">
            <v>TVI</v>
          </cell>
          <cell r="B810">
            <v>7.3</v>
          </cell>
          <cell r="C810">
            <v>0</v>
          </cell>
          <cell r="D810">
            <v>0</v>
          </cell>
          <cell r="E810">
            <v>0</v>
          </cell>
          <cell r="F810">
            <v>2212</v>
          </cell>
        </row>
        <row r="811">
          <cell r="A811" t="str">
            <v>TVO</v>
          </cell>
          <cell r="B811">
            <v>20.399999999999999</v>
          </cell>
          <cell r="C811">
            <v>-0.2</v>
          </cell>
          <cell r="D811">
            <v>509700</v>
          </cell>
          <cell r="E811">
            <v>10438</v>
          </cell>
          <cell r="F811">
            <v>18145</v>
          </cell>
        </row>
        <row r="812">
          <cell r="A812" t="str">
            <v>TVT</v>
          </cell>
          <cell r="B812">
            <v>0.57999999999999996</v>
          </cell>
          <cell r="C812">
            <v>-0.01</v>
          </cell>
          <cell r="D812">
            <v>2351600</v>
          </cell>
          <cell r="E812">
            <v>1383</v>
          </cell>
          <cell r="F812">
            <v>464</v>
          </cell>
        </row>
        <row r="813">
          <cell r="A813" t="str">
            <v>TWP</v>
          </cell>
          <cell r="B813">
            <v>2.02</v>
          </cell>
          <cell r="C813">
            <v>0.04</v>
          </cell>
          <cell r="D813">
            <v>460300</v>
          </cell>
          <cell r="E813">
            <v>937</v>
          </cell>
          <cell r="F813">
            <v>509</v>
          </cell>
        </row>
        <row r="814">
          <cell r="A814" t="str">
            <v>TWPC</v>
          </cell>
          <cell r="B814">
            <v>3.58</v>
          </cell>
          <cell r="C814">
            <v>0</v>
          </cell>
          <cell r="D814">
            <v>68300</v>
          </cell>
          <cell r="E814">
            <v>245</v>
          </cell>
          <cell r="F814">
            <v>3152</v>
          </cell>
        </row>
        <row r="815">
          <cell r="A815" t="str">
            <v>TWZ</v>
          </cell>
          <cell r="B815">
            <v>0.04</v>
          </cell>
          <cell r="C815">
            <v>0</v>
          </cell>
          <cell r="D815">
            <v>3015200</v>
          </cell>
          <cell r="E815">
            <v>111</v>
          </cell>
          <cell r="F815">
            <v>794</v>
          </cell>
        </row>
        <row r="816">
          <cell r="A816" t="str">
            <v>TYCN</v>
          </cell>
          <cell r="B816">
            <v>2.54</v>
          </cell>
          <cell r="C816">
            <v>0.1</v>
          </cell>
          <cell r="D816">
            <v>726600</v>
          </cell>
          <cell r="E816">
            <v>1919</v>
          </cell>
          <cell r="F816">
            <v>1516</v>
          </cell>
        </row>
        <row r="817">
          <cell r="A817" t="str">
            <v>UAC</v>
          </cell>
          <cell r="B817">
            <v>3.62</v>
          </cell>
          <cell r="C817">
            <v>0</v>
          </cell>
          <cell r="D817">
            <v>80200</v>
          </cell>
          <cell r="E817">
            <v>290</v>
          </cell>
          <cell r="F817">
            <v>2417</v>
          </cell>
        </row>
        <row r="818">
          <cell r="A818" t="str">
            <v>UBA</v>
          </cell>
          <cell r="B818">
            <v>1.1299999999999999</v>
          </cell>
          <cell r="C818">
            <v>0</v>
          </cell>
          <cell r="D818">
            <v>482700</v>
          </cell>
          <cell r="E818">
            <v>552</v>
          </cell>
          <cell r="F818">
            <v>678</v>
          </cell>
        </row>
        <row r="819">
          <cell r="A819" t="str">
            <v>UBE</v>
          </cell>
          <cell r="B819">
            <v>0.81</v>
          </cell>
          <cell r="C819">
            <v>-0.01</v>
          </cell>
          <cell r="D819">
            <v>1632800</v>
          </cell>
          <cell r="E819">
            <v>1336</v>
          </cell>
          <cell r="F819">
            <v>3171</v>
          </cell>
        </row>
        <row r="820">
          <cell r="A820" t="str">
            <v>UBIS</v>
          </cell>
          <cell r="B820">
            <v>1.99</v>
          </cell>
          <cell r="C820">
            <v>-0.01</v>
          </cell>
          <cell r="D820">
            <v>51400</v>
          </cell>
          <cell r="E820">
            <v>103</v>
          </cell>
          <cell r="F820">
            <v>567</v>
          </cell>
        </row>
        <row r="821">
          <cell r="A821" t="str">
            <v>UEC</v>
          </cell>
          <cell r="B821">
            <v>1.59</v>
          </cell>
          <cell r="C821">
            <v>0.02</v>
          </cell>
          <cell r="D821">
            <v>2825100</v>
          </cell>
          <cell r="E821">
            <v>4558</v>
          </cell>
          <cell r="F821">
            <v>907</v>
          </cell>
        </row>
        <row r="822">
          <cell r="A822" t="str">
            <v>UKEM</v>
          </cell>
          <cell r="B822">
            <v>0.84</v>
          </cell>
          <cell r="C822">
            <v>0</v>
          </cell>
          <cell r="D822">
            <v>1437300</v>
          </cell>
          <cell r="E822">
            <v>1196</v>
          </cell>
          <cell r="F822">
            <v>976</v>
          </cell>
        </row>
        <row r="823">
          <cell r="A823" t="str">
            <v>UMI</v>
          </cell>
          <cell r="B823">
            <v>1.07</v>
          </cell>
          <cell r="C823">
            <v>0.02</v>
          </cell>
          <cell r="D823">
            <v>2681200</v>
          </cell>
          <cell r="E823">
            <v>2910</v>
          </cell>
          <cell r="F823">
            <v>895</v>
          </cell>
        </row>
        <row r="824">
          <cell r="A824" t="str">
            <v>UMS</v>
          </cell>
          <cell r="B824">
            <v>0.62</v>
          </cell>
          <cell r="C824">
            <v>0</v>
          </cell>
          <cell r="D824">
            <v>600</v>
          </cell>
          <cell r="E824">
            <v>0</v>
          </cell>
          <cell r="F824">
            <v>799</v>
          </cell>
        </row>
        <row r="825">
          <cell r="A825" t="str">
            <v>UNIQ</v>
          </cell>
          <cell r="B825">
            <v>3.38</v>
          </cell>
          <cell r="C825">
            <v>0.02</v>
          </cell>
          <cell r="D825">
            <v>139000</v>
          </cell>
          <cell r="E825">
            <v>469</v>
          </cell>
          <cell r="F825">
            <v>3654</v>
          </cell>
        </row>
        <row r="826">
          <cell r="A826" t="str">
            <v>UOBKH</v>
          </cell>
          <cell r="B826">
            <v>4.84</v>
          </cell>
          <cell r="C826">
            <v>0.02</v>
          </cell>
          <cell r="D826">
            <v>15200</v>
          </cell>
          <cell r="E826">
            <v>73</v>
          </cell>
          <cell r="F826">
            <v>2432</v>
          </cell>
        </row>
        <row r="827">
          <cell r="A827" t="str">
            <v>UP</v>
          </cell>
          <cell r="B827">
            <v>16.8</v>
          </cell>
          <cell r="C827">
            <v>0.1</v>
          </cell>
          <cell r="D827">
            <v>2100</v>
          </cell>
          <cell r="E827">
            <v>35</v>
          </cell>
          <cell r="F827">
            <v>420</v>
          </cell>
        </row>
        <row r="828">
          <cell r="A828" t="str">
            <v>UPF</v>
          </cell>
          <cell r="B828">
            <v>38</v>
          </cell>
          <cell r="C828">
            <v>0.25</v>
          </cell>
          <cell r="D828">
            <v>1300</v>
          </cell>
          <cell r="E828">
            <v>49</v>
          </cell>
          <cell r="F828">
            <v>285</v>
          </cell>
        </row>
        <row r="829">
          <cell r="A829" t="str">
            <v>UPOIC</v>
          </cell>
          <cell r="B829">
            <v>6.25</v>
          </cell>
          <cell r="C829">
            <v>-0.1</v>
          </cell>
          <cell r="D829">
            <v>86200</v>
          </cell>
          <cell r="E829">
            <v>543</v>
          </cell>
          <cell r="F829">
            <v>2025</v>
          </cell>
        </row>
        <row r="830">
          <cell r="A830" t="str">
            <v>UREKA</v>
          </cell>
          <cell r="B830">
            <v>0.59</v>
          </cell>
          <cell r="C830">
            <v>-0.01</v>
          </cell>
          <cell r="D830">
            <v>19660900</v>
          </cell>
          <cell r="E830">
            <v>11916</v>
          </cell>
          <cell r="F830">
            <v>1073</v>
          </cell>
        </row>
        <row r="831">
          <cell r="A831" t="str">
            <v>UTP</v>
          </cell>
          <cell r="B831">
            <v>11.4</v>
          </cell>
          <cell r="C831">
            <v>0</v>
          </cell>
          <cell r="D831">
            <v>69000</v>
          </cell>
          <cell r="E831">
            <v>791</v>
          </cell>
          <cell r="F831">
            <v>7410</v>
          </cell>
        </row>
        <row r="832">
          <cell r="A832" t="str">
            <v>UV</v>
          </cell>
          <cell r="B832">
            <v>2.06</v>
          </cell>
          <cell r="C832">
            <v>0</v>
          </cell>
          <cell r="D832">
            <v>649200</v>
          </cell>
          <cell r="E832">
            <v>1354</v>
          </cell>
          <cell r="F832">
            <v>3939</v>
          </cell>
        </row>
        <row r="833">
          <cell r="A833" t="str">
            <v>UVAN</v>
          </cell>
          <cell r="B833">
            <v>8.6</v>
          </cell>
          <cell r="C833">
            <v>0</v>
          </cell>
          <cell r="D833">
            <v>198000</v>
          </cell>
          <cell r="E833">
            <v>1700</v>
          </cell>
          <cell r="F833">
            <v>8084</v>
          </cell>
        </row>
        <row r="834">
          <cell r="A834" t="str">
            <v>VARO</v>
          </cell>
          <cell r="B834">
            <v>3.64</v>
          </cell>
          <cell r="C834">
            <v>-0.06</v>
          </cell>
          <cell r="D834">
            <v>44100</v>
          </cell>
          <cell r="E834">
            <v>163</v>
          </cell>
          <cell r="F834">
            <v>364</v>
          </cell>
        </row>
        <row r="835">
          <cell r="A835" t="str">
            <v>VCOM</v>
          </cell>
          <cell r="B835">
            <v>3.26</v>
          </cell>
          <cell r="C835">
            <v>0</v>
          </cell>
          <cell r="D835">
            <v>79300</v>
          </cell>
          <cell r="E835">
            <v>260</v>
          </cell>
          <cell r="F835">
            <v>1001</v>
          </cell>
        </row>
        <row r="836">
          <cell r="A836" t="str">
            <v>VGI</v>
          </cell>
          <cell r="B836">
            <v>1.7</v>
          </cell>
          <cell r="C836">
            <v>-0.02</v>
          </cell>
          <cell r="D836">
            <v>175915700</v>
          </cell>
          <cell r="E836">
            <v>301856</v>
          </cell>
          <cell r="F836">
            <v>19031</v>
          </cell>
        </row>
        <row r="837">
          <cell r="A837" t="str">
            <v>VIBHA</v>
          </cell>
          <cell r="B837">
            <v>1.96</v>
          </cell>
          <cell r="C837">
            <v>0.01</v>
          </cell>
          <cell r="D837">
            <v>1775000</v>
          </cell>
          <cell r="E837">
            <v>3453</v>
          </cell>
          <cell r="F837">
            <v>26609</v>
          </cell>
        </row>
        <row r="838">
          <cell r="A838" t="str">
            <v>VIH</v>
          </cell>
          <cell r="B838">
            <v>7.85</v>
          </cell>
          <cell r="C838">
            <v>-0.15</v>
          </cell>
          <cell r="D838">
            <v>743800</v>
          </cell>
          <cell r="E838">
            <v>5870</v>
          </cell>
          <cell r="F838">
            <v>4480</v>
          </cell>
        </row>
        <row r="839">
          <cell r="A839" t="str">
            <v>VL</v>
          </cell>
          <cell r="B839">
            <v>1.0900000000000001</v>
          </cell>
          <cell r="C839">
            <v>0.02</v>
          </cell>
          <cell r="D839">
            <v>2004100</v>
          </cell>
          <cell r="E839">
            <v>2154</v>
          </cell>
          <cell r="F839">
            <v>1290</v>
          </cell>
        </row>
        <row r="840">
          <cell r="A840" t="str">
            <v>VNG</v>
          </cell>
          <cell r="B840">
            <v>3.66</v>
          </cell>
          <cell r="C840">
            <v>0</v>
          </cell>
          <cell r="D840">
            <v>6400</v>
          </cell>
          <cell r="E840">
            <v>23</v>
          </cell>
          <cell r="F840">
            <v>6351</v>
          </cell>
        </row>
        <row r="841">
          <cell r="A841" t="str">
            <v>VPO</v>
          </cell>
          <cell r="B841">
            <v>0.9</v>
          </cell>
          <cell r="C841">
            <v>0</v>
          </cell>
          <cell r="D841">
            <v>13873700</v>
          </cell>
          <cell r="E841">
            <v>12787</v>
          </cell>
          <cell r="F841">
            <v>846</v>
          </cell>
        </row>
        <row r="842">
          <cell r="A842" t="str">
            <v>VRANDA</v>
          </cell>
          <cell r="B842">
            <v>5.5</v>
          </cell>
          <cell r="C842">
            <v>0.25</v>
          </cell>
          <cell r="D842">
            <v>549800</v>
          </cell>
          <cell r="E842">
            <v>2995</v>
          </cell>
          <cell r="F842">
            <v>1758</v>
          </cell>
        </row>
        <row r="843">
          <cell r="A843" t="str">
            <v>W</v>
          </cell>
          <cell r="B843">
            <v>0.72</v>
          </cell>
          <cell r="C843">
            <v>0</v>
          </cell>
          <cell r="D843">
            <v>1631500</v>
          </cell>
          <cell r="E843">
            <v>1159</v>
          </cell>
          <cell r="F843">
            <v>742</v>
          </cell>
        </row>
        <row r="844">
          <cell r="A844" t="str">
            <v>WACOAL</v>
          </cell>
          <cell r="B844">
            <v>30.75</v>
          </cell>
          <cell r="C844">
            <v>0</v>
          </cell>
          <cell r="D844">
            <v>0</v>
          </cell>
          <cell r="E844">
            <v>0</v>
          </cell>
          <cell r="F844">
            <v>3690</v>
          </cell>
        </row>
        <row r="845">
          <cell r="A845" t="str">
            <v>WARRIX</v>
          </cell>
          <cell r="B845">
            <v>5.5</v>
          </cell>
          <cell r="C845">
            <v>-0.1</v>
          </cell>
          <cell r="D845">
            <v>6557500</v>
          </cell>
          <cell r="E845">
            <v>37344</v>
          </cell>
          <cell r="F845">
            <v>3300</v>
          </cell>
        </row>
        <row r="846">
          <cell r="A846" t="str">
            <v>WAVE</v>
          </cell>
          <cell r="B846">
            <v>0.19</v>
          </cell>
          <cell r="C846">
            <v>0.01</v>
          </cell>
          <cell r="D846">
            <v>67765700</v>
          </cell>
          <cell r="E846">
            <v>12640</v>
          </cell>
          <cell r="F846">
            <v>1750</v>
          </cell>
        </row>
        <row r="847">
          <cell r="A847" t="str">
            <v>WFX</v>
          </cell>
          <cell r="B847">
            <v>1.94</v>
          </cell>
          <cell r="C847">
            <v>-0.01</v>
          </cell>
          <cell r="D847">
            <v>309100</v>
          </cell>
          <cell r="E847">
            <v>597</v>
          </cell>
          <cell r="F847">
            <v>901</v>
          </cell>
        </row>
        <row r="848">
          <cell r="A848" t="str">
            <v>WGE</v>
          </cell>
          <cell r="B848">
            <v>0.71</v>
          </cell>
          <cell r="C848">
            <v>0</v>
          </cell>
          <cell r="D848">
            <v>102700</v>
          </cell>
          <cell r="E848">
            <v>72</v>
          </cell>
          <cell r="F848">
            <v>426</v>
          </cell>
        </row>
        <row r="849">
          <cell r="A849" t="str">
            <v>WHA</v>
          </cell>
          <cell r="B849">
            <v>4.8</v>
          </cell>
          <cell r="C849">
            <v>-0.02</v>
          </cell>
          <cell r="D849">
            <v>42668000</v>
          </cell>
          <cell r="E849">
            <v>204836</v>
          </cell>
          <cell r="F849">
            <v>71745</v>
          </cell>
        </row>
        <row r="850">
          <cell r="A850" t="str">
            <v>WHAUP</v>
          </cell>
          <cell r="B850">
            <v>4.0999999999999996</v>
          </cell>
          <cell r="C850">
            <v>0.06</v>
          </cell>
          <cell r="D850">
            <v>3323700</v>
          </cell>
          <cell r="E850">
            <v>13514</v>
          </cell>
          <cell r="F850">
            <v>15683</v>
          </cell>
        </row>
        <row r="851">
          <cell r="A851" t="str">
            <v>WICE</v>
          </cell>
          <cell r="B851">
            <v>5.65</v>
          </cell>
          <cell r="C851">
            <v>-0.05</v>
          </cell>
          <cell r="D851">
            <v>780800</v>
          </cell>
          <cell r="E851">
            <v>4388</v>
          </cell>
          <cell r="F851">
            <v>3683</v>
          </cell>
        </row>
        <row r="852">
          <cell r="A852" t="str">
            <v>WIIK</v>
          </cell>
          <cell r="B852">
            <v>1.54</v>
          </cell>
          <cell r="C852">
            <v>0.01</v>
          </cell>
          <cell r="D852">
            <v>2357000</v>
          </cell>
          <cell r="E852">
            <v>3678</v>
          </cell>
          <cell r="F852">
            <v>1290</v>
          </cell>
        </row>
        <row r="853">
          <cell r="A853" t="str">
            <v>WIN</v>
          </cell>
          <cell r="B853">
            <v>0.65</v>
          </cell>
          <cell r="C853">
            <v>0</v>
          </cell>
          <cell r="D853">
            <v>115600</v>
          </cell>
          <cell r="E853">
            <v>75</v>
          </cell>
          <cell r="F853">
            <v>365</v>
          </cell>
        </row>
        <row r="854">
          <cell r="A854" t="str">
            <v>WINDOW</v>
          </cell>
          <cell r="B854">
            <v>1.2</v>
          </cell>
          <cell r="C854">
            <v>-0.03</v>
          </cell>
          <cell r="D854">
            <v>1825800</v>
          </cell>
          <cell r="E854">
            <v>2212</v>
          </cell>
          <cell r="F854">
            <v>1066</v>
          </cell>
        </row>
        <row r="855">
          <cell r="A855" t="str">
            <v>WINMED</v>
          </cell>
          <cell r="B855">
            <v>2.86</v>
          </cell>
          <cell r="C855">
            <v>0.02</v>
          </cell>
          <cell r="D855">
            <v>40000</v>
          </cell>
          <cell r="E855">
            <v>114</v>
          </cell>
          <cell r="F855">
            <v>1144</v>
          </cell>
        </row>
        <row r="856">
          <cell r="A856" t="str">
            <v>WINNER</v>
          </cell>
          <cell r="B856">
            <v>2.2200000000000002</v>
          </cell>
          <cell r="C856">
            <v>0.02</v>
          </cell>
          <cell r="D856">
            <v>100400</v>
          </cell>
          <cell r="E856">
            <v>220</v>
          </cell>
          <cell r="F856">
            <v>1332</v>
          </cell>
        </row>
        <row r="857">
          <cell r="A857" t="str">
            <v>WORK</v>
          </cell>
          <cell r="B857">
            <v>9.35</v>
          </cell>
          <cell r="C857">
            <v>-0.5</v>
          </cell>
          <cell r="D857">
            <v>3439600</v>
          </cell>
          <cell r="E857">
            <v>32237</v>
          </cell>
          <cell r="F857">
            <v>4129</v>
          </cell>
        </row>
        <row r="858">
          <cell r="A858" t="str">
            <v>WP</v>
          </cell>
          <cell r="B858">
            <v>4.3</v>
          </cell>
          <cell r="C858">
            <v>0</v>
          </cell>
          <cell r="D858">
            <v>8000</v>
          </cell>
          <cell r="E858">
            <v>35</v>
          </cell>
          <cell r="F858">
            <v>2230</v>
          </cell>
        </row>
        <row r="859">
          <cell r="A859" t="str">
            <v>WPH</v>
          </cell>
          <cell r="B859">
            <v>8.0500000000000007</v>
          </cell>
          <cell r="C859">
            <v>-0.1</v>
          </cell>
          <cell r="D859">
            <v>1912200</v>
          </cell>
          <cell r="E859">
            <v>15530</v>
          </cell>
          <cell r="F859">
            <v>5313</v>
          </cell>
        </row>
        <row r="860">
          <cell r="A860" t="str">
            <v>XO</v>
          </cell>
          <cell r="B860">
            <v>27.75</v>
          </cell>
          <cell r="C860">
            <v>0.75</v>
          </cell>
          <cell r="D860">
            <v>5777600</v>
          </cell>
          <cell r="E860">
            <v>159648</v>
          </cell>
          <cell r="F860">
            <v>11844</v>
          </cell>
        </row>
        <row r="861">
          <cell r="A861" t="str">
            <v>XPG</v>
          </cell>
          <cell r="B861">
            <v>1.31</v>
          </cell>
          <cell r="C861">
            <v>-0.02</v>
          </cell>
          <cell r="D861">
            <v>60417200</v>
          </cell>
          <cell r="E861">
            <v>79688</v>
          </cell>
          <cell r="F861">
            <v>12467</v>
          </cell>
        </row>
        <row r="862">
          <cell r="A862" t="str">
            <v>YGG</v>
          </cell>
          <cell r="B862">
            <v>7.65</v>
          </cell>
          <cell r="C862">
            <v>0.25</v>
          </cell>
          <cell r="D862">
            <v>9708900</v>
          </cell>
          <cell r="E862">
            <v>73849</v>
          </cell>
          <cell r="F862">
            <v>4605</v>
          </cell>
        </row>
        <row r="863">
          <cell r="A863" t="str">
            <v>YONG</v>
          </cell>
          <cell r="B863">
            <v>2.08</v>
          </cell>
          <cell r="C863">
            <v>0</v>
          </cell>
          <cell r="D863">
            <v>313600</v>
          </cell>
          <cell r="E863">
            <v>653</v>
          </cell>
          <cell r="F863">
            <v>1414</v>
          </cell>
        </row>
        <row r="864">
          <cell r="A864" t="str">
            <v>YUASA</v>
          </cell>
          <cell r="B864">
            <v>10.7</v>
          </cell>
          <cell r="C864">
            <v>-0.1</v>
          </cell>
          <cell r="D864">
            <v>6200</v>
          </cell>
          <cell r="E864">
            <v>67</v>
          </cell>
          <cell r="F864">
            <v>1152</v>
          </cell>
        </row>
        <row r="865">
          <cell r="A865" t="str">
            <v>ZAA</v>
          </cell>
          <cell r="B865">
            <v>1.35</v>
          </cell>
          <cell r="C865">
            <v>-0.04</v>
          </cell>
          <cell r="D865">
            <v>2846300</v>
          </cell>
          <cell r="E865">
            <v>3851</v>
          </cell>
          <cell r="F865">
            <v>1755</v>
          </cell>
        </row>
        <row r="866">
          <cell r="A866" t="str">
            <v>ZEN</v>
          </cell>
          <cell r="B866">
            <v>8.4</v>
          </cell>
          <cell r="C866">
            <v>0</v>
          </cell>
          <cell r="D866">
            <v>20800</v>
          </cell>
          <cell r="E866">
            <v>174</v>
          </cell>
          <cell r="F866">
            <v>2520</v>
          </cell>
        </row>
        <row r="867">
          <cell r="A867" t="str">
            <v>ZIGA</v>
          </cell>
          <cell r="B867">
            <v>2.96</v>
          </cell>
          <cell r="C867">
            <v>-0.08</v>
          </cell>
          <cell r="D867">
            <v>10636700</v>
          </cell>
          <cell r="E867">
            <v>31710</v>
          </cell>
          <cell r="F867">
            <v>2182</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5AFB9-A7FA-4E6A-8028-35A0E14196EF}">
  <sheetPr>
    <tabColor rgb="FFFF0000"/>
    <outlinePr summaryBelow="0" summaryRight="0"/>
  </sheetPr>
  <dimension ref="A1:DP733"/>
  <sheetViews>
    <sheetView tabSelected="1" topLeftCell="K639" zoomScaleNormal="100" workbookViewId="0">
      <selection activeCell="S652" sqref="S652"/>
    </sheetView>
  </sheetViews>
  <sheetFormatPr defaultColWidth="12.58203125" defaultRowHeight="13.5" x14ac:dyDescent="0.25"/>
  <cols>
    <col min="1" max="1" width="83.58203125" style="2" bestFit="1" customWidth="1"/>
    <col min="2" max="2" width="14.83203125" style="2" bestFit="1" customWidth="1"/>
    <col min="3" max="18" width="13.83203125" style="2" bestFit="1" customWidth="1"/>
    <col min="19" max="19" width="14.6640625" style="2" bestFit="1" customWidth="1"/>
    <col min="20" max="20" width="39.6640625" style="2" bestFit="1" customWidth="1"/>
    <col min="21" max="21" width="6.08203125" style="2" bestFit="1" customWidth="1"/>
    <col min="22" max="22" width="17.58203125" style="2" bestFit="1" customWidth="1"/>
    <col min="23" max="23" width="16.4140625" style="2" bestFit="1" customWidth="1"/>
    <col min="24" max="43" width="13.83203125" style="2" bestFit="1" customWidth="1"/>
    <col min="44" max="45" width="12.6640625" style="2" bestFit="1" customWidth="1"/>
    <col min="46" max="54" width="13.83203125" style="2" bestFit="1" customWidth="1"/>
    <col min="55" max="55" width="12.6640625" style="2" bestFit="1" customWidth="1"/>
    <col min="56" max="56" width="13.83203125" style="2" bestFit="1" customWidth="1"/>
    <col min="57" max="57" width="12.6640625" style="2" bestFit="1" customWidth="1"/>
    <col min="58" max="71" width="4.6640625" style="2" bestFit="1" customWidth="1"/>
    <col min="72" max="16384" width="12.58203125" style="2"/>
  </cols>
  <sheetData>
    <row r="1" spans="1:74" ht="14" x14ac:dyDescent="0.3">
      <c r="A1" s="1" t="s">
        <v>0</v>
      </c>
    </row>
    <row r="2" spans="1:74" s="3" customFormat="1" ht="14" x14ac:dyDescent="0.3">
      <c r="A2" t="s">
        <v>1</v>
      </c>
      <c r="B2" t="s">
        <v>2</v>
      </c>
      <c r="C2" t="s">
        <v>3</v>
      </c>
      <c r="D2" t="s">
        <v>4</v>
      </c>
      <c r="E2" t="s">
        <v>5</v>
      </c>
      <c r="F2" t="s">
        <v>6</v>
      </c>
      <c r="G2" t="s">
        <v>7</v>
      </c>
      <c r="H2" t="s">
        <v>8</v>
      </c>
      <c r="I2" t="s">
        <v>9</v>
      </c>
      <c r="J2" t="s">
        <v>10</v>
      </c>
      <c r="K2" t="s">
        <v>11</v>
      </c>
      <c r="L2" t="s">
        <v>12</v>
      </c>
      <c r="M2" t="s">
        <v>13</v>
      </c>
      <c r="N2" t="s">
        <v>14</v>
      </c>
      <c r="O2" t="s">
        <v>15</v>
      </c>
      <c r="P2" t="s">
        <v>16</v>
      </c>
      <c r="Q2" t="s">
        <v>17</v>
      </c>
      <c r="R2" t="s">
        <v>17</v>
      </c>
      <c r="S2" t="s">
        <v>18</v>
      </c>
      <c r="T2" t="s">
        <v>19</v>
      </c>
      <c r="U2" t="s">
        <v>20</v>
      </c>
      <c r="V2" t="s">
        <v>21</v>
      </c>
      <c r="W2" t="s">
        <v>22</v>
      </c>
      <c r="X2" t="s">
        <v>23</v>
      </c>
      <c r="Y2" t="s">
        <v>24</v>
      </c>
      <c r="Z2" t="s">
        <v>25</v>
      </c>
      <c r="AA2" t="s">
        <v>26</v>
      </c>
      <c r="AB2" t="s">
        <v>27</v>
      </c>
      <c r="AC2" t="s">
        <v>28</v>
      </c>
      <c r="AD2" t="s">
        <v>29</v>
      </c>
      <c r="AE2" t="s">
        <v>30</v>
      </c>
      <c r="AF2" t="s">
        <v>31</v>
      </c>
      <c r="AG2" t="s">
        <v>32</v>
      </c>
      <c r="AH2" t="s">
        <v>33</v>
      </c>
      <c r="AI2" t="s">
        <v>34</v>
      </c>
      <c r="AJ2" t="s">
        <v>35</v>
      </c>
      <c r="AK2" t="s">
        <v>36</v>
      </c>
      <c r="AL2" t="s">
        <v>37</v>
      </c>
      <c r="AM2" t="s">
        <v>38</v>
      </c>
      <c r="AN2" t="s">
        <v>39</v>
      </c>
      <c r="AO2" t="s">
        <v>40</v>
      </c>
      <c r="AP2" t="s">
        <v>41</v>
      </c>
      <c r="AQ2" t="s">
        <v>42</v>
      </c>
      <c r="AR2" t="s">
        <v>43</v>
      </c>
      <c r="AS2" t="s">
        <v>44</v>
      </c>
      <c r="AT2" t="s">
        <v>45</v>
      </c>
      <c r="AU2" t="s">
        <v>46</v>
      </c>
      <c r="AV2" t="s">
        <v>47</v>
      </c>
      <c r="AW2" t="s">
        <v>48</v>
      </c>
      <c r="AX2" t="s">
        <v>49</v>
      </c>
      <c r="AY2" t="s">
        <v>50</v>
      </c>
      <c r="AZ2" t="s">
        <v>51</v>
      </c>
      <c r="BA2" t="s">
        <v>52</v>
      </c>
      <c r="BB2" t="s">
        <v>53</v>
      </c>
      <c r="BC2" t="s">
        <v>54</v>
      </c>
      <c r="BD2" t="s">
        <v>55</v>
      </c>
      <c r="BE2" t="s">
        <v>56</v>
      </c>
      <c r="BF2" t="s">
        <v>57</v>
      </c>
      <c r="BG2" t="s">
        <v>58</v>
      </c>
      <c r="BH2" t="s">
        <v>59</v>
      </c>
      <c r="BI2" t="s">
        <v>60</v>
      </c>
      <c r="BJ2" t="s">
        <v>61</v>
      </c>
      <c r="BK2" t="s">
        <v>62</v>
      </c>
      <c r="BL2" t="s">
        <v>63</v>
      </c>
      <c r="BM2" t="s">
        <v>64</v>
      </c>
      <c r="BN2"/>
      <c r="BO2"/>
      <c r="BP2"/>
      <c r="BQ2"/>
      <c r="BR2"/>
      <c r="BS2"/>
      <c r="BT2"/>
      <c r="BU2"/>
      <c r="BV2"/>
    </row>
    <row r="3" spans="1:74" x14ac:dyDescent="0.25">
      <c r="A3" t="s">
        <v>65</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x14ac:dyDescent="0.25">
      <c r="A4" t="s">
        <v>66</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x14ac:dyDescent="0.25">
      <c r="A5" t="s">
        <v>67</v>
      </c>
      <c r="B5">
        <v>114161.46</v>
      </c>
      <c r="C5">
        <v>85188.42</v>
      </c>
      <c r="D5">
        <v>88815.17</v>
      </c>
      <c r="E5">
        <v>117774.91</v>
      </c>
      <c r="F5">
        <v>103634.17</v>
      </c>
      <c r="G5">
        <v>103768.76</v>
      </c>
      <c r="H5">
        <v>121649.23</v>
      </c>
      <c r="I5">
        <v>79824.350000000006</v>
      </c>
      <c r="J5">
        <v>70379.520000000004</v>
      </c>
      <c r="K5">
        <v>52443.87</v>
      </c>
      <c r="L5">
        <v>48908.84</v>
      </c>
      <c r="M5">
        <v>62881.68</v>
      </c>
      <c r="N5">
        <v>51895.33</v>
      </c>
      <c r="O5">
        <v>85973.49</v>
      </c>
      <c r="P5">
        <v>48657.36</v>
      </c>
      <c r="Q5">
        <v>65146.52</v>
      </c>
      <c r="R5">
        <v>65146.52</v>
      </c>
      <c r="S5">
        <v>45262.33</v>
      </c>
      <c r="T5">
        <v>58110.76</v>
      </c>
      <c r="U5">
        <v>52447.23</v>
      </c>
      <c r="V5">
        <v>60416.14</v>
      </c>
      <c r="W5">
        <v>68609.45</v>
      </c>
      <c r="X5">
        <v>36350.19</v>
      </c>
      <c r="Y5">
        <v>38073.919999999998</v>
      </c>
      <c r="Z5">
        <v>43886.71</v>
      </c>
      <c r="AA5">
        <v>33791.379999999997</v>
      </c>
      <c r="AB5">
        <v>43290.49</v>
      </c>
      <c r="AC5">
        <v>41491.83</v>
      </c>
      <c r="AD5">
        <v>40930.99</v>
      </c>
      <c r="AE5">
        <v>31253.15</v>
      </c>
      <c r="AF5">
        <v>33151.01</v>
      </c>
      <c r="AG5">
        <v>33630.04</v>
      </c>
      <c r="AH5">
        <v>39389.51</v>
      </c>
      <c r="AI5">
        <v>32365.67</v>
      </c>
      <c r="AJ5">
        <v>33234.9</v>
      </c>
      <c r="AK5">
        <v>40308.97</v>
      </c>
      <c r="AL5">
        <v>43946.59</v>
      </c>
      <c r="AM5">
        <v>30620.7</v>
      </c>
      <c r="AN5">
        <v>37538.120000000003</v>
      </c>
      <c r="AO5">
        <v>31915.11</v>
      </c>
      <c r="AP5">
        <v>44197.67</v>
      </c>
      <c r="AQ5">
        <v>39466.47</v>
      </c>
      <c r="AR5">
        <v>29981.1</v>
      </c>
      <c r="AS5">
        <v>31655.279999999999</v>
      </c>
      <c r="AT5">
        <v>23882.38</v>
      </c>
      <c r="AU5">
        <v>16612.099999999999</v>
      </c>
      <c r="AV5">
        <v>20868.57</v>
      </c>
      <c r="AW5">
        <v>29490.3</v>
      </c>
      <c r="AX5">
        <v>23179.5</v>
      </c>
      <c r="AY5">
        <v>16519.41</v>
      </c>
      <c r="AZ5">
        <v>14926.86</v>
      </c>
      <c r="BA5">
        <v>22386.83</v>
      </c>
      <c r="BB5">
        <v>15602.85</v>
      </c>
      <c r="BC5">
        <v>15057.71</v>
      </c>
      <c r="BD5">
        <v>18600.53</v>
      </c>
      <c r="BE5">
        <v>31250.799999999999</v>
      </c>
      <c r="BF5">
        <v>25155.87</v>
      </c>
      <c r="BG5">
        <v>45575.4</v>
      </c>
      <c r="BH5">
        <v>41117.54</v>
      </c>
      <c r="BI5">
        <v>34895</v>
      </c>
      <c r="BJ5">
        <v>17698</v>
      </c>
      <c r="BK5">
        <v>23475.67</v>
      </c>
      <c r="BL5">
        <v>38800</v>
      </c>
      <c r="BM5">
        <v>52408.01</v>
      </c>
      <c r="BN5"/>
      <c r="BO5"/>
      <c r="BP5"/>
      <c r="BQ5"/>
      <c r="BR5"/>
      <c r="BS5"/>
      <c r="BT5"/>
      <c r="BU5"/>
      <c r="BV5"/>
    </row>
    <row r="6" spans="1:74" x14ac:dyDescent="0.25">
      <c r="A6" t="s">
        <v>68</v>
      </c>
      <c r="B6">
        <v>198649.19</v>
      </c>
      <c r="C6">
        <v>347778.97</v>
      </c>
      <c r="D6">
        <v>433004.39</v>
      </c>
      <c r="E6">
        <v>410164.53</v>
      </c>
      <c r="F6">
        <v>343546.44</v>
      </c>
      <c r="G6">
        <v>392384.82</v>
      </c>
      <c r="H6">
        <v>340734.77</v>
      </c>
      <c r="I6">
        <v>273835.25</v>
      </c>
      <c r="J6">
        <v>140652.21</v>
      </c>
      <c r="K6">
        <v>234432.06</v>
      </c>
      <c r="L6">
        <v>224921.13</v>
      </c>
      <c r="M6">
        <v>0</v>
      </c>
      <c r="N6">
        <v>0</v>
      </c>
      <c r="O6">
        <v>0</v>
      </c>
      <c r="P6">
        <v>0</v>
      </c>
      <c r="Q6">
        <v>177945.53</v>
      </c>
      <c r="R6">
        <v>177945.53</v>
      </c>
      <c r="S6">
        <v>167406.70000000001</v>
      </c>
      <c r="T6">
        <v>179914.76</v>
      </c>
      <c r="U6">
        <v>215569.5</v>
      </c>
      <c r="V6">
        <v>298972.33</v>
      </c>
      <c r="W6">
        <v>202869.89</v>
      </c>
      <c r="X6">
        <v>234184.9</v>
      </c>
      <c r="Y6">
        <v>391134.16</v>
      </c>
      <c r="Z6">
        <v>369438.91</v>
      </c>
      <c r="AA6">
        <v>246253.36</v>
      </c>
      <c r="AB6">
        <v>164291.07999999999</v>
      </c>
      <c r="AC6">
        <v>144030.79</v>
      </c>
      <c r="AD6">
        <v>116770.73</v>
      </c>
      <c r="AE6">
        <v>64691.56</v>
      </c>
      <c r="AF6">
        <v>90099.09</v>
      </c>
      <c r="AG6">
        <v>76173.75</v>
      </c>
      <c r="AH6">
        <v>75621.070000000007</v>
      </c>
      <c r="AI6">
        <v>90080.45</v>
      </c>
      <c r="AJ6">
        <v>91520.56</v>
      </c>
      <c r="AK6">
        <v>91954.94</v>
      </c>
      <c r="AL6">
        <v>106825.7</v>
      </c>
      <c r="AM6">
        <v>96657.5</v>
      </c>
      <c r="AN6">
        <v>87538.83</v>
      </c>
      <c r="AO6">
        <v>77903.78</v>
      </c>
      <c r="AP6">
        <v>63801.63</v>
      </c>
      <c r="AQ6">
        <v>59242.35</v>
      </c>
      <c r="AR6">
        <v>60178.9</v>
      </c>
      <c r="AS6">
        <v>14276</v>
      </c>
      <c r="AT6">
        <v>20119.32</v>
      </c>
      <c r="AU6">
        <v>3011.72</v>
      </c>
      <c r="AV6">
        <v>1875.6</v>
      </c>
      <c r="AW6">
        <v>12352.92</v>
      </c>
      <c r="AX6">
        <v>61653.4</v>
      </c>
      <c r="AY6">
        <v>1517.18</v>
      </c>
      <c r="AZ6">
        <v>2377.5100000000002</v>
      </c>
      <c r="BA6">
        <v>16755.490000000002</v>
      </c>
      <c r="BB6">
        <v>1214.0899999999999</v>
      </c>
      <c r="BC6">
        <v>101151.44</v>
      </c>
      <c r="BD6">
        <v>56090.37</v>
      </c>
      <c r="BE6">
        <v>28988.58</v>
      </c>
      <c r="BF6">
        <v>10941.74</v>
      </c>
      <c r="BG6">
        <v>44113.78</v>
      </c>
      <c r="BH6">
        <v>10067.950000000001</v>
      </c>
      <c r="BI6">
        <v>17007</v>
      </c>
      <c r="BJ6">
        <v>11424</v>
      </c>
      <c r="BK6">
        <v>46186.98</v>
      </c>
      <c r="BL6">
        <v>65782</v>
      </c>
      <c r="BM6">
        <v>0</v>
      </c>
      <c r="BN6"/>
      <c r="BO6"/>
      <c r="BP6"/>
      <c r="BQ6"/>
      <c r="BR6"/>
      <c r="BS6"/>
      <c r="BT6"/>
      <c r="BU6"/>
      <c r="BV6"/>
    </row>
    <row r="7" spans="1:74" x14ac:dyDescent="0.25">
      <c r="A7" t="s">
        <v>69</v>
      </c>
      <c r="B7">
        <v>452894.86</v>
      </c>
      <c r="C7">
        <v>452258.63</v>
      </c>
      <c r="D7">
        <v>533276.16000000003</v>
      </c>
      <c r="E7">
        <v>472186.6</v>
      </c>
      <c r="F7">
        <v>456540.42</v>
      </c>
      <c r="G7">
        <v>447785.62</v>
      </c>
      <c r="H7">
        <v>443879.19</v>
      </c>
      <c r="I7">
        <v>445460.46</v>
      </c>
      <c r="J7">
        <v>371976.17</v>
      </c>
      <c r="K7">
        <v>398801.97</v>
      </c>
      <c r="L7">
        <v>423078.51</v>
      </c>
      <c r="M7">
        <v>436310.61</v>
      </c>
      <c r="N7">
        <v>439746.64</v>
      </c>
      <c r="O7">
        <v>451378.17</v>
      </c>
      <c r="P7">
        <v>396367.06</v>
      </c>
      <c r="Q7">
        <v>491639.55</v>
      </c>
      <c r="R7">
        <v>491639.55</v>
      </c>
      <c r="S7">
        <v>499069.79</v>
      </c>
      <c r="T7">
        <v>514664.03</v>
      </c>
      <c r="U7">
        <v>518617.54</v>
      </c>
      <c r="V7">
        <v>465580.02</v>
      </c>
      <c r="W7">
        <v>496616.12</v>
      </c>
      <c r="X7">
        <v>463796.9</v>
      </c>
      <c r="Y7">
        <v>409487.69</v>
      </c>
      <c r="Z7">
        <v>350548.91</v>
      </c>
      <c r="AA7">
        <v>419478.18</v>
      </c>
      <c r="AB7">
        <v>365996.79999999999</v>
      </c>
      <c r="AC7">
        <v>328718.87</v>
      </c>
      <c r="AD7">
        <v>318828.59000000003</v>
      </c>
      <c r="AE7">
        <v>300684.92</v>
      </c>
      <c r="AF7">
        <v>328060.09999999998</v>
      </c>
      <c r="AG7">
        <v>302042.48</v>
      </c>
      <c r="AH7">
        <v>334168.36</v>
      </c>
      <c r="AI7">
        <v>302179.40999999997</v>
      </c>
      <c r="AJ7">
        <v>289102.83</v>
      </c>
      <c r="AK7">
        <v>248101.88</v>
      </c>
      <c r="AL7">
        <v>309159.55</v>
      </c>
      <c r="AM7">
        <v>287930.59999999998</v>
      </c>
      <c r="AN7">
        <v>304750.74</v>
      </c>
      <c r="AO7">
        <v>312550.7</v>
      </c>
      <c r="AP7">
        <v>368118.3</v>
      </c>
      <c r="AQ7">
        <v>360105.91</v>
      </c>
      <c r="AR7">
        <v>445787.51</v>
      </c>
      <c r="AS7">
        <v>477869.14</v>
      </c>
      <c r="AT7">
        <v>493068.52</v>
      </c>
      <c r="AU7">
        <v>489145.93</v>
      </c>
      <c r="AV7">
        <v>508328.27</v>
      </c>
      <c r="AW7">
        <v>529237.82999999996</v>
      </c>
      <c r="AX7">
        <v>532852.92000000004</v>
      </c>
      <c r="AY7">
        <v>564868.54</v>
      </c>
      <c r="AZ7">
        <v>608237.11</v>
      </c>
      <c r="BA7">
        <v>610002.06000000006</v>
      </c>
      <c r="BB7">
        <v>602189.78</v>
      </c>
      <c r="BC7">
        <v>600069.85</v>
      </c>
      <c r="BD7">
        <v>566396.05000000005</v>
      </c>
      <c r="BE7">
        <v>578974.67000000004</v>
      </c>
      <c r="BF7">
        <v>596402.81000000006</v>
      </c>
      <c r="BG7">
        <v>582500.12</v>
      </c>
      <c r="BH7">
        <v>563000.31999999995</v>
      </c>
      <c r="BI7">
        <v>568635</v>
      </c>
      <c r="BJ7">
        <v>623917</v>
      </c>
      <c r="BK7">
        <v>577095.47</v>
      </c>
      <c r="BL7">
        <v>583141</v>
      </c>
      <c r="BM7">
        <v>542068.16</v>
      </c>
      <c r="BN7"/>
      <c r="BO7"/>
      <c r="BP7"/>
      <c r="BQ7"/>
      <c r="BR7"/>
      <c r="BS7"/>
      <c r="BT7"/>
      <c r="BU7"/>
      <c r="BV7"/>
    </row>
    <row r="8" spans="1:74" x14ac:dyDescent="0.25">
      <c r="A8" t="s">
        <v>70</v>
      </c>
      <c r="B8">
        <v>314040.48</v>
      </c>
      <c r="C8">
        <v>337575.16</v>
      </c>
      <c r="D8">
        <v>413383.8</v>
      </c>
      <c r="E8">
        <v>383902.81</v>
      </c>
      <c r="F8">
        <v>347485.78</v>
      </c>
      <c r="G8">
        <v>401300.72</v>
      </c>
      <c r="H8">
        <v>381224.85</v>
      </c>
      <c r="I8">
        <v>403813.11</v>
      </c>
      <c r="J8">
        <v>302951.40999999997</v>
      </c>
      <c r="K8">
        <v>344162.24</v>
      </c>
      <c r="L8">
        <v>423078.51</v>
      </c>
      <c r="M8">
        <v>436310.61</v>
      </c>
      <c r="N8">
        <v>439746.64</v>
      </c>
      <c r="O8">
        <v>451378.17</v>
      </c>
      <c r="P8">
        <v>396367.06</v>
      </c>
      <c r="Q8">
        <v>491639.55</v>
      </c>
      <c r="R8">
        <v>491639.55</v>
      </c>
      <c r="S8">
        <v>499069.79</v>
      </c>
      <c r="T8">
        <v>514664.03</v>
      </c>
      <c r="U8">
        <v>518617.54</v>
      </c>
      <c r="V8">
        <v>402269.83</v>
      </c>
      <c r="W8">
        <v>496616.12</v>
      </c>
      <c r="X8">
        <v>437686.37</v>
      </c>
      <c r="Y8">
        <v>397753.63</v>
      </c>
      <c r="Z8">
        <v>350548.91</v>
      </c>
      <c r="AA8">
        <v>419478.18</v>
      </c>
      <c r="AB8">
        <v>365996.79999999999</v>
      </c>
      <c r="AC8">
        <v>328718.87</v>
      </c>
      <c r="AD8">
        <v>318828.59000000003</v>
      </c>
      <c r="AE8">
        <v>300684.92</v>
      </c>
      <c r="AF8">
        <v>328060.09999999998</v>
      </c>
      <c r="AG8">
        <v>302042.48</v>
      </c>
      <c r="AH8">
        <v>334168.36</v>
      </c>
      <c r="AI8">
        <v>302179.40999999997</v>
      </c>
      <c r="AJ8">
        <v>289102.83</v>
      </c>
      <c r="AK8">
        <v>248101.88</v>
      </c>
      <c r="AL8">
        <v>309159.55</v>
      </c>
      <c r="AM8">
        <v>287930.59999999998</v>
      </c>
      <c r="AN8">
        <v>304750.74</v>
      </c>
      <c r="AO8">
        <v>312550.7</v>
      </c>
      <c r="AP8">
        <v>368118.3</v>
      </c>
      <c r="AQ8">
        <v>360105.91</v>
      </c>
      <c r="AR8">
        <v>445787.51</v>
      </c>
      <c r="AS8">
        <v>477869.14</v>
      </c>
      <c r="AT8">
        <v>493068.52</v>
      </c>
      <c r="AU8">
        <v>489145.93</v>
      </c>
      <c r="AV8">
        <v>508328.27</v>
      </c>
      <c r="AW8">
        <v>529237.82999999996</v>
      </c>
      <c r="AX8">
        <v>532852.92000000004</v>
      </c>
      <c r="AY8">
        <v>564868.54</v>
      </c>
      <c r="AZ8">
        <v>608237.11</v>
      </c>
      <c r="BA8">
        <v>610002.06000000006</v>
      </c>
      <c r="BB8">
        <v>602189.78</v>
      </c>
      <c r="BC8">
        <v>600069.85</v>
      </c>
      <c r="BD8">
        <v>566396.05000000005</v>
      </c>
      <c r="BE8">
        <v>578974.67000000004</v>
      </c>
      <c r="BF8">
        <v>596402.81000000006</v>
      </c>
      <c r="BG8">
        <v>582500.12</v>
      </c>
      <c r="BH8">
        <v>563000.31999999995</v>
      </c>
      <c r="BI8">
        <v>568635</v>
      </c>
      <c r="BJ8">
        <v>623917</v>
      </c>
      <c r="BK8">
        <v>577095.47</v>
      </c>
      <c r="BL8">
        <v>583141</v>
      </c>
      <c r="BM8">
        <v>542068.16</v>
      </c>
      <c r="BN8"/>
      <c r="BO8"/>
      <c r="BP8"/>
      <c r="BQ8"/>
      <c r="BR8"/>
      <c r="BS8"/>
      <c r="BT8"/>
      <c r="BU8"/>
      <c r="BV8"/>
    </row>
    <row r="9" spans="1:74" x14ac:dyDescent="0.25">
      <c r="A9" t="s">
        <v>71</v>
      </c>
      <c r="B9">
        <v>138854.38</v>
      </c>
      <c r="C9">
        <v>114683.47</v>
      </c>
      <c r="D9">
        <v>119892.36</v>
      </c>
      <c r="E9">
        <v>88283.79</v>
      </c>
      <c r="F9">
        <v>109054.64</v>
      </c>
      <c r="G9">
        <v>46484.9</v>
      </c>
      <c r="H9">
        <v>62654.33</v>
      </c>
      <c r="I9">
        <v>41647.35</v>
      </c>
      <c r="J9">
        <v>69024.759999999995</v>
      </c>
      <c r="K9">
        <v>54639.72</v>
      </c>
      <c r="L9">
        <v>0</v>
      </c>
      <c r="M9">
        <v>0</v>
      </c>
      <c r="N9">
        <v>0</v>
      </c>
      <c r="O9">
        <v>0</v>
      </c>
      <c r="P9">
        <v>0</v>
      </c>
      <c r="Q9">
        <v>0</v>
      </c>
      <c r="R9">
        <v>0</v>
      </c>
      <c r="S9">
        <v>0</v>
      </c>
      <c r="T9">
        <v>0</v>
      </c>
      <c r="U9">
        <v>0</v>
      </c>
      <c r="V9">
        <v>63310.19</v>
      </c>
      <c r="W9">
        <v>0</v>
      </c>
      <c r="X9">
        <v>26110.53</v>
      </c>
      <c r="Y9">
        <v>11734.06</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c r="BO9"/>
      <c r="BP9"/>
      <c r="BQ9"/>
      <c r="BR9"/>
      <c r="BS9"/>
      <c r="BT9"/>
      <c r="BU9"/>
      <c r="BV9"/>
    </row>
    <row r="10" spans="1:74" x14ac:dyDescent="0.25">
      <c r="A10" t="s">
        <v>72</v>
      </c>
      <c r="B10">
        <v>1303171.77</v>
      </c>
      <c r="C10">
        <v>1207421.25</v>
      </c>
      <c r="D10">
        <v>1132701.74</v>
      </c>
      <c r="E10">
        <v>1126451.67</v>
      </c>
      <c r="F10">
        <v>1079807.8</v>
      </c>
      <c r="G10">
        <v>1083120.26</v>
      </c>
      <c r="H10">
        <v>1191746.48</v>
      </c>
      <c r="I10">
        <v>1260296.81</v>
      </c>
      <c r="J10">
        <v>1366822.54</v>
      </c>
      <c r="K10">
        <v>1337247.27</v>
      </c>
      <c r="L10">
        <v>1330577.98</v>
      </c>
      <c r="M10">
        <v>1403950.63</v>
      </c>
      <c r="N10">
        <v>1453090.33</v>
      </c>
      <c r="O10">
        <v>1550195.29</v>
      </c>
      <c r="P10">
        <v>1644064.29</v>
      </c>
      <c r="Q10">
        <v>1563787.87</v>
      </c>
      <c r="R10">
        <v>1563787.87</v>
      </c>
      <c r="S10">
        <v>1490368.06</v>
      </c>
      <c r="T10">
        <v>1385552.71</v>
      </c>
      <c r="U10">
        <v>1241254.81</v>
      </c>
      <c r="V10">
        <v>1117502.99</v>
      </c>
      <c r="W10">
        <v>984484.91</v>
      </c>
      <c r="X10">
        <v>1012248.88</v>
      </c>
      <c r="Y10">
        <v>1010225.76</v>
      </c>
      <c r="Z10">
        <v>975636.11</v>
      </c>
      <c r="AA10">
        <v>984216.02</v>
      </c>
      <c r="AB10">
        <v>1045778.3</v>
      </c>
      <c r="AC10">
        <v>1130488.9099999999</v>
      </c>
      <c r="AD10">
        <v>1151156.04</v>
      </c>
      <c r="AE10">
        <v>1154513.8600000001</v>
      </c>
      <c r="AF10">
        <v>1097685.17</v>
      </c>
      <c r="AG10">
        <v>1138411.76</v>
      </c>
      <c r="AH10">
        <v>1147592.3899999999</v>
      </c>
      <c r="AI10">
        <v>1185394.47</v>
      </c>
      <c r="AJ10">
        <v>1213531.19</v>
      </c>
      <c r="AK10">
        <v>1260902.6599999999</v>
      </c>
      <c r="AL10">
        <v>1225137.29</v>
      </c>
      <c r="AM10">
        <v>1233692.99</v>
      </c>
      <c r="AN10">
        <v>1201361.93</v>
      </c>
      <c r="AO10">
        <v>1209282.46</v>
      </c>
      <c r="AP10">
        <v>1182023.74</v>
      </c>
      <c r="AQ10">
        <v>1161143.1000000001</v>
      </c>
      <c r="AR10">
        <v>1076083.27</v>
      </c>
      <c r="AS10">
        <v>1099688.3700000001</v>
      </c>
      <c r="AT10">
        <v>1088038.54</v>
      </c>
      <c r="AU10">
        <v>1143184.1100000001</v>
      </c>
      <c r="AV10">
        <v>1113382.8400000001</v>
      </c>
      <c r="AW10">
        <v>1102897.1299999999</v>
      </c>
      <c r="AX10">
        <v>1070421.67</v>
      </c>
      <c r="AY10">
        <v>1056944.1299999999</v>
      </c>
      <c r="AZ10">
        <v>946053.5</v>
      </c>
      <c r="BA10">
        <v>810352.62</v>
      </c>
      <c r="BB10">
        <v>758799.89</v>
      </c>
      <c r="BC10">
        <v>727140.08</v>
      </c>
      <c r="BD10">
        <v>747947.32</v>
      </c>
      <c r="BE10">
        <v>759872.81</v>
      </c>
      <c r="BF10">
        <v>828136.28</v>
      </c>
      <c r="BG10">
        <v>835444.85</v>
      </c>
      <c r="BH10">
        <v>756416.17</v>
      </c>
      <c r="BI10">
        <v>659736</v>
      </c>
      <c r="BJ10">
        <v>657061</v>
      </c>
      <c r="BK10">
        <v>620325.57999999996</v>
      </c>
      <c r="BL10">
        <v>580010</v>
      </c>
      <c r="BM10">
        <v>528650.32999999996</v>
      </c>
      <c r="BN10"/>
      <c r="BO10"/>
      <c r="BP10"/>
      <c r="BQ10"/>
      <c r="BR10"/>
      <c r="BS10"/>
      <c r="BT10"/>
      <c r="BU10"/>
      <c r="BV10"/>
    </row>
    <row r="11" spans="1:74" x14ac:dyDescent="0.25">
      <c r="A11" t="s">
        <v>73</v>
      </c>
      <c r="B11">
        <v>0</v>
      </c>
      <c r="C11">
        <v>0</v>
      </c>
      <c r="D11">
        <v>0</v>
      </c>
      <c r="E11">
        <v>0</v>
      </c>
      <c r="F11">
        <v>0</v>
      </c>
      <c r="G11">
        <v>0</v>
      </c>
      <c r="H11">
        <v>0</v>
      </c>
      <c r="I11">
        <v>0</v>
      </c>
      <c r="J11">
        <v>0</v>
      </c>
      <c r="K11">
        <v>0</v>
      </c>
      <c r="L11">
        <v>0</v>
      </c>
      <c r="M11">
        <v>161958.65</v>
      </c>
      <c r="N11">
        <v>111821.56</v>
      </c>
      <c r="O11">
        <v>116432.71</v>
      </c>
      <c r="P11">
        <v>140132.72</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c r="BO11"/>
      <c r="BP11"/>
      <c r="BQ11"/>
      <c r="BR11"/>
      <c r="BS11"/>
      <c r="BT11"/>
      <c r="BU11"/>
      <c r="BV11"/>
    </row>
    <row r="12" spans="1:74" x14ac:dyDescent="0.25">
      <c r="A12" t="s">
        <v>74</v>
      </c>
      <c r="B12">
        <v>0</v>
      </c>
      <c r="C12">
        <v>0</v>
      </c>
      <c r="D12">
        <v>0</v>
      </c>
      <c r="E12">
        <v>0</v>
      </c>
      <c r="F12">
        <v>0</v>
      </c>
      <c r="G12">
        <v>0</v>
      </c>
      <c r="H12">
        <v>0</v>
      </c>
      <c r="I12">
        <v>0</v>
      </c>
      <c r="J12">
        <v>0</v>
      </c>
      <c r="K12">
        <v>0</v>
      </c>
      <c r="L12">
        <v>0</v>
      </c>
      <c r="M12">
        <v>161958.65</v>
      </c>
      <c r="N12">
        <v>111821.56</v>
      </c>
      <c r="O12">
        <v>116432.71</v>
      </c>
      <c r="P12">
        <v>140132.72</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c r="BO12"/>
      <c r="BP12"/>
      <c r="BQ12"/>
      <c r="BR12"/>
      <c r="BS12"/>
      <c r="BT12"/>
      <c r="BU12"/>
      <c r="BV12"/>
    </row>
    <row r="13" spans="1:74" x14ac:dyDescent="0.25">
      <c r="A13" t="s">
        <v>75</v>
      </c>
      <c r="B13">
        <v>74797.399999999994</v>
      </c>
      <c r="C13">
        <v>73131.600000000006</v>
      </c>
      <c r="D13">
        <v>69839.5</v>
      </c>
      <c r="E13">
        <v>68886.44</v>
      </c>
      <c r="F13">
        <v>70000.539999999994</v>
      </c>
      <c r="G13">
        <v>67795.62</v>
      </c>
      <c r="H13">
        <v>78426.12</v>
      </c>
      <c r="I13">
        <v>81089.119999999995</v>
      </c>
      <c r="J13">
        <v>69352.899999999994</v>
      </c>
      <c r="K13">
        <v>66962.649999999994</v>
      </c>
      <c r="L13">
        <v>71159.95</v>
      </c>
      <c r="M13">
        <v>0</v>
      </c>
      <c r="N13">
        <v>8390.7000000000007</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326.39999999999998</v>
      </c>
      <c r="AP13">
        <v>0</v>
      </c>
      <c r="AQ13">
        <v>0</v>
      </c>
      <c r="AR13">
        <v>0</v>
      </c>
      <c r="AS13">
        <v>0</v>
      </c>
      <c r="AT13">
        <v>0</v>
      </c>
      <c r="AU13">
        <v>0</v>
      </c>
      <c r="AV13">
        <v>0</v>
      </c>
      <c r="AW13">
        <v>0</v>
      </c>
      <c r="AX13">
        <v>235.36</v>
      </c>
      <c r="AY13">
        <v>0</v>
      </c>
      <c r="AZ13">
        <v>0</v>
      </c>
      <c r="BA13">
        <v>0</v>
      </c>
      <c r="BB13">
        <v>0</v>
      </c>
      <c r="BC13">
        <v>0</v>
      </c>
      <c r="BD13">
        <v>0</v>
      </c>
      <c r="BE13">
        <v>0</v>
      </c>
      <c r="BF13">
        <v>0</v>
      </c>
      <c r="BG13">
        <v>0</v>
      </c>
      <c r="BH13">
        <v>0</v>
      </c>
      <c r="BI13">
        <v>0</v>
      </c>
      <c r="BJ13">
        <v>0</v>
      </c>
      <c r="BK13">
        <v>0</v>
      </c>
      <c r="BL13">
        <v>0</v>
      </c>
      <c r="BM13">
        <v>0</v>
      </c>
      <c r="BN13"/>
      <c r="BO13"/>
      <c r="BP13"/>
      <c r="BQ13"/>
      <c r="BR13"/>
      <c r="BS13"/>
      <c r="BT13"/>
      <c r="BU13"/>
      <c r="BV13"/>
    </row>
    <row r="14" spans="1:74" x14ac:dyDescent="0.25">
      <c r="A14" t="s">
        <v>76</v>
      </c>
      <c r="B14">
        <v>74797.399999999994</v>
      </c>
      <c r="C14">
        <v>73131.600000000006</v>
      </c>
      <c r="D14">
        <v>69839.5</v>
      </c>
      <c r="E14">
        <v>68886.44</v>
      </c>
      <c r="F14">
        <v>70000.539999999994</v>
      </c>
      <c r="G14">
        <v>67795.62</v>
      </c>
      <c r="H14">
        <v>78426.12</v>
      </c>
      <c r="I14">
        <v>81089.119999999995</v>
      </c>
      <c r="J14">
        <v>69352.899999999994</v>
      </c>
      <c r="K14">
        <v>66962.649999999994</v>
      </c>
      <c r="L14">
        <v>71159.95</v>
      </c>
      <c r="M14">
        <v>0</v>
      </c>
      <c r="N14">
        <v>8390.7000000000007</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326.39999999999998</v>
      </c>
      <c r="AP14">
        <v>0</v>
      </c>
      <c r="AQ14">
        <v>0</v>
      </c>
      <c r="AR14">
        <v>0</v>
      </c>
      <c r="AS14">
        <v>0</v>
      </c>
      <c r="AT14">
        <v>0</v>
      </c>
      <c r="AU14">
        <v>0</v>
      </c>
      <c r="AV14">
        <v>0</v>
      </c>
      <c r="AW14">
        <v>0</v>
      </c>
      <c r="AX14">
        <v>235.36</v>
      </c>
      <c r="AY14">
        <v>0</v>
      </c>
      <c r="AZ14">
        <v>0</v>
      </c>
      <c r="BA14">
        <v>0</v>
      </c>
      <c r="BB14">
        <v>0</v>
      </c>
      <c r="BC14">
        <v>0</v>
      </c>
      <c r="BD14">
        <v>0</v>
      </c>
      <c r="BE14">
        <v>0</v>
      </c>
      <c r="BF14">
        <v>0</v>
      </c>
      <c r="BG14">
        <v>0</v>
      </c>
      <c r="BH14">
        <v>0</v>
      </c>
      <c r="BI14">
        <v>0</v>
      </c>
      <c r="BJ14">
        <v>0</v>
      </c>
      <c r="BK14">
        <v>0</v>
      </c>
      <c r="BL14">
        <v>0</v>
      </c>
      <c r="BM14">
        <v>0</v>
      </c>
      <c r="BN14"/>
      <c r="BO14"/>
      <c r="BP14"/>
      <c r="BQ14"/>
      <c r="BR14"/>
      <c r="BS14"/>
      <c r="BT14"/>
      <c r="BU14"/>
      <c r="BV14"/>
    </row>
    <row r="15" spans="1:74" x14ac:dyDescent="0.25">
      <c r="A15" t="s">
        <v>77</v>
      </c>
      <c r="B15">
        <v>5439.39</v>
      </c>
      <c r="C15">
        <v>6157.27</v>
      </c>
      <c r="D15">
        <v>7716.56</v>
      </c>
      <c r="E15">
        <v>5118.92</v>
      </c>
      <c r="F15">
        <v>5364.61</v>
      </c>
      <c r="G15">
        <v>3233.2</v>
      </c>
      <c r="H15">
        <v>3880.95</v>
      </c>
      <c r="I15">
        <v>4501.07</v>
      </c>
      <c r="J15">
        <v>6970.13</v>
      </c>
      <c r="K15">
        <v>4232.51</v>
      </c>
      <c r="L15">
        <v>8124.15</v>
      </c>
      <c r="M15">
        <v>97564.160000000003</v>
      </c>
      <c r="N15">
        <v>115753.96</v>
      </c>
      <c r="O15">
        <v>90944.06</v>
      </c>
      <c r="P15">
        <v>107748.71</v>
      </c>
      <c r="Q15">
        <v>108538.26</v>
      </c>
      <c r="R15">
        <v>108538.26</v>
      </c>
      <c r="S15">
        <v>174605.81</v>
      </c>
      <c r="T15">
        <v>94752.1</v>
      </c>
      <c r="U15">
        <v>96199.38</v>
      </c>
      <c r="V15">
        <v>86561.74</v>
      </c>
      <c r="W15">
        <v>127378.27</v>
      </c>
      <c r="X15">
        <v>76525.83</v>
      </c>
      <c r="Y15">
        <v>78959.11</v>
      </c>
      <c r="Z15">
        <v>129926.39999999999</v>
      </c>
      <c r="AA15">
        <v>76494.48</v>
      </c>
      <c r="AB15">
        <v>72396.52</v>
      </c>
      <c r="AC15">
        <v>79232.22</v>
      </c>
      <c r="AD15">
        <v>78056.61</v>
      </c>
      <c r="AE15">
        <v>100405.45</v>
      </c>
      <c r="AF15">
        <v>78006.44</v>
      </c>
      <c r="AG15">
        <v>77137.210000000006</v>
      </c>
      <c r="AH15">
        <v>74230.44</v>
      </c>
      <c r="AI15">
        <v>90111.96</v>
      </c>
      <c r="AJ15">
        <v>67114.64</v>
      </c>
      <c r="AK15">
        <v>66776.83</v>
      </c>
      <c r="AL15">
        <v>71945.38</v>
      </c>
      <c r="AM15">
        <v>102174.72</v>
      </c>
      <c r="AN15">
        <v>65768.639999999999</v>
      </c>
      <c r="AO15">
        <v>68071.240000000005</v>
      </c>
      <c r="AP15">
        <v>68471.789999999994</v>
      </c>
      <c r="AQ15">
        <v>103180.98</v>
      </c>
      <c r="AR15">
        <v>55514.86</v>
      </c>
      <c r="AS15">
        <v>119791.57</v>
      </c>
      <c r="AT15">
        <v>113573.96</v>
      </c>
      <c r="AU15">
        <v>145832.41</v>
      </c>
      <c r="AV15">
        <v>89483.83</v>
      </c>
      <c r="AW15">
        <v>92979.02</v>
      </c>
      <c r="AX15">
        <v>27209.32</v>
      </c>
      <c r="AY15">
        <v>121204.92</v>
      </c>
      <c r="AZ15">
        <v>89801.3</v>
      </c>
      <c r="BA15">
        <v>88523.07</v>
      </c>
      <c r="BB15">
        <v>85417.52</v>
      </c>
      <c r="BC15">
        <v>35579.760000000002</v>
      </c>
      <c r="BD15">
        <v>131863.29</v>
      </c>
      <c r="BE15">
        <v>138095.94</v>
      </c>
      <c r="BF15">
        <v>138265.45000000001</v>
      </c>
      <c r="BG15">
        <v>34957.68</v>
      </c>
      <c r="BH15">
        <v>27495.56</v>
      </c>
      <c r="BI15">
        <v>20966</v>
      </c>
      <c r="BJ15">
        <v>27395</v>
      </c>
      <c r="BK15">
        <v>45899.34</v>
      </c>
      <c r="BL15">
        <v>20323</v>
      </c>
      <c r="BM15">
        <v>25279.99</v>
      </c>
      <c r="BN15"/>
      <c r="BO15"/>
      <c r="BP15"/>
      <c r="BQ15"/>
      <c r="BR15"/>
      <c r="BS15"/>
      <c r="BT15"/>
      <c r="BU15"/>
      <c r="BV15"/>
    </row>
    <row r="16" spans="1:74" x14ac:dyDescent="0.25">
      <c r="A16" t="s">
        <v>78</v>
      </c>
      <c r="B16">
        <v>0</v>
      </c>
      <c r="C16">
        <v>0</v>
      </c>
      <c r="D16">
        <v>0</v>
      </c>
      <c r="E16">
        <v>0</v>
      </c>
      <c r="F16">
        <v>0</v>
      </c>
      <c r="G16">
        <v>0</v>
      </c>
      <c r="H16">
        <v>0</v>
      </c>
      <c r="I16">
        <v>0</v>
      </c>
      <c r="J16">
        <v>0</v>
      </c>
      <c r="K16">
        <v>0</v>
      </c>
      <c r="L16">
        <v>0</v>
      </c>
      <c r="M16">
        <v>0</v>
      </c>
      <c r="N16">
        <v>0</v>
      </c>
      <c r="O16">
        <v>83541.42</v>
      </c>
      <c r="P16">
        <v>105479.35</v>
      </c>
      <c r="Q16">
        <v>0</v>
      </c>
      <c r="R16">
        <v>0</v>
      </c>
      <c r="S16">
        <v>103568.46</v>
      </c>
      <c r="T16">
        <v>0</v>
      </c>
      <c r="U16">
        <v>0</v>
      </c>
      <c r="V16">
        <v>84539.61</v>
      </c>
      <c r="W16">
        <v>0</v>
      </c>
      <c r="X16">
        <v>74591.03</v>
      </c>
      <c r="Y16">
        <v>76836.62</v>
      </c>
      <c r="Z16">
        <v>0</v>
      </c>
      <c r="AA16">
        <v>0</v>
      </c>
      <c r="AB16">
        <v>70511.27</v>
      </c>
      <c r="AC16">
        <v>77792.070000000007</v>
      </c>
      <c r="AD16">
        <v>76396.5</v>
      </c>
      <c r="AE16">
        <v>80303.929999999993</v>
      </c>
      <c r="AF16">
        <v>75928.77</v>
      </c>
      <c r="AG16">
        <v>75416.820000000007</v>
      </c>
      <c r="AH16">
        <v>72035.78</v>
      </c>
      <c r="AI16">
        <v>72713.72</v>
      </c>
      <c r="AJ16">
        <v>64880.84</v>
      </c>
      <c r="AK16">
        <v>64918.49</v>
      </c>
      <c r="AL16">
        <v>69971.64</v>
      </c>
      <c r="AM16">
        <v>0</v>
      </c>
      <c r="AN16">
        <v>0</v>
      </c>
      <c r="AO16">
        <v>66259.39</v>
      </c>
      <c r="AP16">
        <v>0</v>
      </c>
      <c r="AQ16">
        <v>61273.49</v>
      </c>
      <c r="AR16">
        <v>52764.42</v>
      </c>
      <c r="AS16">
        <v>0</v>
      </c>
      <c r="AT16">
        <v>0</v>
      </c>
      <c r="AU16">
        <v>0</v>
      </c>
      <c r="AV16">
        <v>0</v>
      </c>
      <c r="AW16">
        <v>0</v>
      </c>
      <c r="AX16">
        <v>25674.29</v>
      </c>
      <c r="AY16">
        <v>0</v>
      </c>
      <c r="AZ16">
        <v>0</v>
      </c>
      <c r="BA16">
        <v>0</v>
      </c>
      <c r="BB16">
        <v>0</v>
      </c>
      <c r="BC16">
        <v>0</v>
      </c>
      <c r="BD16">
        <v>0</v>
      </c>
      <c r="BE16">
        <v>0</v>
      </c>
      <c r="BF16">
        <v>0</v>
      </c>
      <c r="BG16">
        <v>0</v>
      </c>
      <c r="BH16">
        <v>0</v>
      </c>
      <c r="BI16">
        <v>0</v>
      </c>
      <c r="BJ16">
        <v>0</v>
      </c>
      <c r="BK16">
        <v>0</v>
      </c>
      <c r="BL16">
        <v>0</v>
      </c>
      <c r="BM16">
        <v>0</v>
      </c>
      <c r="BN16"/>
      <c r="BO16"/>
      <c r="BP16"/>
      <c r="BQ16"/>
      <c r="BR16"/>
      <c r="BS16"/>
      <c r="BT16"/>
      <c r="BU16"/>
      <c r="BV16"/>
    </row>
    <row r="17" spans="1:74" x14ac:dyDescent="0.25">
      <c r="A17" t="s">
        <v>79</v>
      </c>
      <c r="B17">
        <v>5439.39</v>
      </c>
      <c r="C17">
        <v>6157.27</v>
      </c>
      <c r="D17">
        <v>7716.56</v>
      </c>
      <c r="E17">
        <v>5118.92</v>
      </c>
      <c r="F17">
        <v>5364.61</v>
      </c>
      <c r="G17">
        <v>3233.2</v>
      </c>
      <c r="H17">
        <v>3880.95</v>
      </c>
      <c r="I17">
        <v>4501.07</v>
      </c>
      <c r="J17">
        <v>6970.13</v>
      </c>
      <c r="K17">
        <v>4232.51</v>
      </c>
      <c r="L17">
        <v>8124.15</v>
      </c>
      <c r="M17">
        <v>97564.160000000003</v>
      </c>
      <c r="N17">
        <v>115753.96</v>
      </c>
      <c r="O17">
        <v>7402.63</v>
      </c>
      <c r="P17">
        <v>2269.36</v>
      </c>
      <c r="Q17">
        <v>108538.26</v>
      </c>
      <c r="R17">
        <v>108538.26</v>
      </c>
      <c r="S17">
        <v>71037.34</v>
      </c>
      <c r="T17">
        <v>94752.1</v>
      </c>
      <c r="U17">
        <v>96199.38</v>
      </c>
      <c r="V17">
        <v>2022.13</v>
      </c>
      <c r="W17">
        <v>127378.27</v>
      </c>
      <c r="X17">
        <v>1934.8</v>
      </c>
      <c r="Y17">
        <v>2122.4899999999998</v>
      </c>
      <c r="Z17">
        <v>0</v>
      </c>
      <c r="AA17">
        <v>76494.48</v>
      </c>
      <c r="AB17">
        <v>1885.25</v>
      </c>
      <c r="AC17">
        <v>1440.15</v>
      </c>
      <c r="AD17">
        <v>1660.11</v>
      </c>
      <c r="AE17">
        <v>20101.52</v>
      </c>
      <c r="AF17">
        <v>2077.67</v>
      </c>
      <c r="AG17">
        <v>1720.39</v>
      </c>
      <c r="AH17">
        <v>2194.66</v>
      </c>
      <c r="AI17">
        <v>17398.240000000002</v>
      </c>
      <c r="AJ17">
        <v>2233.8000000000002</v>
      </c>
      <c r="AK17">
        <v>1858.34</v>
      </c>
      <c r="AL17">
        <v>1973.74</v>
      </c>
      <c r="AM17">
        <v>102174.72</v>
      </c>
      <c r="AN17">
        <v>65768.639999999999</v>
      </c>
      <c r="AO17">
        <v>1811.84</v>
      </c>
      <c r="AP17">
        <v>68471.789999999994</v>
      </c>
      <c r="AQ17">
        <v>41907.49</v>
      </c>
      <c r="AR17">
        <v>2750.43</v>
      </c>
      <c r="AS17">
        <v>0</v>
      </c>
      <c r="AT17">
        <v>0</v>
      </c>
      <c r="AU17">
        <v>0</v>
      </c>
      <c r="AV17">
        <v>0</v>
      </c>
      <c r="AW17">
        <v>0</v>
      </c>
      <c r="AX17">
        <v>1535.02</v>
      </c>
      <c r="AY17">
        <v>0</v>
      </c>
      <c r="AZ17">
        <v>0</v>
      </c>
      <c r="BA17">
        <v>0</v>
      </c>
      <c r="BB17">
        <v>0</v>
      </c>
      <c r="BC17">
        <v>35579.760000000002</v>
      </c>
      <c r="BD17">
        <v>0</v>
      </c>
      <c r="BE17">
        <v>0</v>
      </c>
      <c r="BF17">
        <v>0</v>
      </c>
      <c r="BG17">
        <v>34957.68</v>
      </c>
      <c r="BH17">
        <v>27495.56</v>
      </c>
      <c r="BI17">
        <v>0</v>
      </c>
      <c r="BJ17">
        <v>0</v>
      </c>
      <c r="BK17">
        <v>0</v>
      </c>
      <c r="BL17">
        <v>0</v>
      </c>
      <c r="BM17">
        <v>0</v>
      </c>
      <c r="BN17"/>
      <c r="BO17"/>
      <c r="BP17"/>
      <c r="BQ17"/>
      <c r="BR17"/>
      <c r="BS17"/>
      <c r="BT17"/>
      <c r="BU17"/>
      <c r="BV17"/>
    </row>
    <row r="18" spans="1:74" x14ac:dyDescent="0.25">
      <c r="A18" t="s">
        <v>80</v>
      </c>
      <c r="B18">
        <v>2149114.06</v>
      </c>
      <c r="C18">
        <v>2171936.15</v>
      </c>
      <c r="D18">
        <v>2265353.5299999998</v>
      </c>
      <c r="E18">
        <v>2200583.06</v>
      </c>
      <c r="F18">
        <v>2058893.98</v>
      </c>
      <c r="G18">
        <v>2098088.27</v>
      </c>
      <c r="H18">
        <v>2180316.7400000002</v>
      </c>
      <c r="I18">
        <v>2145007.0699999998</v>
      </c>
      <c r="J18">
        <v>2026153.47</v>
      </c>
      <c r="K18">
        <v>2094120.31</v>
      </c>
      <c r="L18">
        <v>2106770.56</v>
      </c>
      <c r="M18">
        <v>2162665.73</v>
      </c>
      <c r="N18">
        <v>2180698.52</v>
      </c>
      <c r="O18">
        <v>2294923.71</v>
      </c>
      <c r="P18">
        <v>2336970.15</v>
      </c>
      <c r="Q18">
        <v>2407057.73</v>
      </c>
      <c r="R18">
        <v>2407057.73</v>
      </c>
      <c r="S18">
        <v>2376712.6800000002</v>
      </c>
      <c r="T18">
        <v>2232994.36</v>
      </c>
      <c r="U18">
        <v>2124088.46</v>
      </c>
      <c r="V18">
        <v>2029033.22</v>
      </c>
      <c r="W18">
        <v>1879958.63</v>
      </c>
      <c r="X18">
        <v>1823106.69</v>
      </c>
      <c r="Y18">
        <v>1927880.64</v>
      </c>
      <c r="Z18">
        <v>1869437.04</v>
      </c>
      <c r="AA18">
        <v>1760233.42</v>
      </c>
      <c r="AB18">
        <v>1691753.19</v>
      </c>
      <c r="AC18">
        <v>1723962.62</v>
      </c>
      <c r="AD18">
        <v>1705742.97</v>
      </c>
      <c r="AE18">
        <v>1651548.95</v>
      </c>
      <c r="AF18">
        <v>1627001.82</v>
      </c>
      <c r="AG18">
        <v>1627395.24</v>
      </c>
      <c r="AH18">
        <v>1671001.76</v>
      </c>
      <c r="AI18">
        <v>1700131.96</v>
      </c>
      <c r="AJ18">
        <v>1694504.12</v>
      </c>
      <c r="AK18">
        <v>1708045.27</v>
      </c>
      <c r="AL18">
        <v>1757014.51</v>
      </c>
      <c r="AM18">
        <v>1751076.51</v>
      </c>
      <c r="AN18">
        <v>1696958.26</v>
      </c>
      <c r="AO18">
        <v>1700049.68</v>
      </c>
      <c r="AP18">
        <v>1726613.14</v>
      </c>
      <c r="AQ18">
        <v>1723138.82</v>
      </c>
      <c r="AR18">
        <v>1667545.64</v>
      </c>
      <c r="AS18">
        <v>1743280.37</v>
      </c>
      <c r="AT18">
        <v>1738682.71</v>
      </c>
      <c r="AU18">
        <v>1797786.28</v>
      </c>
      <c r="AV18">
        <v>1733939.1</v>
      </c>
      <c r="AW18">
        <v>1766957.2</v>
      </c>
      <c r="AX18">
        <v>1715552.17</v>
      </c>
      <c r="AY18">
        <v>1761054.17</v>
      </c>
      <c r="AZ18">
        <v>1661396.27</v>
      </c>
      <c r="BA18">
        <v>1548020.07</v>
      </c>
      <c r="BB18">
        <v>1463224.15</v>
      </c>
      <c r="BC18">
        <v>1478998.83</v>
      </c>
      <c r="BD18">
        <v>1520897.57</v>
      </c>
      <c r="BE18">
        <v>1537182.8</v>
      </c>
      <c r="BF18">
        <v>1598902.15</v>
      </c>
      <c r="BG18">
        <v>1542591.83</v>
      </c>
      <c r="BH18">
        <v>1398097.54</v>
      </c>
      <c r="BI18">
        <v>1301239</v>
      </c>
      <c r="BJ18">
        <v>1337495</v>
      </c>
      <c r="BK18">
        <v>1312983.04</v>
      </c>
      <c r="BL18">
        <v>1288056</v>
      </c>
      <c r="BM18">
        <v>1148406.5</v>
      </c>
      <c r="BN18"/>
      <c r="BO18"/>
      <c r="BP18"/>
      <c r="BQ18"/>
      <c r="BR18"/>
      <c r="BS18"/>
      <c r="BT18"/>
      <c r="BU18"/>
      <c r="BV18"/>
    </row>
    <row r="19" spans="1:74" x14ac:dyDescent="0.25">
      <c r="A19" t="s">
        <v>81</v>
      </c>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x14ac:dyDescent="0.25">
      <c r="A20" t="s">
        <v>82</v>
      </c>
      <c r="B20">
        <v>0</v>
      </c>
      <c r="C20">
        <v>0</v>
      </c>
      <c r="D20">
        <v>0</v>
      </c>
      <c r="E20">
        <v>0</v>
      </c>
      <c r="F20">
        <v>0</v>
      </c>
      <c r="G20">
        <v>5000</v>
      </c>
      <c r="H20">
        <v>5000</v>
      </c>
      <c r="I20">
        <v>5000</v>
      </c>
      <c r="J20">
        <v>5000</v>
      </c>
      <c r="K20">
        <v>5000</v>
      </c>
      <c r="L20">
        <v>5000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c r="BO20"/>
      <c r="BP20"/>
      <c r="BQ20"/>
      <c r="BR20"/>
      <c r="BS20"/>
      <c r="BT20"/>
      <c r="BU20"/>
      <c r="BV20"/>
    </row>
    <row r="21" spans="1:74" x14ac:dyDescent="0.25">
      <c r="A21" t="s">
        <v>83</v>
      </c>
      <c r="B21">
        <v>0</v>
      </c>
      <c r="C21">
        <v>0</v>
      </c>
      <c r="D21">
        <v>0</v>
      </c>
      <c r="E21">
        <v>0</v>
      </c>
      <c r="F21">
        <v>0</v>
      </c>
      <c r="G21">
        <v>0</v>
      </c>
      <c r="H21">
        <v>0</v>
      </c>
      <c r="I21">
        <v>0</v>
      </c>
      <c r="J21">
        <v>0</v>
      </c>
      <c r="K21">
        <v>0</v>
      </c>
      <c r="L21">
        <v>0</v>
      </c>
      <c r="M21">
        <v>0</v>
      </c>
      <c r="N21">
        <v>0</v>
      </c>
      <c r="O21">
        <v>0</v>
      </c>
      <c r="P21">
        <v>0</v>
      </c>
      <c r="Q21">
        <v>5000</v>
      </c>
      <c r="R21">
        <v>5000</v>
      </c>
      <c r="S21">
        <v>5000</v>
      </c>
      <c r="T21">
        <v>5000</v>
      </c>
      <c r="U21">
        <v>5000</v>
      </c>
      <c r="V21">
        <v>5000</v>
      </c>
      <c r="W21">
        <v>5000</v>
      </c>
      <c r="X21">
        <v>5000</v>
      </c>
      <c r="Y21">
        <v>5000</v>
      </c>
      <c r="Z21">
        <v>5000</v>
      </c>
      <c r="AA21">
        <v>5000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c r="BO21"/>
      <c r="BP21"/>
      <c r="BQ21"/>
      <c r="BR21"/>
      <c r="BS21"/>
      <c r="BT21"/>
      <c r="BU21"/>
      <c r="BV21"/>
    </row>
    <row r="22" spans="1:74" x14ac:dyDescent="0.25">
      <c r="A22" t="s">
        <v>84</v>
      </c>
      <c r="B22">
        <v>53328.23</v>
      </c>
      <c r="C22">
        <v>52615.040000000001</v>
      </c>
      <c r="D22">
        <v>52205.23</v>
      </c>
      <c r="E22">
        <v>51485.919999999998</v>
      </c>
      <c r="F22">
        <v>51879.25</v>
      </c>
      <c r="G22">
        <v>50454.01</v>
      </c>
      <c r="H22">
        <v>48965</v>
      </c>
      <c r="I22">
        <v>48120.61</v>
      </c>
      <c r="J22">
        <v>48684.7</v>
      </c>
      <c r="K22">
        <v>48787.38</v>
      </c>
      <c r="L22">
        <v>48510.3</v>
      </c>
      <c r="M22">
        <v>55189.78</v>
      </c>
      <c r="N22">
        <v>54885.29</v>
      </c>
      <c r="O22">
        <v>53869.99</v>
      </c>
      <c r="P22">
        <v>54035.31</v>
      </c>
      <c r="Q22">
        <v>48705.79</v>
      </c>
      <c r="R22">
        <v>48705.79</v>
      </c>
      <c r="S22">
        <v>49054.65</v>
      </c>
      <c r="T22">
        <v>47181.72</v>
      </c>
      <c r="U22">
        <v>46571.8</v>
      </c>
      <c r="V22">
        <v>46885.27</v>
      </c>
      <c r="W22">
        <v>50460.47</v>
      </c>
      <c r="X22">
        <v>50728.43</v>
      </c>
      <c r="Y22">
        <v>46830.76</v>
      </c>
      <c r="Z22">
        <v>45831.93</v>
      </c>
      <c r="AA22">
        <v>47658.63</v>
      </c>
      <c r="AB22">
        <v>46035.26</v>
      </c>
      <c r="AC22">
        <v>46261.36</v>
      </c>
      <c r="AD22">
        <v>45394.78</v>
      </c>
      <c r="AE22">
        <v>43775.3</v>
      </c>
      <c r="AF22">
        <v>44461.93</v>
      </c>
      <c r="AG22">
        <v>43365.5</v>
      </c>
      <c r="AH22">
        <v>43133.23</v>
      </c>
      <c r="AI22">
        <v>39700.6</v>
      </c>
      <c r="AJ22">
        <v>38220.400000000001</v>
      </c>
      <c r="AK22">
        <v>35107.17</v>
      </c>
      <c r="AL22">
        <v>33772.28</v>
      </c>
      <c r="AM22">
        <v>33891.129999999997</v>
      </c>
      <c r="AN22">
        <v>31637</v>
      </c>
      <c r="AO22">
        <v>31220.01</v>
      </c>
      <c r="AP22">
        <v>31756.87</v>
      </c>
      <c r="AQ22">
        <v>29065.54</v>
      </c>
      <c r="AR22">
        <v>27356.6</v>
      </c>
      <c r="AS22">
        <v>27168.61</v>
      </c>
      <c r="AT22">
        <v>27148.7</v>
      </c>
      <c r="AU22">
        <v>31036.93</v>
      </c>
      <c r="AV22">
        <v>21533.77</v>
      </c>
      <c r="AW22">
        <v>20062.14</v>
      </c>
      <c r="AX22">
        <v>17692.64</v>
      </c>
      <c r="AY22">
        <v>0</v>
      </c>
      <c r="AZ22">
        <v>0</v>
      </c>
      <c r="BA22">
        <v>0</v>
      </c>
      <c r="BB22">
        <v>0</v>
      </c>
      <c r="BC22">
        <v>0</v>
      </c>
      <c r="BD22">
        <v>0</v>
      </c>
      <c r="BE22">
        <v>0</v>
      </c>
      <c r="BF22">
        <v>0</v>
      </c>
      <c r="BG22">
        <v>0</v>
      </c>
      <c r="BH22">
        <v>0</v>
      </c>
      <c r="BI22">
        <v>0</v>
      </c>
      <c r="BJ22">
        <v>0</v>
      </c>
      <c r="BK22">
        <v>0</v>
      </c>
      <c r="BL22">
        <v>0</v>
      </c>
      <c r="BM22">
        <v>0</v>
      </c>
      <c r="BN22"/>
      <c r="BO22"/>
      <c r="BP22"/>
      <c r="BQ22"/>
      <c r="BR22"/>
      <c r="BS22"/>
      <c r="BT22"/>
      <c r="BU22"/>
      <c r="BV22"/>
    </row>
    <row r="23" spans="1:74" x14ac:dyDescent="0.25">
      <c r="A23" t="s">
        <v>85</v>
      </c>
      <c r="B23">
        <v>53328.23</v>
      </c>
      <c r="C23">
        <v>52615.040000000001</v>
      </c>
      <c r="D23">
        <v>52205.23</v>
      </c>
      <c r="E23">
        <v>51485.919999999998</v>
      </c>
      <c r="F23">
        <v>51879.25</v>
      </c>
      <c r="G23">
        <v>50454.01</v>
      </c>
      <c r="H23">
        <v>48965</v>
      </c>
      <c r="I23">
        <v>48120.61</v>
      </c>
      <c r="J23">
        <v>48684.7</v>
      </c>
      <c r="K23">
        <v>48787.38</v>
      </c>
      <c r="L23">
        <v>48510.3</v>
      </c>
      <c r="M23">
        <v>50189.78</v>
      </c>
      <c r="N23">
        <v>49885.29</v>
      </c>
      <c r="O23">
        <v>48869.99</v>
      </c>
      <c r="P23">
        <v>49035.31</v>
      </c>
      <c r="Q23">
        <v>48705.79</v>
      </c>
      <c r="R23">
        <v>48705.79</v>
      </c>
      <c r="S23">
        <v>49054.65</v>
      </c>
      <c r="T23">
        <v>47181.72</v>
      </c>
      <c r="U23">
        <v>46571.8</v>
      </c>
      <c r="V23">
        <v>46885.27</v>
      </c>
      <c r="W23">
        <v>50460.47</v>
      </c>
      <c r="X23">
        <v>50728.43</v>
      </c>
      <c r="Y23">
        <v>46830.76</v>
      </c>
      <c r="Z23">
        <v>45831.93</v>
      </c>
      <c r="AA23">
        <v>47658.63</v>
      </c>
      <c r="AB23">
        <v>46035.26</v>
      </c>
      <c r="AC23">
        <v>46261.36</v>
      </c>
      <c r="AD23">
        <v>45394.78</v>
      </c>
      <c r="AE23">
        <v>43775.3</v>
      </c>
      <c r="AF23">
        <v>44461.93</v>
      </c>
      <c r="AG23">
        <v>43365.5</v>
      </c>
      <c r="AH23">
        <v>43133.23</v>
      </c>
      <c r="AI23">
        <v>39700.6</v>
      </c>
      <c r="AJ23">
        <v>38220.400000000001</v>
      </c>
      <c r="AK23">
        <v>35107.17</v>
      </c>
      <c r="AL23">
        <v>33772.28</v>
      </c>
      <c r="AM23">
        <v>33891.129999999997</v>
      </c>
      <c r="AN23">
        <v>31637</v>
      </c>
      <c r="AO23">
        <v>31220.01</v>
      </c>
      <c r="AP23">
        <v>31756.87</v>
      </c>
      <c r="AQ23">
        <v>29065.54</v>
      </c>
      <c r="AR23">
        <v>27356.6</v>
      </c>
      <c r="AS23">
        <v>27168.61</v>
      </c>
      <c r="AT23">
        <v>27148.7</v>
      </c>
      <c r="AU23">
        <v>31036.93</v>
      </c>
      <c r="AV23">
        <v>21533.77</v>
      </c>
      <c r="AW23">
        <v>20062.14</v>
      </c>
      <c r="AX23">
        <v>17692.64</v>
      </c>
      <c r="AY23">
        <v>0</v>
      </c>
      <c r="AZ23">
        <v>0</v>
      </c>
      <c r="BA23">
        <v>0</v>
      </c>
      <c r="BB23">
        <v>0</v>
      </c>
      <c r="BC23">
        <v>0</v>
      </c>
      <c r="BD23">
        <v>0</v>
      </c>
      <c r="BE23">
        <v>0</v>
      </c>
      <c r="BF23">
        <v>0</v>
      </c>
      <c r="BG23">
        <v>0</v>
      </c>
      <c r="BH23">
        <v>0</v>
      </c>
      <c r="BI23">
        <v>0</v>
      </c>
      <c r="BJ23">
        <v>0</v>
      </c>
      <c r="BK23">
        <v>0</v>
      </c>
      <c r="BL23">
        <v>0</v>
      </c>
      <c r="BM23">
        <v>0</v>
      </c>
      <c r="BN23"/>
      <c r="BO23"/>
      <c r="BP23"/>
      <c r="BQ23"/>
      <c r="BR23"/>
      <c r="BS23"/>
      <c r="BT23"/>
      <c r="BU23"/>
      <c r="BV23"/>
    </row>
    <row r="24" spans="1:74" x14ac:dyDescent="0.25">
      <c r="A24" t="s">
        <v>86</v>
      </c>
      <c r="B24">
        <v>0</v>
      </c>
      <c r="C24">
        <v>0</v>
      </c>
      <c r="D24">
        <v>0</v>
      </c>
      <c r="E24">
        <v>0</v>
      </c>
      <c r="F24">
        <v>0</v>
      </c>
      <c r="G24">
        <v>0</v>
      </c>
      <c r="H24">
        <v>0</v>
      </c>
      <c r="I24">
        <v>0</v>
      </c>
      <c r="J24">
        <v>0</v>
      </c>
      <c r="K24">
        <v>0</v>
      </c>
      <c r="L24">
        <v>0</v>
      </c>
      <c r="M24">
        <v>5000</v>
      </c>
      <c r="N24">
        <v>5000</v>
      </c>
      <c r="O24">
        <v>5000</v>
      </c>
      <c r="P24">
        <v>5000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c r="BO24"/>
      <c r="BP24"/>
      <c r="BQ24"/>
      <c r="BR24"/>
      <c r="BS24"/>
      <c r="BT24"/>
      <c r="BU24"/>
      <c r="BV24"/>
    </row>
    <row r="25" spans="1:74" x14ac:dyDescent="0.25">
      <c r="A25" t="s">
        <v>87</v>
      </c>
      <c r="B25">
        <v>251581.63</v>
      </c>
      <c r="C25">
        <v>254769.65</v>
      </c>
      <c r="D25">
        <v>251038.67</v>
      </c>
      <c r="E25">
        <v>240518.6</v>
      </c>
      <c r="F25">
        <v>236675.84</v>
      </c>
      <c r="G25">
        <v>237070.32</v>
      </c>
      <c r="H25">
        <v>241127.55</v>
      </c>
      <c r="I25">
        <v>243625.59</v>
      </c>
      <c r="J25">
        <v>245928.26</v>
      </c>
      <c r="K25">
        <v>253802.92</v>
      </c>
      <c r="L25">
        <v>261331.1</v>
      </c>
      <c r="M25">
        <v>331452.48</v>
      </c>
      <c r="N25">
        <v>334829.94</v>
      </c>
      <c r="O25">
        <v>274728.78000000003</v>
      </c>
      <c r="P25">
        <v>283886.34000000003</v>
      </c>
      <c r="Q25">
        <v>282087.55</v>
      </c>
      <c r="R25">
        <v>282087.55</v>
      </c>
      <c r="S25">
        <v>295928</v>
      </c>
      <c r="T25">
        <v>287202.86</v>
      </c>
      <c r="U25">
        <v>293813.71000000002</v>
      </c>
      <c r="V25">
        <v>306803.90999999997</v>
      </c>
      <c r="W25">
        <v>294613.39</v>
      </c>
      <c r="X25">
        <v>307294.15999999997</v>
      </c>
      <c r="Y25">
        <v>300255.02</v>
      </c>
      <c r="Z25">
        <v>301067.89</v>
      </c>
      <c r="AA25">
        <v>284602.5</v>
      </c>
      <c r="AB25">
        <v>312676.05</v>
      </c>
      <c r="AC25">
        <v>320471.84000000003</v>
      </c>
      <c r="AD25">
        <v>327477.03000000003</v>
      </c>
      <c r="AE25">
        <v>335430.63</v>
      </c>
      <c r="AF25">
        <v>344791.15</v>
      </c>
      <c r="AG25">
        <v>353518.02</v>
      </c>
      <c r="AH25">
        <v>356866.22</v>
      </c>
      <c r="AI25">
        <v>361741.16</v>
      </c>
      <c r="AJ25">
        <v>360613.72</v>
      </c>
      <c r="AK25">
        <v>368542.65</v>
      </c>
      <c r="AL25">
        <v>376498.92</v>
      </c>
      <c r="AM25">
        <v>353664.91</v>
      </c>
      <c r="AN25">
        <v>358565.04</v>
      </c>
      <c r="AO25">
        <v>398909.8</v>
      </c>
      <c r="AP25">
        <v>368435.8</v>
      </c>
      <c r="AQ25">
        <v>402083.44</v>
      </c>
      <c r="AR25">
        <v>404519.96</v>
      </c>
      <c r="AS25">
        <v>366016.68</v>
      </c>
      <c r="AT25">
        <v>393835.3</v>
      </c>
      <c r="AU25">
        <v>372679.7</v>
      </c>
      <c r="AV25">
        <v>372874.45</v>
      </c>
      <c r="AW25">
        <v>373345.89</v>
      </c>
      <c r="AX25">
        <v>394146.7</v>
      </c>
      <c r="AY25">
        <v>380299.69</v>
      </c>
      <c r="AZ25">
        <v>381404.54</v>
      </c>
      <c r="BA25">
        <v>386281.78</v>
      </c>
      <c r="BB25">
        <v>382091.93</v>
      </c>
      <c r="BC25">
        <v>373356.16</v>
      </c>
      <c r="BD25">
        <v>380413.67</v>
      </c>
      <c r="BE25">
        <v>390934.59</v>
      </c>
      <c r="BF25">
        <v>400253.24</v>
      </c>
      <c r="BG25">
        <v>412269.94</v>
      </c>
      <c r="BH25">
        <v>422527.75</v>
      </c>
      <c r="BI25">
        <v>434381</v>
      </c>
      <c r="BJ25">
        <v>440372</v>
      </c>
      <c r="BK25">
        <v>447240.57</v>
      </c>
      <c r="BL25">
        <v>449799</v>
      </c>
      <c r="BM25">
        <v>457285.23</v>
      </c>
      <c r="BN25"/>
      <c r="BO25"/>
      <c r="BP25"/>
      <c r="BQ25"/>
      <c r="BR25"/>
      <c r="BS25"/>
      <c r="BT25"/>
      <c r="BU25"/>
      <c r="BV25"/>
    </row>
    <row r="26" spans="1:74" x14ac:dyDescent="0.25">
      <c r="A26" t="s">
        <v>88</v>
      </c>
      <c r="B26">
        <v>76561.570000000007</v>
      </c>
      <c r="C26">
        <v>75335.05</v>
      </c>
      <c r="D26">
        <v>77626.67</v>
      </c>
      <c r="E26">
        <v>54805.45</v>
      </c>
      <c r="F26">
        <v>47958.84</v>
      </c>
      <c r="G26">
        <v>48722.45</v>
      </c>
      <c r="H26">
        <v>43900.44</v>
      </c>
      <c r="I26">
        <v>41796.559999999998</v>
      </c>
      <c r="J26">
        <v>56875.22</v>
      </c>
      <c r="K26">
        <v>52541.760000000002</v>
      </c>
      <c r="L26">
        <v>59482.89</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c r="BO26"/>
      <c r="BP26"/>
      <c r="BQ26"/>
      <c r="BR26"/>
      <c r="BS26"/>
      <c r="BT26"/>
      <c r="BU26"/>
      <c r="BV26"/>
    </row>
    <row r="27" spans="1:74" x14ac:dyDescent="0.25">
      <c r="A27" t="s">
        <v>89</v>
      </c>
      <c r="B27">
        <v>20672.689999999999</v>
      </c>
      <c r="C27">
        <v>20798.25</v>
      </c>
      <c r="D27">
        <v>20281.189999999999</v>
      </c>
      <c r="E27">
        <v>19084.02</v>
      </c>
      <c r="F27">
        <v>19077.55</v>
      </c>
      <c r="G27">
        <v>18790.54</v>
      </c>
      <c r="H27">
        <v>17507.080000000002</v>
      </c>
      <c r="I27">
        <v>15921.16</v>
      </c>
      <c r="J27">
        <v>14968.64</v>
      </c>
      <c r="K27">
        <v>13730.09</v>
      </c>
      <c r="L27">
        <v>13259.77</v>
      </c>
      <c r="M27">
        <v>13534.32</v>
      </c>
      <c r="N27">
        <v>10355</v>
      </c>
      <c r="O27">
        <v>10354.99</v>
      </c>
      <c r="P27">
        <v>10629.06</v>
      </c>
      <c r="Q27">
        <v>8689.51</v>
      </c>
      <c r="R27">
        <v>8689.51</v>
      </c>
      <c r="S27">
        <v>8957.2800000000007</v>
      </c>
      <c r="T27">
        <v>9199.34</v>
      </c>
      <c r="U27">
        <v>8669.6200000000008</v>
      </c>
      <c r="V27">
        <v>8609.36</v>
      </c>
      <c r="W27">
        <v>5652.44</v>
      </c>
      <c r="X27">
        <v>3968.59</v>
      </c>
      <c r="Y27">
        <v>3509.38</v>
      </c>
      <c r="Z27">
        <v>3549.42</v>
      </c>
      <c r="AA27">
        <v>3523.92</v>
      </c>
      <c r="AB27">
        <v>3874.76</v>
      </c>
      <c r="AC27">
        <v>4221.8</v>
      </c>
      <c r="AD27">
        <v>4565.0200000000004</v>
      </c>
      <c r="AE27">
        <v>4914.91</v>
      </c>
      <c r="AF27">
        <v>5264.79</v>
      </c>
      <c r="AG27">
        <v>5101.8599999999997</v>
      </c>
      <c r="AH27">
        <v>5435.52</v>
      </c>
      <c r="AI27">
        <v>5773.76</v>
      </c>
      <c r="AJ27">
        <v>6112.01</v>
      </c>
      <c r="AK27">
        <v>6446.57</v>
      </c>
      <c r="AL27">
        <v>6777.47</v>
      </c>
      <c r="AM27">
        <v>7115.71</v>
      </c>
      <c r="AN27">
        <v>7379.16</v>
      </c>
      <c r="AO27">
        <v>7382.28</v>
      </c>
      <c r="AP27">
        <v>7541.34</v>
      </c>
      <c r="AQ27">
        <v>6934.23</v>
      </c>
      <c r="AR27">
        <v>7240.08</v>
      </c>
      <c r="AS27">
        <v>7374.81</v>
      </c>
      <c r="AT27">
        <v>7719.23</v>
      </c>
      <c r="AU27">
        <v>8070.34</v>
      </c>
      <c r="AV27">
        <v>8433.7199999999993</v>
      </c>
      <c r="AW27">
        <v>8788.2199999999993</v>
      </c>
      <c r="AX27">
        <v>8888.8700000000008</v>
      </c>
      <c r="AY27">
        <v>29282.27</v>
      </c>
      <c r="AZ27">
        <v>31455.79</v>
      </c>
      <c r="BA27">
        <v>33372.25</v>
      </c>
      <c r="BB27">
        <v>33962.33</v>
      </c>
      <c r="BC27">
        <v>35641.800000000003</v>
      </c>
      <c r="BD27">
        <v>24915.63</v>
      </c>
      <c r="BE27">
        <v>26880.41</v>
      </c>
      <c r="BF27">
        <v>28845.41</v>
      </c>
      <c r="BG27">
        <v>29639.24</v>
      </c>
      <c r="BH27">
        <v>17434</v>
      </c>
      <c r="BI27">
        <v>19616</v>
      </c>
      <c r="BJ27">
        <v>17640</v>
      </c>
      <c r="BK27">
        <v>17537.72</v>
      </c>
      <c r="BL27">
        <v>18200</v>
      </c>
      <c r="BM27">
        <v>19226.93</v>
      </c>
      <c r="BN27"/>
      <c r="BO27"/>
      <c r="BP27"/>
      <c r="BQ27"/>
      <c r="BR27"/>
      <c r="BS27"/>
      <c r="BT27"/>
      <c r="BU27"/>
      <c r="BV27"/>
    </row>
    <row r="28" spans="1:74" x14ac:dyDescent="0.25">
      <c r="A28" t="s">
        <v>90</v>
      </c>
      <c r="B28">
        <v>20672.689999999999</v>
      </c>
      <c r="C28">
        <v>20798.25</v>
      </c>
      <c r="D28">
        <v>20281.189999999999</v>
      </c>
      <c r="E28">
        <v>19084.02</v>
      </c>
      <c r="F28">
        <v>19077.55</v>
      </c>
      <c r="G28">
        <v>18790.54</v>
      </c>
      <c r="H28">
        <v>17507.080000000002</v>
      </c>
      <c r="I28">
        <v>15921.16</v>
      </c>
      <c r="J28">
        <v>14968.64</v>
      </c>
      <c r="K28">
        <v>13730.09</v>
      </c>
      <c r="L28">
        <v>13259.77</v>
      </c>
      <c r="M28">
        <v>13534.32</v>
      </c>
      <c r="N28">
        <v>10355</v>
      </c>
      <c r="O28">
        <v>10354.99</v>
      </c>
      <c r="P28">
        <v>10629.06</v>
      </c>
      <c r="Q28">
        <v>8689.51</v>
      </c>
      <c r="R28">
        <v>8689.51</v>
      </c>
      <c r="S28">
        <v>8957.2800000000007</v>
      </c>
      <c r="T28">
        <v>9199.34</v>
      </c>
      <c r="U28">
        <v>8669.6200000000008</v>
      </c>
      <c r="V28">
        <v>8609.36</v>
      </c>
      <c r="W28">
        <v>5652.44</v>
      </c>
      <c r="X28">
        <v>3968.59</v>
      </c>
      <c r="Y28">
        <v>3509.38</v>
      </c>
      <c r="Z28">
        <v>3549.42</v>
      </c>
      <c r="AA28">
        <v>3523.92</v>
      </c>
      <c r="AB28">
        <v>3874.76</v>
      </c>
      <c r="AC28">
        <v>4221.8</v>
      </c>
      <c r="AD28">
        <v>4565.0200000000004</v>
      </c>
      <c r="AE28">
        <v>4914.91</v>
      </c>
      <c r="AF28">
        <v>5264.79</v>
      </c>
      <c r="AG28">
        <v>5101.8599999999997</v>
      </c>
      <c r="AH28">
        <v>5435.52</v>
      </c>
      <c r="AI28">
        <v>5773.76</v>
      </c>
      <c r="AJ28">
        <v>6112.01</v>
      </c>
      <c r="AK28">
        <v>6446.57</v>
      </c>
      <c r="AL28">
        <v>6777.47</v>
      </c>
      <c r="AM28">
        <v>7115.71</v>
      </c>
      <c r="AN28">
        <v>7379.16</v>
      </c>
      <c r="AO28">
        <v>7382.28</v>
      </c>
      <c r="AP28">
        <v>7541.34</v>
      </c>
      <c r="AQ28">
        <v>6934.23</v>
      </c>
      <c r="AR28">
        <v>7240.08</v>
      </c>
      <c r="AS28">
        <v>7374.81</v>
      </c>
      <c r="AT28">
        <v>7719.23</v>
      </c>
      <c r="AU28">
        <v>8070.34</v>
      </c>
      <c r="AV28">
        <v>8433.7199999999993</v>
      </c>
      <c r="AW28">
        <v>8788.2199999999993</v>
      </c>
      <c r="AX28">
        <v>8888.8700000000008</v>
      </c>
      <c r="AY28">
        <v>29282.27</v>
      </c>
      <c r="AZ28">
        <v>31455.79</v>
      </c>
      <c r="BA28">
        <v>33372.25</v>
      </c>
      <c r="BB28">
        <v>33962.33</v>
      </c>
      <c r="BC28">
        <v>35641.800000000003</v>
      </c>
      <c r="BD28">
        <v>24915.63</v>
      </c>
      <c r="BE28">
        <v>26880.41</v>
      </c>
      <c r="BF28">
        <v>28845.41</v>
      </c>
      <c r="BG28">
        <v>29639.24</v>
      </c>
      <c r="BH28">
        <v>17434</v>
      </c>
      <c r="BI28">
        <v>19616</v>
      </c>
      <c r="BJ28">
        <v>17640</v>
      </c>
      <c r="BK28">
        <v>17537.72</v>
      </c>
      <c r="BL28">
        <v>18200</v>
      </c>
      <c r="BM28">
        <v>19226.93</v>
      </c>
      <c r="BN28"/>
      <c r="BO28"/>
      <c r="BP28"/>
      <c r="BQ28"/>
      <c r="BR28"/>
      <c r="BS28"/>
      <c r="BT28"/>
      <c r="BU28"/>
      <c r="BV28"/>
    </row>
    <row r="29" spans="1:74" x14ac:dyDescent="0.25">
      <c r="A29" t="s">
        <v>91</v>
      </c>
      <c r="B29">
        <v>195182.82</v>
      </c>
      <c r="C29">
        <v>187061.85</v>
      </c>
      <c r="D29">
        <v>176305.34</v>
      </c>
      <c r="E29">
        <v>173394.99</v>
      </c>
      <c r="F29">
        <v>189003</v>
      </c>
      <c r="G29">
        <v>189161.73</v>
      </c>
      <c r="H29">
        <v>203137.56</v>
      </c>
      <c r="I29">
        <v>203842.95</v>
      </c>
      <c r="J29">
        <v>202642.33</v>
      </c>
      <c r="K29">
        <v>205177.55</v>
      </c>
      <c r="L29">
        <v>221678.68</v>
      </c>
      <c r="M29">
        <v>241099.14</v>
      </c>
      <c r="N29">
        <v>215856.52</v>
      </c>
      <c r="O29">
        <v>224349.11</v>
      </c>
      <c r="P29">
        <v>263486.68</v>
      </c>
      <c r="Q29">
        <v>257694.34</v>
      </c>
      <c r="R29">
        <v>257694.34</v>
      </c>
      <c r="S29">
        <v>255516.75</v>
      </c>
      <c r="T29">
        <v>229087.59</v>
      </c>
      <c r="U29">
        <v>223727.32</v>
      </c>
      <c r="V29">
        <v>205690.63</v>
      </c>
      <c r="W29">
        <v>188304.54</v>
      </c>
      <c r="X29">
        <v>179854.5</v>
      </c>
      <c r="Y29">
        <v>177257.36</v>
      </c>
      <c r="Z29">
        <v>162362.93</v>
      </c>
      <c r="AA29">
        <v>161703.82999999999</v>
      </c>
      <c r="AB29">
        <v>149454.16</v>
      </c>
      <c r="AC29">
        <v>157846.76</v>
      </c>
      <c r="AD29">
        <v>154851.10999999999</v>
      </c>
      <c r="AE29">
        <v>160231.28</v>
      </c>
      <c r="AF29">
        <v>147038.12</v>
      </c>
      <c r="AG29">
        <v>146413.19</v>
      </c>
      <c r="AH29">
        <v>139424.35999999999</v>
      </c>
      <c r="AI29">
        <v>137591.71</v>
      </c>
      <c r="AJ29">
        <v>125309.36</v>
      </c>
      <c r="AK29">
        <v>123900.2</v>
      </c>
      <c r="AL29">
        <v>133445.23000000001</v>
      </c>
      <c r="AM29">
        <v>136704.57</v>
      </c>
      <c r="AN29">
        <v>124066.83</v>
      </c>
      <c r="AO29">
        <v>123183.93</v>
      </c>
      <c r="AP29">
        <v>123108.74</v>
      </c>
      <c r="AQ29">
        <v>110861.75</v>
      </c>
      <c r="AR29">
        <v>96286.36</v>
      </c>
      <c r="AS29">
        <v>85589.04</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c r="BO29"/>
      <c r="BP29"/>
      <c r="BQ29"/>
      <c r="BR29"/>
      <c r="BS29"/>
      <c r="BT29"/>
      <c r="BU29"/>
      <c r="BV29"/>
    </row>
    <row r="30" spans="1:74" x14ac:dyDescent="0.25">
      <c r="A30" t="s">
        <v>92</v>
      </c>
      <c r="B30">
        <v>0</v>
      </c>
      <c r="C30">
        <v>0</v>
      </c>
      <c r="D30">
        <v>0</v>
      </c>
      <c r="E30">
        <v>0</v>
      </c>
      <c r="F30">
        <v>0</v>
      </c>
      <c r="G30">
        <v>0</v>
      </c>
      <c r="H30">
        <v>0</v>
      </c>
      <c r="I30">
        <v>0</v>
      </c>
      <c r="J30">
        <v>0</v>
      </c>
      <c r="K30">
        <v>0</v>
      </c>
      <c r="L30">
        <v>0</v>
      </c>
      <c r="M30">
        <v>0</v>
      </c>
      <c r="N30">
        <v>0</v>
      </c>
      <c r="O30">
        <v>73416.240000000005</v>
      </c>
      <c r="P30">
        <v>77556.490000000005</v>
      </c>
      <c r="Q30">
        <v>8672.5300000000007</v>
      </c>
      <c r="R30">
        <v>8672.5300000000007</v>
      </c>
      <c r="S30">
        <v>0</v>
      </c>
      <c r="T30">
        <v>10906.94</v>
      </c>
      <c r="U30">
        <v>12024.14</v>
      </c>
      <c r="V30">
        <v>0</v>
      </c>
      <c r="W30">
        <v>14258.55</v>
      </c>
      <c r="X30">
        <v>0</v>
      </c>
      <c r="Y30">
        <v>0</v>
      </c>
      <c r="Z30">
        <v>0</v>
      </c>
      <c r="AA30">
        <v>18727.37</v>
      </c>
      <c r="AB30">
        <v>0</v>
      </c>
      <c r="AC30">
        <v>0</v>
      </c>
      <c r="AD30">
        <v>0</v>
      </c>
      <c r="AE30">
        <v>0</v>
      </c>
      <c r="AF30">
        <v>0</v>
      </c>
      <c r="AG30">
        <v>0</v>
      </c>
      <c r="AH30">
        <v>0</v>
      </c>
      <c r="AI30">
        <v>0</v>
      </c>
      <c r="AJ30">
        <v>0</v>
      </c>
      <c r="AK30">
        <v>0</v>
      </c>
      <c r="AL30">
        <v>0</v>
      </c>
      <c r="AM30">
        <v>32756.77</v>
      </c>
      <c r="AN30">
        <v>34059.910000000003</v>
      </c>
      <c r="AO30">
        <v>0</v>
      </c>
      <c r="AP30">
        <v>35952.68</v>
      </c>
      <c r="AQ30">
        <v>0</v>
      </c>
      <c r="AR30">
        <v>0</v>
      </c>
      <c r="AS30">
        <v>39975.440000000002</v>
      </c>
      <c r="AT30">
        <v>0</v>
      </c>
      <c r="AU30">
        <v>15032.45</v>
      </c>
      <c r="AV30">
        <v>15157.4</v>
      </c>
      <c r="AW30">
        <v>16898.060000000001</v>
      </c>
      <c r="AX30">
        <v>0</v>
      </c>
      <c r="AY30">
        <v>16895.240000000002</v>
      </c>
      <c r="AZ30">
        <v>15182.64</v>
      </c>
      <c r="BA30">
        <v>15943.24</v>
      </c>
      <c r="BB30">
        <v>14360.14</v>
      </c>
      <c r="BC30">
        <v>12358.73</v>
      </c>
      <c r="BD30">
        <v>17397.78</v>
      </c>
      <c r="BE30">
        <v>6737.22</v>
      </c>
      <c r="BF30">
        <v>6155.52</v>
      </c>
      <c r="BG30">
        <v>4904.25</v>
      </c>
      <c r="BH30">
        <v>5702.89</v>
      </c>
      <c r="BI30">
        <v>4429</v>
      </c>
      <c r="BJ30">
        <v>3286</v>
      </c>
      <c r="BK30">
        <v>2999.82</v>
      </c>
      <c r="BL30">
        <v>1778</v>
      </c>
      <c r="BM30">
        <v>1711.52</v>
      </c>
      <c r="BN30"/>
      <c r="BO30"/>
      <c r="BP30"/>
      <c r="BQ30"/>
      <c r="BR30"/>
      <c r="BS30"/>
      <c r="BT30"/>
      <c r="BU30"/>
      <c r="BV30"/>
    </row>
    <row r="31" spans="1:74" x14ac:dyDescent="0.25">
      <c r="A31" t="s">
        <v>93</v>
      </c>
      <c r="B31">
        <v>0</v>
      </c>
      <c r="C31">
        <v>0</v>
      </c>
      <c r="D31">
        <v>0</v>
      </c>
      <c r="E31">
        <v>0</v>
      </c>
      <c r="F31">
        <v>0</v>
      </c>
      <c r="G31">
        <v>0</v>
      </c>
      <c r="H31">
        <v>0</v>
      </c>
      <c r="I31">
        <v>0</v>
      </c>
      <c r="J31">
        <v>0</v>
      </c>
      <c r="K31">
        <v>0</v>
      </c>
      <c r="L31">
        <v>0</v>
      </c>
      <c r="M31">
        <v>0</v>
      </c>
      <c r="N31">
        <v>0</v>
      </c>
      <c r="O31">
        <v>73416.240000000005</v>
      </c>
      <c r="P31">
        <v>77556.490000000005</v>
      </c>
      <c r="Q31">
        <v>8672.5300000000007</v>
      </c>
      <c r="R31">
        <v>8672.5300000000007</v>
      </c>
      <c r="S31">
        <v>0</v>
      </c>
      <c r="T31">
        <v>10906.94</v>
      </c>
      <c r="U31">
        <v>12024.14</v>
      </c>
      <c r="V31">
        <v>0</v>
      </c>
      <c r="W31">
        <v>14258.55</v>
      </c>
      <c r="X31">
        <v>0</v>
      </c>
      <c r="Y31">
        <v>0</v>
      </c>
      <c r="Z31">
        <v>0</v>
      </c>
      <c r="AA31">
        <v>18727.37</v>
      </c>
      <c r="AB31">
        <v>0</v>
      </c>
      <c r="AC31">
        <v>0</v>
      </c>
      <c r="AD31">
        <v>0</v>
      </c>
      <c r="AE31">
        <v>0</v>
      </c>
      <c r="AF31">
        <v>0</v>
      </c>
      <c r="AG31">
        <v>0</v>
      </c>
      <c r="AH31">
        <v>0</v>
      </c>
      <c r="AI31">
        <v>0</v>
      </c>
      <c r="AJ31">
        <v>0</v>
      </c>
      <c r="AK31">
        <v>0</v>
      </c>
      <c r="AL31">
        <v>0</v>
      </c>
      <c r="AM31">
        <v>32756.77</v>
      </c>
      <c r="AN31">
        <v>34059.910000000003</v>
      </c>
      <c r="AO31">
        <v>0</v>
      </c>
      <c r="AP31">
        <v>35952.68</v>
      </c>
      <c r="AQ31">
        <v>0</v>
      </c>
      <c r="AR31">
        <v>0</v>
      </c>
      <c r="AS31">
        <v>39975.440000000002</v>
      </c>
      <c r="AT31">
        <v>0</v>
      </c>
      <c r="AU31">
        <v>15032.45</v>
      </c>
      <c r="AV31">
        <v>15157.4</v>
      </c>
      <c r="AW31">
        <v>16898.060000000001</v>
      </c>
      <c r="AX31">
        <v>0</v>
      </c>
      <c r="AY31">
        <v>16895.240000000002</v>
      </c>
      <c r="AZ31">
        <v>15182.64</v>
      </c>
      <c r="BA31">
        <v>15943.24</v>
      </c>
      <c r="BB31">
        <v>14360.14</v>
      </c>
      <c r="BC31">
        <v>12358.73</v>
      </c>
      <c r="BD31">
        <v>17397.78</v>
      </c>
      <c r="BE31">
        <v>6737.22</v>
      </c>
      <c r="BF31">
        <v>6155.52</v>
      </c>
      <c r="BG31">
        <v>4904.25</v>
      </c>
      <c r="BH31">
        <v>5702.89</v>
      </c>
      <c r="BI31">
        <v>4429</v>
      </c>
      <c r="BJ31">
        <v>3286</v>
      </c>
      <c r="BK31">
        <v>2999.82</v>
      </c>
      <c r="BL31">
        <v>1778</v>
      </c>
      <c r="BM31">
        <v>1711.52</v>
      </c>
      <c r="BN31"/>
      <c r="BO31"/>
      <c r="BP31"/>
      <c r="BQ31"/>
      <c r="BR31"/>
      <c r="BS31"/>
      <c r="BT31"/>
      <c r="BU31"/>
      <c r="BV31"/>
    </row>
    <row r="32" spans="1:74" x14ac:dyDescent="0.25">
      <c r="A32" t="s">
        <v>94</v>
      </c>
      <c r="B32">
        <v>597326.93999999994</v>
      </c>
      <c r="C32">
        <v>590579.84</v>
      </c>
      <c r="D32">
        <v>577457.1</v>
      </c>
      <c r="E32">
        <v>539288.99</v>
      </c>
      <c r="F32">
        <v>544594.5</v>
      </c>
      <c r="G32">
        <v>549199.05000000005</v>
      </c>
      <c r="H32">
        <v>559637.63</v>
      </c>
      <c r="I32">
        <v>558306.87</v>
      </c>
      <c r="J32">
        <v>574099.15</v>
      </c>
      <c r="K32">
        <v>579039.71</v>
      </c>
      <c r="L32">
        <v>609262.74</v>
      </c>
      <c r="M32">
        <v>641275.73</v>
      </c>
      <c r="N32">
        <v>615926.74</v>
      </c>
      <c r="O32">
        <v>636719.1</v>
      </c>
      <c r="P32">
        <v>689593.87</v>
      </c>
      <c r="Q32">
        <v>610849.72</v>
      </c>
      <c r="R32">
        <v>610849.72</v>
      </c>
      <c r="S32">
        <v>614456.67000000004</v>
      </c>
      <c r="T32">
        <v>588578.44999999995</v>
      </c>
      <c r="U32">
        <v>589806.6</v>
      </c>
      <c r="V32">
        <v>572989.17000000004</v>
      </c>
      <c r="W32">
        <v>558289.38</v>
      </c>
      <c r="X32">
        <v>546845.68000000005</v>
      </c>
      <c r="Y32">
        <v>532852.52</v>
      </c>
      <c r="Z32">
        <v>517812.16</v>
      </c>
      <c r="AA32">
        <v>521216.23</v>
      </c>
      <c r="AB32">
        <v>512040.24</v>
      </c>
      <c r="AC32">
        <v>528801.76</v>
      </c>
      <c r="AD32">
        <v>532287.93999999994</v>
      </c>
      <c r="AE32">
        <v>544352.12</v>
      </c>
      <c r="AF32">
        <v>541556</v>
      </c>
      <c r="AG32">
        <v>548398.56999999995</v>
      </c>
      <c r="AH32">
        <v>544859.31999999995</v>
      </c>
      <c r="AI32">
        <v>544807.24</v>
      </c>
      <c r="AJ32">
        <v>530255.49</v>
      </c>
      <c r="AK32">
        <v>533996.61</v>
      </c>
      <c r="AL32">
        <v>550493.9</v>
      </c>
      <c r="AM32">
        <v>564133.09</v>
      </c>
      <c r="AN32">
        <v>555707.93999999994</v>
      </c>
      <c r="AO32">
        <v>560696.03</v>
      </c>
      <c r="AP32">
        <v>566795.43000000005</v>
      </c>
      <c r="AQ32">
        <v>548944.97</v>
      </c>
      <c r="AR32">
        <v>535403</v>
      </c>
      <c r="AS32">
        <v>526124.56999999995</v>
      </c>
      <c r="AT32">
        <v>428703.23</v>
      </c>
      <c r="AU32">
        <v>426819.41</v>
      </c>
      <c r="AV32">
        <v>417999.33</v>
      </c>
      <c r="AW32">
        <v>419094.31</v>
      </c>
      <c r="AX32">
        <v>420728.21</v>
      </c>
      <c r="AY32">
        <v>426477.21</v>
      </c>
      <c r="AZ32">
        <v>428042.97</v>
      </c>
      <c r="BA32">
        <v>435597.26</v>
      </c>
      <c r="BB32">
        <v>430414.4</v>
      </c>
      <c r="BC32">
        <v>421356.68</v>
      </c>
      <c r="BD32">
        <v>422727.08</v>
      </c>
      <c r="BE32">
        <v>424552.21</v>
      </c>
      <c r="BF32">
        <v>435254.18</v>
      </c>
      <c r="BG32">
        <v>446813.42</v>
      </c>
      <c r="BH32">
        <v>445664.64</v>
      </c>
      <c r="BI32">
        <v>458426</v>
      </c>
      <c r="BJ32">
        <v>461298</v>
      </c>
      <c r="BK32">
        <v>467778.1</v>
      </c>
      <c r="BL32">
        <v>469777</v>
      </c>
      <c r="BM32">
        <v>478223.68</v>
      </c>
      <c r="BN32"/>
      <c r="BO32"/>
      <c r="BP32"/>
      <c r="BQ32"/>
      <c r="BR32"/>
      <c r="BS32"/>
      <c r="BT32"/>
      <c r="BU32"/>
      <c r="BV32"/>
    </row>
    <row r="33" spans="1:74" x14ac:dyDescent="0.25">
      <c r="A33" t="s">
        <v>95</v>
      </c>
      <c r="B33">
        <v>2746441.01</v>
      </c>
      <c r="C33">
        <v>2762515.98</v>
      </c>
      <c r="D33">
        <v>2842810.63</v>
      </c>
      <c r="E33">
        <v>2739872.05</v>
      </c>
      <c r="F33">
        <v>2603488.48</v>
      </c>
      <c r="G33">
        <v>2647287.3199999998</v>
      </c>
      <c r="H33">
        <v>2739954.38</v>
      </c>
      <c r="I33">
        <v>2703313.95</v>
      </c>
      <c r="J33">
        <v>2600252.62</v>
      </c>
      <c r="K33">
        <v>2673160.02</v>
      </c>
      <c r="L33">
        <v>2716033.3</v>
      </c>
      <c r="M33">
        <v>2803941.46</v>
      </c>
      <c r="N33">
        <v>2796625.27</v>
      </c>
      <c r="O33">
        <v>2931642.81</v>
      </c>
      <c r="P33">
        <v>3026564.02</v>
      </c>
      <c r="Q33">
        <v>3017907.45</v>
      </c>
      <c r="R33">
        <v>3017907.45</v>
      </c>
      <c r="S33">
        <v>2991169.35</v>
      </c>
      <c r="T33">
        <v>2821572.81</v>
      </c>
      <c r="U33">
        <v>2713895.07</v>
      </c>
      <c r="V33">
        <v>2602022.39</v>
      </c>
      <c r="W33">
        <v>2438248.0099999998</v>
      </c>
      <c r="X33">
        <v>2369952.37</v>
      </c>
      <c r="Y33">
        <v>2460733.15</v>
      </c>
      <c r="Z33">
        <v>2387249.2000000002</v>
      </c>
      <c r="AA33">
        <v>2281449.65</v>
      </c>
      <c r="AB33">
        <v>2203793.4300000002</v>
      </c>
      <c r="AC33">
        <v>2252764.38</v>
      </c>
      <c r="AD33">
        <v>2238030.91</v>
      </c>
      <c r="AE33">
        <v>2195901.0699999998</v>
      </c>
      <c r="AF33">
        <v>2168557.81</v>
      </c>
      <c r="AG33">
        <v>2175793.81</v>
      </c>
      <c r="AH33">
        <v>2215861.08</v>
      </c>
      <c r="AI33">
        <v>2244939.2000000002</v>
      </c>
      <c r="AJ33">
        <v>2224759.61</v>
      </c>
      <c r="AK33">
        <v>2242041.88</v>
      </c>
      <c r="AL33">
        <v>2307508.41</v>
      </c>
      <c r="AM33">
        <v>2315209.6</v>
      </c>
      <c r="AN33">
        <v>2252666.2000000002</v>
      </c>
      <c r="AO33">
        <v>2260745.71</v>
      </c>
      <c r="AP33">
        <v>2293408.5699999998</v>
      </c>
      <c r="AQ33">
        <v>2272083.7799999998</v>
      </c>
      <c r="AR33">
        <v>2202948.64</v>
      </c>
      <c r="AS33">
        <v>2269404.94</v>
      </c>
      <c r="AT33">
        <v>2167385.9500000002</v>
      </c>
      <c r="AU33">
        <v>2224605.69</v>
      </c>
      <c r="AV33">
        <v>2151938.4300000002</v>
      </c>
      <c r="AW33">
        <v>2186051.5099999998</v>
      </c>
      <c r="AX33">
        <v>2136280.38</v>
      </c>
      <c r="AY33">
        <v>2187531.38</v>
      </c>
      <c r="AZ33">
        <v>2089439.24</v>
      </c>
      <c r="BA33">
        <v>1983617.33</v>
      </c>
      <c r="BB33">
        <v>1893638.55</v>
      </c>
      <c r="BC33">
        <v>1900355.51</v>
      </c>
      <c r="BD33">
        <v>1943624.64</v>
      </c>
      <c r="BE33">
        <v>1961735.02</v>
      </c>
      <c r="BF33">
        <v>2034156.32</v>
      </c>
      <c r="BG33">
        <v>1989405.26</v>
      </c>
      <c r="BH33">
        <v>1843762.17</v>
      </c>
      <c r="BI33">
        <v>1759665</v>
      </c>
      <c r="BJ33">
        <v>1798793</v>
      </c>
      <c r="BK33">
        <v>1780761.14</v>
      </c>
      <c r="BL33">
        <v>1757833</v>
      </c>
      <c r="BM33">
        <v>1626630.18</v>
      </c>
      <c r="BN33"/>
      <c r="BO33"/>
      <c r="BP33"/>
      <c r="BQ33"/>
      <c r="BR33"/>
      <c r="BS33"/>
      <c r="BT33"/>
      <c r="BU33"/>
      <c r="BV33"/>
    </row>
    <row r="34" spans="1:74" x14ac:dyDescent="0.25">
      <c r="A34" t="s">
        <v>96</v>
      </c>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x14ac:dyDescent="0.25">
      <c r="A35" t="s">
        <v>97</v>
      </c>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x14ac:dyDescent="0.25">
      <c r="A36" t="s">
        <v>98</v>
      </c>
      <c r="B36">
        <v>331275.76</v>
      </c>
      <c r="C36">
        <v>313302.33</v>
      </c>
      <c r="D36">
        <v>294902.2</v>
      </c>
      <c r="E36">
        <v>317417.15999999997</v>
      </c>
      <c r="F36">
        <v>293069.40999999997</v>
      </c>
      <c r="G36">
        <v>332674.40999999997</v>
      </c>
      <c r="H36">
        <v>402866.34</v>
      </c>
      <c r="I36">
        <v>394598.24</v>
      </c>
      <c r="J36">
        <v>479810.95</v>
      </c>
      <c r="K36">
        <v>469907.02</v>
      </c>
      <c r="L36">
        <v>456269.49</v>
      </c>
      <c r="M36">
        <v>558821.12</v>
      </c>
      <c r="N36">
        <v>621913.42000000004</v>
      </c>
      <c r="O36">
        <v>723216.76</v>
      </c>
      <c r="P36">
        <v>646065.84</v>
      </c>
      <c r="Q36">
        <v>565067.72</v>
      </c>
      <c r="R36">
        <v>565067.72</v>
      </c>
      <c r="S36">
        <v>597974.36</v>
      </c>
      <c r="T36">
        <v>400824.3</v>
      </c>
      <c r="U36">
        <v>232460.58</v>
      </c>
      <c r="V36">
        <v>156162.82999999999</v>
      </c>
      <c r="W36">
        <v>102473.25</v>
      </c>
      <c r="X36">
        <v>78000</v>
      </c>
      <c r="Y36">
        <v>34000</v>
      </c>
      <c r="Z36">
        <v>18000</v>
      </c>
      <c r="AA36">
        <v>19000</v>
      </c>
      <c r="AB36">
        <v>51000</v>
      </c>
      <c r="AC36">
        <v>128000</v>
      </c>
      <c r="AD36">
        <v>108000</v>
      </c>
      <c r="AE36">
        <v>121000</v>
      </c>
      <c r="AF36">
        <v>125000</v>
      </c>
      <c r="AG36">
        <v>166000</v>
      </c>
      <c r="AH36">
        <v>219000</v>
      </c>
      <c r="AI36">
        <v>330000</v>
      </c>
      <c r="AJ36">
        <v>361000</v>
      </c>
      <c r="AK36">
        <v>387000</v>
      </c>
      <c r="AL36">
        <v>431000</v>
      </c>
      <c r="AM36">
        <v>476866.41</v>
      </c>
      <c r="AN36">
        <v>482000</v>
      </c>
      <c r="AO36">
        <v>526000</v>
      </c>
      <c r="AP36">
        <v>532000</v>
      </c>
      <c r="AQ36">
        <v>514000</v>
      </c>
      <c r="AR36">
        <v>480000</v>
      </c>
      <c r="AS36">
        <v>549000</v>
      </c>
      <c r="AT36">
        <v>581000</v>
      </c>
      <c r="AU36">
        <v>622000</v>
      </c>
      <c r="AV36">
        <v>594000</v>
      </c>
      <c r="AW36">
        <v>644000</v>
      </c>
      <c r="AX36">
        <v>614000</v>
      </c>
      <c r="AY36">
        <v>579000</v>
      </c>
      <c r="AZ36">
        <v>528409.05000000005</v>
      </c>
      <c r="BA36">
        <v>420388.36</v>
      </c>
      <c r="BB36">
        <v>340000</v>
      </c>
      <c r="BC36">
        <v>350000</v>
      </c>
      <c r="BD36">
        <v>436000</v>
      </c>
      <c r="BE36">
        <v>469000</v>
      </c>
      <c r="BF36">
        <v>500501.09</v>
      </c>
      <c r="BG36">
        <v>454000</v>
      </c>
      <c r="BH36">
        <v>355000</v>
      </c>
      <c r="BI36">
        <v>295000</v>
      </c>
      <c r="BJ36">
        <v>240216</v>
      </c>
      <c r="BK36">
        <v>192423.95</v>
      </c>
      <c r="BL36">
        <v>214296</v>
      </c>
      <c r="BM36">
        <v>454877.61</v>
      </c>
      <c r="BN36"/>
      <c r="BO36"/>
      <c r="BP36"/>
      <c r="BQ36"/>
      <c r="BR36"/>
      <c r="BS36"/>
      <c r="BT36"/>
      <c r="BU36"/>
      <c r="BV36"/>
    </row>
    <row r="37" spans="1:74" x14ac:dyDescent="0.25">
      <c r="A37" t="s">
        <v>99</v>
      </c>
      <c r="B37">
        <v>248530.21</v>
      </c>
      <c r="C37">
        <v>218170.98</v>
      </c>
      <c r="D37">
        <v>227500.48</v>
      </c>
      <c r="E37">
        <v>289154.71000000002</v>
      </c>
      <c r="F37">
        <v>239323.35</v>
      </c>
      <c r="G37">
        <v>199247.64</v>
      </c>
      <c r="H37">
        <v>149349.53</v>
      </c>
      <c r="I37">
        <v>251646.97</v>
      </c>
      <c r="J37">
        <v>156958.04</v>
      </c>
      <c r="K37">
        <v>173707.8</v>
      </c>
      <c r="L37">
        <v>160489.1</v>
      </c>
      <c r="M37">
        <v>212742</v>
      </c>
      <c r="N37">
        <v>225466.66</v>
      </c>
      <c r="O37">
        <v>173141.38</v>
      </c>
      <c r="P37">
        <v>167112.99</v>
      </c>
      <c r="Q37">
        <v>366532.74</v>
      </c>
      <c r="R37">
        <v>366532.74</v>
      </c>
      <c r="S37">
        <v>332777.2</v>
      </c>
      <c r="T37">
        <v>349020.61</v>
      </c>
      <c r="U37">
        <v>301162.11</v>
      </c>
      <c r="V37">
        <v>409311.94</v>
      </c>
      <c r="W37">
        <v>337428.5</v>
      </c>
      <c r="X37">
        <v>294238.15000000002</v>
      </c>
      <c r="Y37">
        <v>269953.71999999997</v>
      </c>
      <c r="Z37">
        <v>327814.59000000003</v>
      </c>
      <c r="AA37">
        <v>255252.68</v>
      </c>
      <c r="AB37">
        <v>210476.56</v>
      </c>
      <c r="AC37">
        <v>179796.85</v>
      </c>
      <c r="AD37">
        <v>255739.82</v>
      </c>
      <c r="AE37">
        <v>244883.66</v>
      </c>
      <c r="AF37">
        <v>223572.34</v>
      </c>
      <c r="AG37">
        <v>189531.32</v>
      </c>
      <c r="AH37">
        <v>231543.82</v>
      </c>
      <c r="AI37">
        <v>191608.22</v>
      </c>
      <c r="AJ37">
        <v>176090.74</v>
      </c>
      <c r="AK37">
        <v>168522.18</v>
      </c>
      <c r="AL37">
        <v>224314.56</v>
      </c>
      <c r="AM37">
        <v>214446.34</v>
      </c>
      <c r="AN37">
        <v>187748.77</v>
      </c>
      <c r="AO37">
        <v>158533.71</v>
      </c>
      <c r="AP37">
        <v>229153.51</v>
      </c>
      <c r="AQ37">
        <v>233365.5</v>
      </c>
      <c r="AR37">
        <v>228464.69</v>
      </c>
      <c r="AS37">
        <v>207418.71</v>
      </c>
      <c r="AT37">
        <v>205714.82</v>
      </c>
      <c r="AU37">
        <v>202625.65</v>
      </c>
      <c r="AV37">
        <v>199179.32</v>
      </c>
      <c r="AW37">
        <v>185500.83</v>
      </c>
      <c r="AX37">
        <v>228474.19</v>
      </c>
      <c r="AY37">
        <v>191523.04</v>
      </c>
      <c r="AZ37">
        <v>210884.51</v>
      </c>
      <c r="BA37">
        <v>170753.43</v>
      </c>
      <c r="BB37">
        <v>180288.65</v>
      </c>
      <c r="BC37">
        <v>150228.57999999999</v>
      </c>
      <c r="BD37">
        <v>129778.2</v>
      </c>
      <c r="BE37">
        <v>101420.18</v>
      </c>
      <c r="BF37">
        <v>145500.48000000001</v>
      </c>
      <c r="BG37">
        <v>200085.96</v>
      </c>
      <c r="BH37">
        <v>186860.18</v>
      </c>
      <c r="BI37">
        <v>113330</v>
      </c>
      <c r="BJ37">
        <v>174445</v>
      </c>
      <c r="BK37">
        <v>222874.68</v>
      </c>
      <c r="BL37">
        <v>188662</v>
      </c>
      <c r="BM37">
        <v>174140.07</v>
      </c>
      <c r="BN37"/>
      <c r="BO37"/>
      <c r="BP37"/>
      <c r="BQ37"/>
      <c r="BR37"/>
      <c r="BS37"/>
      <c r="BT37"/>
      <c r="BU37"/>
      <c r="BV37"/>
    </row>
    <row r="38" spans="1:74" x14ac:dyDescent="0.25">
      <c r="A38" t="s">
        <v>70</v>
      </c>
      <c r="B38">
        <v>161625.43</v>
      </c>
      <c r="C38">
        <v>146908.85</v>
      </c>
      <c r="D38">
        <v>143907.14000000001</v>
      </c>
      <c r="E38">
        <v>174557.59</v>
      </c>
      <c r="F38">
        <v>157652.82999999999</v>
      </c>
      <c r="G38">
        <v>120400.57</v>
      </c>
      <c r="H38">
        <v>93852.18</v>
      </c>
      <c r="I38">
        <v>147836.13</v>
      </c>
      <c r="J38">
        <v>108486.36</v>
      </c>
      <c r="K38">
        <v>122098.05</v>
      </c>
      <c r="L38">
        <v>104293.02</v>
      </c>
      <c r="M38">
        <v>212742</v>
      </c>
      <c r="N38">
        <v>225466.66</v>
      </c>
      <c r="O38">
        <v>173141.38</v>
      </c>
      <c r="P38">
        <v>167112.99</v>
      </c>
      <c r="Q38">
        <v>366532.74</v>
      </c>
      <c r="R38">
        <v>366532.74</v>
      </c>
      <c r="S38">
        <v>332777.2</v>
      </c>
      <c r="T38">
        <v>349020.61</v>
      </c>
      <c r="U38">
        <v>301162.11</v>
      </c>
      <c r="V38">
        <v>184243.18</v>
      </c>
      <c r="W38">
        <v>337428.5</v>
      </c>
      <c r="X38">
        <v>183581.44</v>
      </c>
      <c r="Y38">
        <v>269953.71999999997</v>
      </c>
      <c r="Z38">
        <v>327814.59000000003</v>
      </c>
      <c r="AA38">
        <v>255252.68</v>
      </c>
      <c r="AB38">
        <v>210476.56</v>
      </c>
      <c r="AC38">
        <v>179796.85</v>
      </c>
      <c r="AD38">
        <v>255739.82</v>
      </c>
      <c r="AE38">
        <v>244883.66</v>
      </c>
      <c r="AF38">
        <v>223572.34</v>
      </c>
      <c r="AG38">
        <v>189531.32</v>
      </c>
      <c r="AH38">
        <v>231543.82</v>
      </c>
      <c r="AI38">
        <v>191608.22</v>
      </c>
      <c r="AJ38">
        <v>176090.74</v>
      </c>
      <c r="AK38">
        <v>168522.18</v>
      </c>
      <c r="AL38">
        <v>224314.56</v>
      </c>
      <c r="AM38">
        <v>214446.34</v>
      </c>
      <c r="AN38">
        <v>187748.77</v>
      </c>
      <c r="AO38">
        <v>158533.71</v>
      </c>
      <c r="AP38">
        <v>229153.51</v>
      </c>
      <c r="AQ38">
        <v>233365.5</v>
      </c>
      <c r="AR38">
        <v>228464.69</v>
      </c>
      <c r="AS38">
        <v>207418.71</v>
      </c>
      <c r="AT38">
        <v>205714.82</v>
      </c>
      <c r="AU38">
        <v>202625.65</v>
      </c>
      <c r="AV38">
        <v>199179.32</v>
      </c>
      <c r="AW38">
        <v>185500.83</v>
      </c>
      <c r="AX38">
        <v>228474.19</v>
      </c>
      <c r="AY38">
        <v>191523.04</v>
      </c>
      <c r="AZ38">
        <v>210884.51</v>
      </c>
      <c r="BA38">
        <v>170753.43</v>
      </c>
      <c r="BB38">
        <v>180288.65</v>
      </c>
      <c r="BC38">
        <v>150228.57999999999</v>
      </c>
      <c r="BD38">
        <v>129778.2</v>
      </c>
      <c r="BE38">
        <v>101420.18</v>
      </c>
      <c r="BF38">
        <v>145500.48000000001</v>
      </c>
      <c r="BG38">
        <v>200085.96</v>
      </c>
      <c r="BH38">
        <v>186860.18</v>
      </c>
      <c r="BI38">
        <v>113330</v>
      </c>
      <c r="BJ38">
        <v>174445</v>
      </c>
      <c r="BK38">
        <v>222874.68</v>
      </c>
      <c r="BL38">
        <v>188662</v>
      </c>
      <c r="BM38">
        <v>174140.07</v>
      </c>
      <c r="BN38"/>
      <c r="BO38"/>
      <c r="BP38"/>
      <c r="BQ38"/>
      <c r="BR38"/>
      <c r="BS38"/>
      <c r="BT38"/>
      <c r="BU38"/>
      <c r="BV38"/>
    </row>
    <row r="39" spans="1:74" x14ac:dyDescent="0.25">
      <c r="A39" t="s">
        <v>100</v>
      </c>
      <c r="B39">
        <v>86904.79</v>
      </c>
      <c r="C39">
        <v>71262.13</v>
      </c>
      <c r="D39">
        <v>83593.34</v>
      </c>
      <c r="E39">
        <v>114597.12</v>
      </c>
      <c r="F39">
        <v>81670.52</v>
      </c>
      <c r="G39">
        <v>78847.070000000007</v>
      </c>
      <c r="H39">
        <v>55497.34</v>
      </c>
      <c r="I39">
        <v>103810.84</v>
      </c>
      <c r="J39">
        <v>48471.68</v>
      </c>
      <c r="K39">
        <v>51609.75</v>
      </c>
      <c r="L39">
        <v>56196.08</v>
      </c>
      <c r="M39">
        <v>0</v>
      </c>
      <c r="N39">
        <v>0</v>
      </c>
      <c r="O39">
        <v>0</v>
      </c>
      <c r="P39">
        <v>0</v>
      </c>
      <c r="Q39">
        <v>0</v>
      </c>
      <c r="R39">
        <v>0</v>
      </c>
      <c r="S39">
        <v>0</v>
      </c>
      <c r="T39">
        <v>0</v>
      </c>
      <c r="U39">
        <v>0</v>
      </c>
      <c r="V39">
        <v>225068.76</v>
      </c>
      <c r="W39">
        <v>0</v>
      </c>
      <c r="X39">
        <v>110656.71</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c r="BO39"/>
      <c r="BP39"/>
      <c r="BQ39"/>
      <c r="BR39"/>
      <c r="BS39"/>
      <c r="BT39"/>
      <c r="BU39"/>
      <c r="BV39"/>
    </row>
    <row r="40" spans="1:74" x14ac:dyDescent="0.25">
      <c r="A40" t="s">
        <v>101</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89529.9</v>
      </c>
      <c r="AZ40">
        <v>68452.84</v>
      </c>
      <c r="BA40">
        <v>53444.51</v>
      </c>
      <c r="BB40">
        <v>72156.56</v>
      </c>
      <c r="BC40">
        <v>74709.289999999994</v>
      </c>
      <c r="BD40">
        <v>59067.07</v>
      </c>
      <c r="BE40">
        <v>45385.51</v>
      </c>
      <c r="BF40">
        <v>64692.29</v>
      </c>
      <c r="BG40">
        <v>45263.79</v>
      </c>
      <c r="BH40">
        <v>39435.18</v>
      </c>
      <c r="BI40">
        <v>0</v>
      </c>
      <c r="BJ40">
        <v>0</v>
      </c>
      <c r="BK40">
        <v>0</v>
      </c>
      <c r="BL40">
        <v>0</v>
      </c>
      <c r="BM40">
        <v>0</v>
      </c>
      <c r="BN40"/>
      <c r="BO40"/>
      <c r="BP40"/>
      <c r="BQ40"/>
      <c r="BR40"/>
      <c r="BS40"/>
      <c r="BT40"/>
      <c r="BU40"/>
      <c r="BV40"/>
    </row>
    <row r="41" spans="1:74" x14ac:dyDescent="0.25">
      <c r="A41" t="s">
        <v>102</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18580</v>
      </c>
      <c r="BN41"/>
      <c r="BO41"/>
      <c r="BP41"/>
      <c r="BQ41"/>
      <c r="BR41"/>
      <c r="BS41"/>
      <c r="BT41"/>
      <c r="BU41"/>
      <c r="BV41"/>
    </row>
    <row r="42" spans="1:74" s="4" customFormat="1" x14ac:dyDescent="0.25">
      <c r="A42" t="s">
        <v>103</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18580</v>
      </c>
      <c r="BN42"/>
      <c r="BO42"/>
      <c r="BP42"/>
      <c r="BQ42"/>
      <c r="BR42"/>
      <c r="BS42"/>
      <c r="BT42"/>
      <c r="BU42"/>
      <c r="BV42"/>
    </row>
    <row r="43" spans="1:74" x14ac:dyDescent="0.25">
      <c r="A43" t="s">
        <v>104</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21.83</v>
      </c>
      <c r="AZ43">
        <v>25.73</v>
      </c>
      <c r="BA43">
        <v>12.08</v>
      </c>
      <c r="BB43">
        <v>12.41</v>
      </c>
      <c r="BC43">
        <v>14.99</v>
      </c>
      <c r="BD43">
        <v>24.07</v>
      </c>
      <c r="BE43">
        <v>11.81</v>
      </c>
      <c r="BF43">
        <v>11.81</v>
      </c>
      <c r="BG43">
        <v>13.24</v>
      </c>
      <c r="BH43">
        <v>19.739999999999998</v>
      </c>
      <c r="BI43">
        <v>0</v>
      </c>
      <c r="BJ43">
        <v>0</v>
      </c>
      <c r="BK43">
        <v>0</v>
      </c>
      <c r="BL43">
        <v>0</v>
      </c>
      <c r="BM43">
        <v>0</v>
      </c>
      <c r="BN43"/>
      <c r="BO43"/>
      <c r="BP43"/>
      <c r="BQ43"/>
      <c r="BR43"/>
      <c r="BS43"/>
      <c r="BT43"/>
      <c r="BU43"/>
      <c r="BV43"/>
    </row>
    <row r="44" spans="1:74" x14ac:dyDescent="0.25">
      <c r="A44" t="s">
        <v>105</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21.83</v>
      </c>
      <c r="AZ44">
        <v>25.73</v>
      </c>
      <c r="BA44">
        <v>12.08</v>
      </c>
      <c r="BB44">
        <v>12.41</v>
      </c>
      <c r="BC44">
        <v>14.99</v>
      </c>
      <c r="BD44">
        <v>24.07</v>
      </c>
      <c r="BE44">
        <v>11.81</v>
      </c>
      <c r="BF44">
        <v>11.81</v>
      </c>
      <c r="BG44">
        <v>13.24</v>
      </c>
      <c r="BH44">
        <v>19.739999999999998</v>
      </c>
      <c r="BI44">
        <v>0</v>
      </c>
      <c r="BJ44">
        <v>0</v>
      </c>
      <c r="BK44">
        <v>0</v>
      </c>
      <c r="BL44">
        <v>0</v>
      </c>
      <c r="BM44">
        <v>0</v>
      </c>
      <c r="BN44"/>
      <c r="BO44"/>
      <c r="BP44"/>
      <c r="BQ44"/>
      <c r="BR44"/>
      <c r="BS44"/>
      <c r="BT44"/>
      <c r="BU44"/>
      <c r="BV44"/>
    </row>
    <row r="45" spans="1:74" x14ac:dyDescent="0.25">
      <c r="A45" t="s">
        <v>106</v>
      </c>
      <c r="B45">
        <v>36674.68</v>
      </c>
      <c r="C45">
        <v>34110.79</v>
      </c>
      <c r="D45">
        <v>32415.01</v>
      </c>
      <c r="E45">
        <v>23655.42</v>
      </c>
      <c r="F45">
        <v>21104.74</v>
      </c>
      <c r="G45">
        <v>21069.46</v>
      </c>
      <c r="H45">
        <v>20662.650000000001</v>
      </c>
      <c r="I45">
        <v>20276.310000000001</v>
      </c>
      <c r="J45">
        <v>27593.17</v>
      </c>
      <c r="K45">
        <v>26961.65</v>
      </c>
      <c r="L45">
        <v>32500.55</v>
      </c>
      <c r="M45">
        <v>36152.129999999997</v>
      </c>
      <c r="N45">
        <v>37955.86</v>
      </c>
      <c r="O45">
        <v>41231.01</v>
      </c>
      <c r="P45">
        <v>39380.910000000003</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277.95</v>
      </c>
      <c r="BB45">
        <v>0</v>
      </c>
      <c r="BC45">
        <v>1716.67</v>
      </c>
      <c r="BD45">
        <v>0</v>
      </c>
      <c r="BE45">
        <v>0</v>
      </c>
      <c r="BF45">
        <v>0</v>
      </c>
      <c r="BG45">
        <v>1681.28</v>
      </c>
      <c r="BH45">
        <v>1681.28</v>
      </c>
      <c r="BI45">
        <v>1681</v>
      </c>
      <c r="BJ45">
        <v>1681</v>
      </c>
      <c r="BK45">
        <v>1681.28</v>
      </c>
      <c r="BL45">
        <v>1681</v>
      </c>
      <c r="BM45">
        <v>1681.28</v>
      </c>
      <c r="BN45"/>
      <c r="BO45"/>
      <c r="BP45"/>
      <c r="BQ45"/>
      <c r="BR45"/>
      <c r="BS45"/>
      <c r="BT45"/>
      <c r="BU45"/>
      <c r="BV45"/>
    </row>
    <row r="46" spans="1:74" s="4" customFormat="1" x14ac:dyDescent="0.25">
      <c r="A46" t="s">
        <v>107</v>
      </c>
      <c r="B46">
        <v>102061.63</v>
      </c>
      <c r="C46">
        <v>66516.479999999996</v>
      </c>
      <c r="D46">
        <v>62720.85</v>
      </c>
      <c r="E46">
        <v>30126.11</v>
      </c>
      <c r="F46">
        <v>54256.03</v>
      </c>
      <c r="G46">
        <v>25876.54</v>
      </c>
      <c r="H46">
        <v>40605.26</v>
      </c>
      <c r="I46">
        <v>21348.78</v>
      </c>
      <c r="J46">
        <v>18231.73</v>
      </c>
      <c r="K46">
        <v>9375.2000000000007</v>
      </c>
      <c r="L46">
        <v>15253.64</v>
      </c>
      <c r="M46">
        <v>11104.45</v>
      </c>
      <c r="N46">
        <v>12407.25</v>
      </c>
      <c r="O46">
        <v>75873.039999999994</v>
      </c>
      <c r="P46">
        <v>99838.25</v>
      </c>
      <c r="Q46">
        <v>82020.570000000007</v>
      </c>
      <c r="R46">
        <v>82020.570000000007</v>
      </c>
      <c r="S46">
        <v>131360.09</v>
      </c>
      <c r="T46">
        <v>76149.59</v>
      </c>
      <c r="U46">
        <v>121273.62</v>
      </c>
      <c r="V46">
        <v>77367.149999999994</v>
      </c>
      <c r="W46">
        <v>97986.17</v>
      </c>
      <c r="X46">
        <v>60973.87</v>
      </c>
      <c r="Y46">
        <v>74285.58</v>
      </c>
      <c r="Z46">
        <v>39259.18</v>
      </c>
      <c r="AA46">
        <v>57290.53</v>
      </c>
      <c r="AB46">
        <v>25274.35</v>
      </c>
      <c r="AC46">
        <v>44387.8</v>
      </c>
      <c r="AD46">
        <v>26663.53</v>
      </c>
      <c r="AE46">
        <v>45843.41</v>
      </c>
      <c r="AF46">
        <v>26654.78</v>
      </c>
      <c r="AG46">
        <v>34614.550000000003</v>
      </c>
      <c r="AH46">
        <v>19435.45</v>
      </c>
      <c r="AI46">
        <v>31251.41</v>
      </c>
      <c r="AJ46">
        <v>10145.74</v>
      </c>
      <c r="AK46">
        <v>18944.7</v>
      </c>
      <c r="AL46">
        <v>17368.32</v>
      </c>
      <c r="AM46">
        <v>37058.370000000003</v>
      </c>
      <c r="AN46">
        <v>15561.51</v>
      </c>
      <c r="AO46">
        <v>39180.080000000002</v>
      </c>
      <c r="AP46">
        <v>28387.08</v>
      </c>
      <c r="AQ46">
        <v>49182.67</v>
      </c>
      <c r="AR46">
        <v>27567.98</v>
      </c>
      <c r="AS46">
        <v>51512.56</v>
      </c>
      <c r="AT46">
        <v>38262.410000000003</v>
      </c>
      <c r="AU46">
        <v>66840.53</v>
      </c>
      <c r="AV46">
        <v>37708.26</v>
      </c>
      <c r="AW46">
        <v>46851.78</v>
      </c>
      <c r="AX46">
        <v>25895.33</v>
      </c>
      <c r="AY46">
        <v>47968</v>
      </c>
      <c r="AZ46">
        <v>36065.22</v>
      </c>
      <c r="BA46">
        <v>21882.66</v>
      </c>
      <c r="BB46">
        <v>10447.68</v>
      </c>
      <c r="BC46">
        <v>12509.95</v>
      </c>
      <c r="BD46">
        <v>9741.6299999999992</v>
      </c>
      <c r="BE46">
        <v>7500.59</v>
      </c>
      <c r="BF46">
        <v>5263.5</v>
      </c>
      <c r="BG46">
        <v>10778.21</v>
      </c>
      <c r="BH46">
        <v>9217.18</v>
      </c>
      <c r="BI46">
        <v>0</v>
      </c>
      <c r="BJ46">
        <v>0</v>
      </c>
      <c r="BK46">
        <v>0</v>
      </c>
      <c r="BL46">
        <v>0</v>
      </c>
      <c r="BM46">
        <v>0</v>
      </c>
      <c r="BN46"/>
      <c r="BO46"/>
      <c r="BP46"/>
      <c r="BQ46"/>
      <c r="BR46"/>
      <c r="BS46"/>
      <c r="BT46"/>
      <c r="BU46"/>
      <c r="BV46"/>
    </row>
    <row r="47" spans="1:74" x14ac:dyDescent="0.25">
      <c r="A47" t="s">
        <v>108</v>
      </c>
      <c r="B47">
        <v>29583.18</v>
      </c>
      <c r="C47">
        <v>18824.45</v>
      </c>
      <c r="D47">
        <v>16942.91</v>
      </c>
      <c r="E47">
        <v>10137.25</v>
      </c>
      <c r="F47">
        <v>26923.81</v>
      </c>
      <c r="G47">
        <v>8238.7999999999993</v>
      </c>
      <c r="H47">
        <v>9382.06</v>
      </c>
      <c r="I47">
        <v>23059.919999999998</v>
      </c>
      <c r="J47">
        <v>23838.66</v>
      </c>
      <c r="K47">
        <v>8822.64</v>
      </c>
      <c r="L47">
        <v>4395.8100000000004</v>
      </c>
      <c r="M47">
        <v>33964.089999999997</v>
      </c>
      <c r="N47">
        <v>15834.23</v>
      </c>
      <c r="O47">
        <v>8034.91</v>
      </c>
      <c r="P47">
        <v>7689.65</v>
      </c>
      <c r="Q47">
        <v>20961.7</v>
      </c>
      <c r="R47">
        <v>20961.7</v>
      </c>
      <c r="S47">
        <v>27699.55</v>
      </c>
      <c r="T47">
        <v>12126.64</v>
      </c>
      <c r="U47">
        <v>15953.75</v>
      </c>
      <c r="V47">
        <v>21634.73</v>
      </c>
      <c r="W47">
        <v>28036.78</v>
      </c>
      <c r="X47">
        <v>10282.59</v>
      </c>
      <c r="Y47">
        <v>16779.349999999999</v>
      </c>
      <c r="Z47">
        <v>18661.669999999998</v>
      </c>
      <c r="AA47">
        <v>13388.58</v>
      </c>
      <c r="AB47">
        <v>12645.07</v>
      </c>
      <c r="AC47">
        <v>14107.59</v>
      </c>
      <c r="AD47">
        <v>17599.8</v>
      </c>
      <c r="AE47">
        <v>14615.75</v>
      </c>
      <c r="AF47">
        <v>14467.47</v>
      </c>
      <c r="AG47">
        <v>15862.81</v>
      </c>
      <c r="AH47">
        <v>15952.28</v>
      </c>
      <c r="AI47">
        <v>13200.19</v>
      </c>
      <c r="AJ47">
        <v>14920.48</v>
      </c>
      <c r="AK47">
        <v>7527.28</v>
      </c>
      <c r="AL47">
        <v>15277.3</v>
      </c>
      <c r="AM47">
        <v>13906.45</v>
      </c>
      <c r="AN47">
        <v>9114.75</v>
      </c>
      <c r="AO47">
        <v>6788.72</v>
      </c>
      <c r="AP47">
        <v>10604.41</v>
      </c>
      <c r="AQ47">
        <v>12331.5</v>
      </c>
      <c r="AR47">
        <v>11824.79</v>
      </c>
      <c r="AS47">
        <v>9867.2900000000009</v>
      </c>
      <c r="AT47">
        <v>15949.05</v>
      </c>
      <c r="AU47">
        <v>14760.14</v>
      </c>
      <c r="AV47">
        <v>10569.39</v>
      </c>
      <c r="AW47">
        <v>8826.2099999999991</v>
      </c>
      <c r="AX47">
        <v>9804.41</v>
      </c>
      <c r="AY47">
        <v>5000.84</v>
      </c>
      <c r="AZ47">
        <v>4896.32</v>
      </c>
      <c r="BA47">
        <v>4929.04</v>
      </c>
      <c r="BB47">
        <v>8905.67</v>
      </c>
      <c r="BC47">
        <v>5801.73</v>
      </c>
      <c r="BD47">
        <v>6800.9</v>
      </c>
      <c r="BE47">
        <v>9848.08</v>
      </c>
      <c r="BF47">
        <v>8037.06</v>
      </c>
      <c r="BG47">
        <v>4293.72</v>
      </c>
      <c r="BH47">
        <v>4134.74</v>
      </c>
      <c r="BI47">
        <v>63260</v>
      </c>
      <c r="BJ47">
        <v>101082</v>
      </c>
      <c r="BK47">
        <v>113922.14</v>
      </c>
      <c r="BL47">
        <v>95942</v>
      </c>
      <c r="BM47">
        <v>92546.28</v>
      </c>
      <c r="BN47"/>
      <c r="BO47"/>
      <c r="BP47"/>
      <c r="BQ47"/>
      <c r="BR47"/>
      <c r="BS47"/>
      <c r="BT47"/>
      <c r="BU47"/>
      <c r="BV47"/>
    </row>
    <row r="48" spans="1:74" x14ac:dyDescent="0.25">
      <c r="A48" t="s">
        <v>109</v>
      </c>
      <c r="B48">
        <v>748125.46</v>
      </c>
      <c r="C48">
        <v>650925.04</v>
      </c>
      <c r="D48">
        <v>634481.43999999994</v>
      </c>
      <c r="E48">
        <v>670490.65</v>
      </c>
      <c r="F48">
        <v>634677.34</v>
      </c>
      <c r="G48">
        <v>587106.85</v>
      </c>
      <c r="H48">
        <v>622865.84</v>
      </c>
      <c r="I48">
        <v>710930.22</v>
      </c>
      <c r="J48">
        <v>706432.56</v>
      </c>
      <c r="K48">
        <v>688774.31</v>
      </c>
      <c r="L48">
        <v>668908.6</v>
      </c>
      <c r="M48">
        <v>852783.79</v>
      </c>
      <c r="N48">
        <v>913577.42</v>
      </c>
      <c r="O48">
        <v>1021497.1</v>
      </c>
      <c r="P48">
        <v>960087.64</v>
      </c>
      <c r="Q48">
        <v>1034582.73</v>
      </c>
      <c r="R48">
        <v>1034582.73</v>
      </c>
      <c r="S48">
        <v>1089811.19</v>
      </c>
      <c r="T48">
        <v>838121.13</v>
      </c>
      <c r="U48">
        <v>670850.06000000006</v>
      </c>
      <c r="V48">
        <v>664476.66</v>
      </c>
      <c r="W48">
        <v>565924.68999999994</v>
      </c>
      <c r="X48">
        <v>443494.61</v>
      </c>
      <c r="Y48">
        <v>395018.65</v>
      </c>
      <c r="Z48">
        <v>403735.43</v>
      </c>
      <c r="AA48">
        <v>344931.79</v>
      </c>
      <c r="AB48">
        <v>299395.99</v>
      </c>
      <c r="AC48">
        <v>366292.24</v>
      </c>
      <c r="AD48">
        <v>408003.15</v>
      </c>
      <c r="AE48">
        <v>426342.81</v>
      </c>
      <c r="AF48">
        <v>389694.59</v>
      </c>
      <c r="AG48">
        <v>406008.67</v>
      </c>
      <c r="AH48">
        <v>485931.55</v>
      </c>
      <c r="AI48">
        <v>566059.81999999995</v>
      </c>
      <c r="AJ48">
        <v>562156.96</v>
      </c>
      <c r="AK48">
        <v>581994.17000000004</v>
      </c>
      <c r="AL48">
        <v>687960.18</v>
      </c>
      <c r="AM48">
        <v>742277.56</v>
      </c>
      <c r="AN48">
        <v>694425.03</v>
      </c>
      <c r="AO48">
        <v>730502.51</v>
      </c>
      <c r="AP48">
        <v>800145</v>
      </c>
      <c r="AQ48">
        <v>808879.67</v>
      </c>
      <c r="AR48">
        <v>747857.46</v>
      </c>
      <c r="AS48">
        <v>817798.56</v>
      </c>
      <c r="AT48">
        <v>840926.28</v>
      </c>
      <c r="AU48">
        <v>906226.33</v>
      </c>
      <c r="AV48">
        <v>841456.97</v>
      </c>
      <c r="AW48">
        <v>885178.82</v>
      </c>
      <c r="AX48">
        <v>878173.93</v>
      </c>
      <c r="AY48">
        <v>913043.62</v>
      </c>
      <c r="AZ48">
        <v>848733.66</v>
      </c>
      <c r="BA48">
        <v>671688.04</v>
      </c>
      <c r="BB48">
        <v>611810.96</v>
      </c>
      <c r="BC48">
        <v>594981.21</v>
      </c>
      <c r="BD48">
        <v>641411.86</v>
      </c>
      <c r="BE48">
        <v>633166.17000000004</v>
      </c>
      <c r="BF48">
        <v>724006.23</v>
      </c>
      <c r="BG48">
        <v>716116.2</v>
      </c>
      <c r="BH48">
        <v>596348.31000000006</v>
      </c>
      <c r="BI48">
        <v>473271</v>
      </c>
      <c r="BJ48">
        <v>517424</v>
      </c>
      <c r="BK48">
        <v>530902.05000000005</v>
      </c>
      <c r="BL48">
        <v>500582</v>
      </c>
      <c r="BM48">
        <v>741825.24</v>
      </c>
      <c r="BN48"/>
      <c r="BO48"/>
      <c r="BP48"/>
      <c r="BQ48"/>
      <c r="BR48"/>
      <c r="BS48"/>
      <c r="BT48"/>
      <c r="BU48"/>
      <c r="BV48"/>
    </row>
    <row r="49" spans="1:74" s="4" customFormat="1" x14ac:dyDescent="0.25">
      <c r="A49" t="s">
        <v>110</v>
      </c>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x14ac:dyDescent="0.25">
      <c r="A50" t="s">
        <v>111</v>
      </c>
      <c r="B50">
        <v>0</v>
      </c>
      <c r="C50">
        <v>0</v>
      </c>
      <c r="D50">
        <v>0</v>
      </c>
      <c r="E50">
        <v>0</v>
      </c>
      <c r="F50">
        <v>0</v>
      </c>
      <c r="G50">
        <v>0</v>
      </c>
      <c r="H50">
        <v>0</v>
      </c>
      <c r="I50">
        <v>0</v>
      </c>
      <c r="J50">
        <v>0</v>
      </c>
      <c r="K50">
        <v>0</v>
      </c>
      <c r="L50">
        <v>0</v>
      </c>
      <c r="M50">
        <v>6617</v>
      </c>
      <c r="N50">
        <v>6651.5</v>
      </c>
      <c r="O50">
        <v>0</v>
      </c>
      <c r="P50">
        <v>0</v>
      </c>
      <c r="Q50">
        <v>122384.63</v>
      </c>
      <c r="R50">
        <v>122384.63</v>
      </c>
      <c r="S50">
        <v>0</v>
      </c>
      <c r="T50">
        <v>126630.43</v>
      </c>
      <c r="U50">
        <v>0</v>
      </c>
      <c r="V50">
        <v>0</v>
      </c>
      <c r="W50">
        <v>101704.51</v>
      </c>
      <c r="X50">
        <v>0</v>
      </c>
      <c r="Y50">
        <v>0</v>
      </c>
      <c r="Z50">
        <v>88151.07</v>
      </c>
      <c r="AA50">
        <v>86736.97</v>
      </c>
      <c r="AB50">
        <v>0</v>
      </c>
      <c r="AC50">
        <v>0</v>
      </c>
      <c r="AD50">
        <v>0</v>
      </c>
      <c r="AE50">
        <v>0</v>
      </c>
      <c r="AF50">
        <v>0</v>
      </c>
      <c r="AG50">
        <v>0</v>
      </c>
      <c r="AH50">
        <v>0</v>
      </c>
      <c r="AI50">
        <v>0</v>
      </c>
      <c r="AJ50">
        <v>0</v>
      </c>
      <c r="AK50">
        <v>0</v>
      </c>
      <c r="AL50">
        <v>0</v>
      </c>
      <c r="AM50">
        <v>57458.36</v>
      </c>
      <c r="AN50">
        <v>54267.8</v>
      </c>
      <c r="AO50">
        <v>0</v>
      </c>
      <c r="AP50">
        <v>20979.91</v>
      </c>
      <c r="AQ50">
        <v>0</v>
      </c>
      <c r="AR50">
        <v>0</v>
      </c>
      <c r="AS50">
        <v>0</v>
      </c>
      <c r="AT50">
        <v>0</v>
      </c>
      <c r="AU50">
        <v>0</v>
      </c>
      <c r="AV50">
        <v>0</v>
      </c>
      <c r="AW50">
        <v>0</v>
      </c>
      <c r="AX50">
        <v>0</v>
      </c>
      <c r="AY50">
        <v>0</v>
      </c>
      <c r="AZ50">
        <v>0</v>
      </c>
      <c r="BA50">
        <v>0</v>
      </c>
      <c r="BB50">
        <v>0</v>
      </c>
      <c r="BC50">
        <v>1927</v>
      </c>
      <c r="BD50">
        <v>0</v>
      </c>
      <c r="BE50">
        <v>0</v>
      </c>
      <c r="BF50">
        <v>0</v>
      </c>
      <c r="BG50">
        <v>3019.34</v>
      </c>
      <c r="BH50">
        <v>3394.03</v>
      </c>
      <c r="BI50">
        <v>0</v>
      </c>
      <c r="BJ50">
        <v>0</v>
      </c>
      <c r="BK50">
        <v>1338</v>
      </c>
      <c r="BL50">
        <v>1300</v>
      </c>
      <c r="BM50">
        <v>3629</v>
      </c>
      <c r="BN50"/>
      <c r="BO50"/>
      <c r="BP50"/>
      <c r="BQ50"/>
      <c r="BR50"/>
      <c r="BS50"/>
      <c r="BT50"/>
      <c r="BU50"/>
      <c r="BV50"/>
    </row>
    <row r="51" spans="1:74" x14ac:dyDescent="0.25">
      <c r="A51" t="s">
        <v>112</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2330</v>
      </c>
      <c r="BN51"/>
      <c r="BO51"/>
      <c r="BP51"/>
      <c r="BQ51"/>
      <c r="BR51"/>
      <c r="BS51"/>
      <c r="BT51"/>
      <c r="BU51"/>
      <c r="BV51"/>
    </row>
    <row r="52" spans="1:74" x14ac:dyDescent="0.25">
      <c r="A52" t="s">
        <v>113</v>
      </c>
      <c r="B52">
        <v>0</v>
      </c>
      <c r="C52">
        <v>0</v>
      </c>
      <c r="D52">
        <v>0</v>
      </c>
      <c r="E52">
        <v>0</v>
      </c>
      <c r="F52">
        <v>0</v>
      </c>
      <c r="G52">
        <v>0</v>
      </c>
      <c r="H52">
        <v>0</v>
      </c>
      <c r="I52">
        <v>0</v>
      </c>
      <c r="J52">
        <v>0</v>
      </c>
      <c r="K52">
        <v>0</v>
      </c>
      <c r="L52">
        <v>0</v>
      </c>
      <c r="M52">
        <v>6617</v>
      </c>
      <c r="N52">
        <v>6651.5</v>
      </c>
      <c r="O52">
        <v>0</v>
      </c>
      <c r="P52">
        <v>0</v>
      </c>
      <c r="Q52">
        <v>122384.63</v>
      </c>
      <c r="R52">
        <v>122384.63</v>
      </c>
      <c r="S52">
        <v>0</v>
      </c>
      <c r="T52">
        <v>126630.43</v>
      </c>
      <c r="U52">
        <v>0</v>
      </c>
      <c r="V52">
        <v>0</v>
      </c>
      <c r="W52">
        <v>101704.51</v>
      </c>
      <c r="X52">
        <v>0</v>
      </c>
      <c r="Y52">
        <v>0</v>
      </c>
      <c r="Z52">
        <v>88151.07</v>
      </c>
      <c r="AA52">
        <v>86736.97</v>
      </c>
      <c r="AB52">
        <v>0</v>
      </c>
      <c r="AC52">
        <v>0</v>
      </c>
      <c r="AD52">
        <v>0</v>
      </c>
      <c r="AE52">
        <v>0</v>
      </c>
      <c r="AF52">
        <v>0</v>
      </c>
      <c r="AG52">
        <v>0</v>
      </c>
      <c r="AH52">
        <v>0</v>
      </c>
      <c r="AI52">
        <v>0</v>
      </c>
      <c r="AJ52">
        <v>0</v>
      </c>
      <c r="AK52">
        <v>0</v>
      </c>
      <c r="AL52">
        <v>0</v>
      </c>
      <c r="AM52">
        <v>57458.36</v>
      </c>
      <c r="AN52">
        <v>54267.8</v>
      </c>
      <c r="AO52">
        <v>0</v>
      </c>
      <c r="AP52">
        <v>20979.91</v>
      </c>
      <c r="AQ52">
        <v>0</v>
      </c>
      <c r="AR52">
        <v>0</v>
      </c>
      <c r="AS52">
        <v>0</v>
      </c>
      <c r="AT52">
        <v>0</v>
      </c>
      <c r="AU52">
        <v>0</v>
      </c>
      <c r="AV52">
        <v>0</v>
      </c>
      <c r="AW52">
        <v>0</v>
      </c>
      <c r="AX52">
        <v>0</v>
      </c>
      <c r="AY52">
        <v>0</v>
      </c>
      <c r="AZ52">
        <v>0</v>
      </c>
      <c r="BA52">
        <v>0</v>
      </c>
      <c r="BB52">
        <v>0</v>
      </c>
      <c r="BC52">
        <v>1927</v>
      </c>
      <c r="BD52">
        <v>0</v>
      </c>
      <c r="BE52">
        <v>0</v>
      </c>
      <c r="BF52">
        <v>0</v>
      </c>
      <c r="BG52">
        <v>3019.34</v>
      </c>
      <c r="BH52">
        <v>3394.03</v>
      </c>
      <c r="BI52">
        <v>0</v>
      </c>
      <c r="BJ52">
        <v>0</v>
      </c>
      <c r="BK52">
        <v>1338</v>
      </c>
      <c r="BL52">
        <v>1300</v>
      </c>
      <c r="BM52">
        <v>1299</v>
      </c>
      <c r="BN52"/>
      <c r="BO52"/>
      <c r="BP52"/>
      <c r="BQ52"/>
      <c r="BR52"/>
      <c r="BS52"/>
      <c r="BT52"/>
      <c r="BU52"/>
      <c r="BV52"/>
    </row>
    <row r="53" spans="1:74" x14ac:dyDescent="0.25">
      <c r="A53" t="s">
        <v>114</v>
      </c>
      <c r="B53">
        <v>40546.83</v>
      </c>
      <c r="C53">
        <v>41572.089999999997</v>
      </c>
      <c r="D53">
        <v>45183.6</v>
      </c>
      <c r="E53">
        <v>30814.58</v>
      </c>
      <c r="F53">
        <v>26645.96</v>
      </c>
      <c r="G53">
        <v>26951.91</v>
      </c>
      <c r="H53">
        <v>22182.3</v>
      </c>
      <c r="I53">
        <v>20181.29</v>
      </c>
      <c r="J53">
        <v>27215.74</v>
      </c>
      <c r="K53">
        <v>22700.03</v>
      </c>
      <c r="L53">
        <v>23233.37</v>
      </c>
      <c r="M53">
        <v>23578.16</v>
      </c>
      <c r="N53">
        <v>21510.85</v>
      </c>
      <c r="O53">
        <v>26206.52</v>
      </c>
      <c r="P53">
        <v>31346.06</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2300</v>
      </c>
      <c r="BJ53">
        <v>3043</v>
      </c>
      <c r="BK53">
        <v>3463.57</v>
      </c>
      <c r="BL53">
        <v>3884</v>
      </c>
      <c r="BM53">
        <v>4304.21</v>
      </c>
      <c r="BN53"/>
      <c r="BO53"/>
      <c r="BP53"/>
      <c r="BQ53"/>
      <c r="BR53"/>
      <c r="BS53"/>
      <c r="BT53"/>
      <c r="BU53"/>
      <c r="BV53"/>
    </row>
    <row r="54" spans="1:74" x14ac:dyDescent="0.25">
      <c r="A54" t="s">
        <v>115</v>
      </c>
      <c r="B54">
        <v>6245.47</v>
      </c>
      <c r="C54">
        <v>6136.08</v>
      </c>
      <c r="D54">
        <v>5785.27</v>
      </c>
      <c r="E54">
        <v>5704.5</v>
      </c>
      <c r="F54">
        <v>5663.5</v>
      </c>
      <c r="G54">
        <v>5690.5</v>
      </c>
      <c r="H54">
        <v>5817.5</v>
      </c>
      <c r="I54">
        <v>5942.5</v>
      </c>
      <c r="J54">
        <v>6249</v>
      </c>
      <c r="K54">
        <v>6360.5</v>
      </c>
      <c r="L54">
        <v>6540</v>
      </c>
      <c r="M54">
        <v>0</v>
      </c>
      <c r="N54">
        <v>0</v>
      </c>
      <c r="O54">
        <v>6711</v>
      </c>
      <c r="P54">
        <v>6823.5</v>
      </c>
      <c r="Q54">
        <v>0</v>
      </c>
      <c r="R54">
        <v>0</v>
      </c>
      <c r="S54">
        <v>6699</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c r="BO54"/>
      <c r="BP54"/>
      <c r="BQ54"/>
      <c r="BR54"/>
      <c r="BS54"/>
      <c r="BT54"/>
      <c r="BU54"/>
      <c r="BV54"/>
    </row>
    <row r="55" spans="1:74" x14ac:dyDescent="0.25">
      <c r="A55" t="s">
        <v>85</v>
      </c>
      <c r="B55">
        <v>6245.47</v>
      </c>
      <c r="C55">
        <v>6136.08</v>
      </c>
      <c r="D55">
        <v>5785.27</v>
      </c>
      <c r="E55">
        <v>5704.5</v>
      </c>
      <c r="F55">
        <v>5663.5</v>
      </c>
      <c r="G55">
        <v>5690.5</v>
      </c>
      <c r="H55">
        <v>5817.5</v>
      </c>
      <c r="I55">
        <v>5942.5</v>
      </c>
      <c r="J55">
        <v>6249</v>
      </c>
      <c r="K55">
        <v>6360.5</v>
      </c>
      <c r="L55">
        <v>6540</v>
      </c>
      <c r="M55">
        <v>0</v>
      </c>
      <c r="N55">
        <v>0</v>
      </c>
      <c r="O55">
        <v>6711</v>
      </c>
      <c r="P55">
        <v>6823.5</v>
      </c>
      <c r="Q55">
        <v>0</v>
      </c>
      <c r="R55">
        <v>0</v>
      </c>
      <c r="S55">
        <v>6699</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c r="BO55"/>
      <c r="BP55"/>
      <c r="BQ55"/>
      <c r="BR55"/>
      <c r="BS55"/>
      <c r="BT55"/>
      <c r="BU55"/>
      <c r="BV55"/>
    </row>
    <row r="56" spans="1:74" x14ac:dyDescent="0.25">
      <c r="A56" t="s">
        <v>116</v>
      </c>
      <c r="B56">
        <v>182841.72</v>
      </c>
      <c r="C56">
        <v>176704.48</v>
      </c>
      <c r="D56">
        <v>170567.16</v>
      </c>
      <c r="E56">
        <v>164429.85</v>
      </c>
      <c r="F56">
        <v>177491.87</v>
      </c>
      <c r="G56">
        <v>171707.58</v>
      </c>
      <c r="H56">
        <v>165923.26</v>
      </c>
      <c r="I56">
        <v>137039.16</v>
      </c>
      <c r="J56">
        <v>143185.59</v>
      </c>
      <c r="K56">
        <v>137408.29999999999</v>
      </c>
      <c r="L56">
        <v>131631.06</v>
      </c>
      <c r="M56">
        <v>125853.85</v>
      </c>
      <c r="N56">
        <v>131490.70000000001</v>
      </c>
      <c r="O56">
        <v>126126.19</v>
      </c>
      <c r="P56">
        <v>121017.68</v>
      </c>
      <c r="Q56">
        <v>0</v>
      </c>
      <c r="R56">
        <v>0</v>
      </c>
      <c r="S56">
        <v>123756.11</v>
      </c>
      <c r="T56">
        <v>0</v>
      </c>
      <c r="U56">
        <v>0</v>
      </c>
      <c r="V56">
        <v>95623.15</v>
      </c>
      <c r="W56">
        <v>0</v>
      </c>
      <c r="X56">
        <v>90766.01</v>
      </c>
      <c r="Y56">
        <v>86231.039999999994</v>
      </c>
      <c r="Z56">
        <v>0</v>
      </c>
      <c r="AA56">
        <v>0</v>
      </c>
      <c r="AB56">
        <v>76696.44</v>
      </c>
      <c r="AC56">
        <v>73076.86</v>
      </c>
      <c r="AD56">
        <v>69570.37</v>
      </c>
      <c r="AE56">
        <v>70819.53</v>
      </c>
      <c r="AF56">
        <v>67505.48</v>
      </c>
      <c r="AG56">
        <v>64352.18</v>
      </c>
      <c r="AH56">
        <v>61035.68</v>
      </c>
      <c r="AI56">
        <v>62599.34</v>
      </c>
      <c r="AJ56">
        <v>59702.25</v>
      </c>
      <c r="AK56">
        <v>53304.72</v>
      </c>
      <c r="AL56">
        <v>50594.080000000002</v>
      </c>
      <c r="AM56">
        <v>0</v>
      </c>
      <c r="AN56">
        <v>0</v>
      </c>
      <c r="AO56">
        <v>18894.38</v>
      </c>
      <c r="AP56">
        <v>0</v>
      </c>
      <c r="AQ56">
        <v>21230.21</v>
      </c>
      <c r="AR56">
        <v>20458.32</v>
      </c>
      <c r="AS56">
        <v>0</v>
      </c>
      <c r="AT56">
        <v>0</v>
      </c>
      <c r="AU56">
        <v>19106.259999999998</v>
      </c>
      <c r="AV56">
        <v>18305.5</v>
      </c>
      <c r="AW56">
        <v>17283.04</v>
      </c>
      <c r="AX56">
        <v>17489.96</v>
      </c>
      <c r="AY56">
        <v>17902.689999999999</v>
      </c>
      <c r="AZ56">
        <v>16846.18</v>
      </c>
      <c r="BA56">
        <v>15789.83</v>
      </c>
      <c r="BB56">
        <v>0</v>
      </c>
      <c r="BC56">
        <v>0</v>
      </c>
      <c r="BD56">
        <v>0</v>
      </c>
      <c r="BE56">
        <v>0</v>
      </c>
      <c r="BF56">
        <v>0</v>
      </c>
      <c r="BG56">
        <v>0</v>
      </c>
      <c r="BH56">
        <v>0</v>
      </c>
      <c r="BI56">
        <v>0</v>
      </c>
      <c r="BJ56">
        <v>0</v>
      </c>
      <c r="BK56">
        <v>0</v>
      </c>
      <c r="BL56">
        <v>0</v>
      </c>
      <c r="BM56">
        <v>0</v>
      </c>
      <c r="BN56"/>
      <c r="BO56"/>
      <c r="BP56"/>
      <c r="BQ56"/>
      <c r="BR56"/>
      <c r="BS56"/>
      <c r="BT56"/>
      <c r="BU56"/>
      <c r="BV56"/>
    </row>
    <row r="57" spans="1:74" x14ac:dyDescent="0.25">
      <c r="A57" t="s">
        <v>117</v>
      </c>
      <c r="B57">
        <v>0</v>
      </c>
      <c r="C57">
        <v>0</v>
      </c>
      <c r="D57">
        <v>0</v>
      </c>
      <c r="E57">
        <v>0</v>
      </c>
      <c r="F57">
        <v>0</v>
      </c>
      <c r="G57">
        <v>0</v>
      </c>
      <c r="H57">
        <v>0</v>
      </c>
      <c r="I57">
        <v>0</v>
      </c>
      <c r="J57">
        <v>0</v>
      </c>
      <c r="K57">
        <v>0</v>
      </c>
      <c r="L57">
        <v>0</v>
      </c>
      <c r="M57">
        <v>0</v>
      </c>
      <c r="N57">
        <v>0</v>
      </c>
      <c r="O57">
        <v>0</v>
      </c>
      <c r="P57">
        <v>0</v>
      </c>
      <c r="Q57">
        <v>0</v>
      </c>
      <c r="R57">
        <v>0</v>
      </c>
      <c r="S57">
        <v>0</v>
      </c>
      <c r="T57">
        <v>0</v>
      </c>
      <c r="U57">
        <v>106519.08</v>
      </c>
      <c r="V57">
        <v>6543.5</v>
      </c>
      <c r="W57">
        <v>0</v>
      </c>
      <c r="X57">
        <v>6362.5</v>
      </c>
      <c r="Y57">
        <v>6410</v>
      </c>
      <c r="Z57">
        <v>0</v>
      </c>
      <c r="AA57">
        <v>0</v>
      </c>
      <c r="AB57">
        <v>6347</v>
      </c>
      <c r="AC57">
        <v>6570</v>
      </c>
      <c r="AD57">
        <v>6318</v>
      </c>
      <c r="AE57">
        <v>6328.5</v>
      </c>
      <c r="AF57">
        <v>6338.5</v>
      </c>
      <c r="AG57">
        <v>6386.5</v>
      </c>
      <c r="AH57">
        <v>5365.5</v>
      </c>
      <c r="AI57">
        <v>3766</v>
      </c>
      <c r="AJ57">
        <v>2666</v>
      </c>
      <c r="AK57">
        <v>2766</v>
      </c>
      <c r="AL57">
        <v>2695</v>
      </c>
      <c r="AM57">
        <v>0</v>
      </c>
      <c r="AN57">
        <v>0</v>
      </c>
      <c r="AO57">
        <v>2718.5</v>
      </c>
      <c r="AP57">
        <v>0</v>
      </c>
      <c r="AQ57">
        <v>2567</v>
      </c>
      <c r="AR57">
        <v>2486.5</v>
      </c>
      <c r="AS57">
        <v>22830.22</v>
      </c>
      <c r="AT57">
        <v>22064.21</v>
      </c>
      <c r="AU57">
        <v>2415</v>
      </c>
      <c r="AV57">
        <v>2212.5</v>
      </c>
      <c r="AW57">
        <v>2151</v>
      </c>
      <c r="AX57">
        <v>2109</v>
      </c>
      <c r="AY57">
        <v>2052</v>
      </c>
      <c r="AZ57">
        <v>1944</v>
      </c>
      <c r="BA57">
        <v>1950</v>
      </c>
      <c r="BB57">
        <v>2021</v>
      </c>
      <c r="BC57">
        <v>0</v>
      </c>
      <c r="BD57">
        <v>1819.5</v>
      </c>
      <c r="BE57">
        <v>1966.03</v>
      </c>
      <c r="BF57">
        <v>2963.71</v>
      </c>
      <c r="BG57">
        <v>0</v>
      </c>
      <c r="BH57">
        <v>0</v>
      </c>
      <c r="BI57">
        <v>1437</v>
      </c>
      <c r="BJ57">
        <v>1351</v>
      </c>
      <c r="BK57">
        <v>0</v>
      </c>
      <c r="BL57">
        <v>0</v>
      </c>
      <c r="BM57">
        <v>0</v>
      </c>
      <c r="BN57"/>
      <c r="BO57"/>
      <c r="BP57"/>
      <c r="BQ57"/>
      <c r="BR57"/>
      <c r="BS57"/>
      <c r="BT57"/>
      <c r="BU57"/>
      <c r="BV57"/>
    </row>
    <row r="58" spans="1:74" x14ac:dyDescent="0.25">
      <c r="A58" t="s">
        <v>118</v>
      </c>
      <c r="B58">
        <v>229634.02</v>
      </c>
      <c r="C58">
        <v>224412.65</v>
      </c>
      <c r="D58">
        <v>221536.02</v>
      </c>
      <c r="E58">
        <v>200948.92</v>
      </c>
      <c r="F58">
        <v>209801.33</v>
      </c>
      <c r="G58">
        <v>204349.99</v>
      </c>
      <c r="H58">
        <v>193923.06</v>
      </c>
      <c r="I58">
        <v>163162.95000000001</v>
      </c>
      <c r="J58">
        <v>176650.33</v>
      </c>
      <c r="K58">
        <v>166468.82</v>
      </c>
      <c r="L58">
        <v>161404.43</v>
      </c>
      <c r="M58">
        <v>156049.01</v>
      </c>
      <c r="N58">
        <v>159653.04999999999</v>
      </c>
      <c r="O58">
        <v>159043.71</v>
      </c>
      <c r="P58">
        <v>159187.25</v>
      </c>
      <c r="Q58">
        <v>122384.63</v>
      </c>
      <c r="R58">
        <v>122384.63</v>
      </c>
      <c r="S58">
        <v>130455.11</v>
      </c>
      <c r="T58">
        <v>126630.43</v>
      </c>
      <c r="U58">
        <v>106519.08</v>
      </c>
      <c r="V58">
        <v>102166.65</v>
      </c>
      <c r="W58">
        <v>101704.51</v>
      </c>
      <c r="X58">
        <v>97128.51</v>
      </c>
      <c r="Y58">
        <v>92641.04</v>
      </c>
      <c r="Z58">
        <v>88151.07</v>
      </c>
      <c r="AA58">
        <v>86736.97</v>
      </c>
      <c r="AB58">
        <v>83043.44</v>
      </c>
      <c r="AC58">
        <v>79646.86</v>
      </c>
      <c r="AD58">
        <v>75888.37</v>
      </c>
      <c r="AE58">
        <v>77148.03</v>
      </c>
      <c r="AF58">
        <v>73843.98</v>
      </c>
      <c r="AG58">
        <v>70738.679999999993</v>
      </c>
      <c r="AH58">
        <v>66401.179999999993</v>
      </c>
      <c r="AI58">
        <v>66365.34</v>
      </c>
      <c r="AJ58">
        <v>62368.25</v>
      </c>
      <c r="AK58">
        <v>56070.720000000001</v>
      </c>
      <c r="AL58">
        <v>53289.08</v>
      </c>
      <c r="AM58">
        <v>57458.36</v>
      </c>
      <c r="AN58">
        <v>54267.8</v>
      </c>
      <c r="AO58">
        <v>21612.880000000001</v>
      </c>
      <c r="AP58">
        <v>20979.91</v>
      </c>
      <c r="AQ58">
        <v>23797.21</v>
      </c>
      <c r="AR58">
        <v>22944.82</v>
      </c>
      <c r="AS58">
        <v>22830.22</v>
      </c>
      <c r="AT58">
        <v>22064.21</v>
      </c>
      <c r="AU58">
        <v>21521.26</v>
      </c>
      <c r="AV58">
        <v>20518</v>
      </c>
      <c r="AW58">
        <v>19434.04</v>
      </c>
      <c r="AX58">
        <v>19598.96</v>
      </c>
      <c r="AY58">
        <v>19954.689999999999</v>
      </c>
      <c r="AZ58">
        <v>18790.18</v>
      </c>
      <c r="BA58">
        <v>17739.830000000002</v>
      </c>
      <c r="BB58">
        <v>2021</v>
      </c>
      <c r="BC58">
        <v>1927</v>
      </c>
      <c r="BD58">
        <v>1819.5</v>
      </c>
      <c r="BE58">
        <v>1966.03</v>
      </c>
      <c r="BF58">
        <v>2963.71</v>
      </c>
      <c r="BG58">
        <v>3019.34</v>
      </c>
      <c r="BH58">
        <v>3394.03</v>
      </c>
      <c r="BI58">
        <v>3737</v>
      </c>
      <c r="BJ58">
        <v>4394</v>
      </c>
      <c r="BK58">
        <v>4801.57</v>
      </c>
      <c r="BL58">
        <v>5183</v>
      </c>
      <c r="BM58">
        <v>7933.21</v>
      </c>
      <c r="BN58"/>
      <c r="BO58"/>
      <c r="BP58"/>
      <c r="BQ58"/>
      <c r="BR58"/>
      <c r="BS58"/>
      <c r="BT58"/>
      <c r="BU58"/>
      <c r="BV58"/>
    </row>
    <row r="59" spans="1:74" x14ac:dyDescent="0.25">
      <c r="A59" t="s">
        <v>119</v>
      </c>
      <c r="B59">
        <v>977759.48</v>
      </c>
      <c r="C59">
        <v>875337.69</v>
      </c>
      <c r="D59">
        <v>856017.46</v>
      </c>
      <c r="E59">
        <v>871439.58</v>
      </c>
      <c r="F59">
        <v>844478.67</v>
      </c>
      <c r="G59">
        <v>791456.84</v>
      </c>
      <c r="H59">
        <v>816788.9</v>
      </c>
      <c r="I59">
        <v>874093.18</v>
      </c>
      <c r="J59">
        <v>883082.89</v>
      </c>
      <c r="K59">
        <v>855243.13</v>
      </c>
      <c r="L59">
        <v>830313.03</v>
      </c>
      <c r="M59">
        <v>1008832.8</v>
      </c>
      <c r="N59">
        <v>1073230.48</v>
      </c>
      <c r="O59">
        <v>1180540.81</v>
      </c>
      <c r="P59">
        <v>1119274.8899999999</v>
      </c>
      <c r="Q59">
        <v>1156967.3600000001</v>
      </c>
      <c r="R59">
        <v>1156967.3600000001</v>
      </c>
      <c r="S59">
        <v>1220266.3</v>
      </c>
      <c r="T59">
        <v>964751.56</v>
      </c>
      <c r="U59">
        <v>777369.14</v>
      </c>
      <c r="V59">
        <v>766643.31</v>
      </c>
      <c r="W59">
        <v>667629.19999999995</v>
      </c>
      <c r="X59">
        <v>540623.12</v>
      </c>
      <c r="Y59">
        <v>487659.69</v>
      </c>
      <c r="Z59">
        <v>491886.5</v>
      </c>
      <c r="AA59">
        <v>431668.77</v>
      </c>
      <c r="AB59">
        <v>382439.43</v>
      </c>
      <c r="AC59">
        <v>445939.1</v>
      </c>
      <c r="AD59">
        <v>483891.51</v>
      </c>
      <c r="AE59">
        <v>503490.84</v>
      </c>
      <c r="AF59">
        <v>463538.57</v>
      </c>
      <c r="AG59">
        <v>476747.36</v>
      </c>
      <c r="AH59">
        <v>552332.73</v>
      </c>
      <c r="AI59">
        <v>632425.15</v>
      </c>
      <c r="AJ59">
        <v>624525.22</v>
      </c>
      <c r="AK59">
        <v>638064.89</v>
      </c>
      <c r="AL59">
        <v>741249.26</v>
      </c>
      <c r="AM59">
        <v>799735.92</v>
      </c>
      <c r="AN59">
        <v>748692.83</v>
      </c>
      <c r="AO59">
        <v>752115.4</v>
      </c>
      <c r="AP59">
        <v>821124.9</v>
      </c>
      <c r="AQ59">
        <v>832676.88</v>
      </c>
      <c r="AR59">
        <v>770802.27</v>
      </c>
      <c r="AS59">
        <v>840628.78</v>
      </c>
      <c r="AT59">
        <v>862990.49</v>
      </c>
      <c r="AU59">
        <v>927747.58</v>
      </c>
      <c r="AV59">
        <v>861974.97</v>
      </c>
      <c r="AW59">
        <v>904612.86</v>
      </c>
      <c r="AX59">
        <v>897772.89</v>
      </c>
      <c r="AY59">
        <v>932998.31</v>
      </c>
      <c r="AZ59">
        <v>867523.84</v>
      </c>
      <c r="BA59">
        <v>689427.86</v>
      </c>
      <c r="BB59">
        <v>613831.96</v>
      </c>
      <c r="BC59">
        <v>596908.21</v>
      </c>
      <c r="BD59">
        <v>643231.36</v>
      </c>
      <c r="BE59">
        <v>635132.19999999995</v>
      </c>
      <c r="BF59">
        <v>726969.93</v>
      </c>
      <c r="BG59">
        <v>719135.54</v>
      </c>
      <c r="BH59">
        <v>599742.32999999996</v>
      </c>
      <c r="BI59">
        <v>477008</v>
      </c>
      <c r="BJ59">
        <v>521818</v>
      </c>
      <c r="BK59">
        <v>535703.61</v>
      </c>
      <c r="BL59">
        <v>505765</v>
      </c>
      <c r="BM59">
        <v>749758.45</v>
      </c>
      <c r="BN59"/>
      <c r="BO59"/>
      <c r="BP59"/>
      <c r="BQ59"/>
      <c r="BR59"/>
      <c r="BS59"/>
      <c r="BT59"/>
      <c r="BU59"/>
      <c r="BV59"/>
    </row>
    <row r="60" spans="1:74" x14ac:dyDescent="0.25">
      <c r="A60" t="s">
        <v>120</v>
      </c>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x14ac:dyDescent="0.25">
      <c r="A61" t="s">
        <v>121</v>
      </c>
      <c r="B61">
        <v>347500</v>
      </c>
      <c r="C61">
        <v>347500</v>
      </c>
      <c r="D61">
        <v>347500</v>
      </c>
      <c r="E61">
        <v>347500</v>
      </c>
      <c r="F61">
        <v>347500</v>
      </c>
      <c r="G61">
        <v>347500</v>
      </c>
      <c r="H61">
        <v>347500</v>
      </c>
      <c r="I61">
        <v>347500</v>
      </c>
      <c r="J61">
        <v>347500</v>
      </c>
      <c r="K61">
        <v>347500</v>
      </c>
      <c r="L61">
        <v>347500</v>
      </c>
      <c r="M61">
        <v>347500</v>
      </c>
      <c r="N61">
        <v>347500</v>
      </c>
      <c r="O61">
        <v>347500</v>
      </c>
      <c r="P61">
        <v>347500</v>
      </c>
      <c r="Q61">
        <v>347500</v>
      </c>
      <c r="R61">
        <v>347500</v>
      </c>
      <c r="S61">
        <v>347500</v>
      </c>
      <c r="T61">
        <v>347500</v>
      </c>
      <c r="U61">
        <v>347500</v>
      </c>
      <c r="V61">
        <v>347500</v>
      </c>
      <c r="W61">
        <v>347500</v>
      </c>
      <c r="X61">
        <v>347500</v>
      </c>
      <c r="Y61">
        <v>347500</v>
      </c>
      <c r="Z61">
        <v>347500</v>
      </c>
      <c r="AA61">
        <v>347500</v>
      </c>
      <c r="AB61">
        <v>347500</v>
      </c>
      <c r="AC61">
        <v>347500</v>
      </c>
      <c r="AD61">
        <v>347500</v>
      </c>
      <c r="AE61">
        <v>347500</v>
      </c>
      <c r="AF61">
        <v>347500</v>
      </c>
      <c r="AG61">
        <v>347500</v>
      </c>
      <c r="AH61">
        <v>347500</v>
      </c>
      <c r="AI61">
        <v>347500</v>
      </c>
      <c r="AJ61">
        <v>347500</v>
      </c>
      <c r="AK61">
        <v>347500</v>
      </c>
      <c r="AL61">
        <v>347500</v>
      </c>
      <c r="AM61">
        <v>347500</v>
      </c>
      <c r="AN61">
        <v>347500</v>
      </c>
      <c r="AO61">
        <v>347500</v>
      </c>
      <c r="AP61">
        <v>347500</v>
      </c>
      <c r="AQ61">
        <v>347500</v>
      </c>
      <c r="AR61">
        <v>347500</v>
      </c>
      <c r="AS61">
        <v>347500</v>
      </c>
      <c r="AT61">
        <v>347500</v>
      </c>
      <c r="AU61">
        <v>347500</v>
      </c>
      <c r="AV61">
        <v>347500</v>
      </c>
      <c r="AW61">
        <v>347500</v>
      </c>
      <c r="AX61">
        <v>347500</v>
      </c>
      <c r="AY61">
        <v>347500</v>
      </c>
      <c r="AZ61">
        <v>347500</v>
      </c>
      <c r="BA61">
        <v>347500</v>
      </c>
      <c r="BB61">
        <v>347500</v>
      </c>
      <c r="BC61">
        <v>347500</v>
      </c>
      <c r="BD61">
        <v>347500</v>
      </c>
      <c r="BE61">
        <v>347500</v>
      </c>
      <c r="BF61">
        <v>347500</v>
      </c>
      <c r="BG61">
        <v>347500</v>
      </c>
      <c r="BH61">
        <v>347500</v>
      </c>
      <c r="BI61">
        <v>347500</v>
      </c>
      <c r="BJ61">
        <v>347500</v>
      </c>
      <c r="BK61">
        <v>347500</v>
      </c>
      <c r="BL61">
        <v>347500</v>
      </c>
      <c r="BM61">
        <v>347500</v>
      </c>
      <c r="BN61"/>
      <c r="BO61"/>
      <c r="BP61"/>
      <c r="BQ61"/>
      <c r="BR61"/>
      <c r="BS61"/>
      <c r="BT61"/>
      <c r="BU61"/>
      <c r="BV61"/>
    </row>
    <row r="62" spans="1:74" s="4" customFormat="1" x14ac:dyDescent="0.25">
      <c r="A62" t="s">
        <v>122</v>
      </c>
      <c r="B62">
        <v>347500</v>
      </c>
      <c r="C62">
        <v>347500</v>
      </c>
      <c r="D62">
        <v>347500</v>
      </c>
      <c r="E62">
        <v>347500</v>
      </c>
      <c r="F62">
        <v>347500</v>
      </c>
      <c r="G62">
        <v>347500</v>
      </c>
      <c r="H62">
        <v>347500</v>
      </c>
      <c r="I62">
        <v>347500</v>
      </c>
      <c r="J62">
        <v>347500</v>
      </c>
      <c r="K62">
        <v>347500</v>
      </c>
      <c r="L62">
        <v>347500</v>
      </c>
      <c r="M62">
        <v>347500</v>
      </c>
      <c r="N62">
        <v>347500</v>
      </c>
      <c r="O62">
        <v>347500</v>
      </c>
      <c r="P62">
        <v>347500</v>
      </c>
      <c r="Q62">
        <v>347500</v>
      </c>
      <c r="R62">
        <v>347500</v>
      </c>
      <c r="S62">
        <v>347500</v>
      </c>
      <c r="T62">
        <v>347500</v>
      </c>
      <c r="U62">
        <v>347500</v>
      </c>
      <c r="V62">
        <v>347500</v>
      </c>
      <c r="W62">
        <v>347500</v>
      </c>
      <c r="X62">
        <v>347500</v>
      </c>
      <c r="Y62">
        <v>347500</v>
      </c>
      <c r="Z62">
        <v>347500</v>
      </c>
      <c r="AA62">
        <v>347500</v>
      </c>
      <c r="AB62">
        <v>347500</v>
      </c>
      <c r="AC62">
        <v>347500</v>
      </c>
      <c r="AD62">
        <v>347500</v>
      </c>
      <c r="AE62">
        <v>347500</v>
      </c>
      <c r="AF62">
        <v>347500</v>
      </c>
      <c r="AG62">
        <v>347500</v>
      </c>
      <c r="AH62">
        <v>347500</v>
      </c>
      <c r="AI62">
        <v>347500</v>
      </c>
      <c r="AJ62">
        <v>347500</v>
      </c>
      <c r="AK62">
        <v>347500</v>
      </c>
      <c r="AL62">
        <v>347500</v>
      </c>
      <c r="AM62">
        <v>347500</v>
      </c>
      <c r="AN62">
        <v>347500</v>
      </c>
      <c r="AO62">
        <v>347500</v>
      </c>
      <c r="AP62">
        <v>347500</v>
      </c>
      <c r="AQ62">
        <v>347500</v>
      </c>
      <c r="AR62">
        <v>347500</v>
      </c>
      <c r="AS62">
        <v>347500</v>
      </c>
      <c r="AT62">
        <v>347500</v>
      </c>
      <c r="AU62">
        <v>347500</v>
      </c>
      <c r="AV62">
        <v>347500</v>
      </c>
      <c r="AW62">
        <v>347500</v>
      </c>
      <c r="AX62">
        <v>347500</v>
      </c>
      <c r="AY62">
        <v>347500</v>
      </c>
      <c r="AZ62">
        <v>347500</v>
      </c>
      <c r="BA62">
        <v>347500</v>
      </c>
      <c r="BB62">
        <v>347500</v>
      </c>
      <c r="BC62">
        <v>347500</v>
      </c>
      <c r="BD62">
        <v>347500</v>
      </c>
      <c r="BE62">
        <v>347500</v>
      </c>
      <c r="BF62">
        <v>347500</v>
      </c>
      <c r="BG62">
        <v>347500</v>
      </c>
      <c r="BH62">
        <v>347500</v>
      </c>
      <c r="BI62">
        <v>347500</v>
      </c>
      <c r="BJ62">
        <v>347500</v>
      </c>
      <c r="BK62">
        <v>347500</v>
      </c>
      <c r="BL62">
        <v>347500</v>
      </c>
      <c r="BM62">
        <v>347500</v>
      </c>
      <c r="BN62"/>
      <c r="BO62"/>
      <c r="BP62"/>
      <c r="BQ62"/>
      <c r="BR62"/>
      <c r="BS62"/>
      <c r="BT62"/>
      <c r="BU62"/>
      <c r="BV62"/>
    </row>
    <row r="63" spans="1:74" x14ac:dyDescent="0.25">
      <c r="A63" t="s">
        <v>123</v>
      </c>
      <c r="B63">
        <v>347500</v>
      </c>
      <c r="C63">
        <v>347500</v>
      </c>
      <c r="D63">
        <v>347500</v>
      </c>
      <c r="E63">
        <v>347500</v>
      </c>
      <c r="F63">
        <v>347500</v>
      </c>
      <c r="G63">
        <v>347500</v>
      </c>
      <c r="H63">
        <v>347500</v>
      </c>
      <c r="I63">
        <v>347500</v>
      </c>
      <c r="J63">
        <v>347500</v>
      </c>
      <c r="K63">
        <v>347500</v>
      </c>
      <c r="L63">
        <v>347500</v>
      </c>
      <c r="M63">
        <v>347500</v>
      </c>
      <c r="N63">
        <v>347500</v>
      </c>
      <c r="O63">
        <v>347500</v>
      </c>
      <c r="P63">
        <v>347500</v>
      </c>
      <c r="Q63">
        <v>347500</v>
      </c>
      <c r="R63">
        <v>347500</v>
      </c>
      <c r="S63">
        <v>347500</v>
      </c>
      <c r="T63">
        <v>347500</v>
      </c>
      <c r="U63">
        <v>347500</v>
      </c>
      <c r="V63">
        <v>347500</v>
      </c>
      <c r="W63">
        <v>347500</v>
      </c>
      <c r="X63">
        <v>347500</v>
      </c>
      <c r="Y63">
        <v>347500</v>
      </c>
      <c r="Z63">
        <v>347500</v>
      </c>
      <c r="AA63">
        <v>347500</v>
      </c>
      <c r="AB63">
        <v>347500</v>
      </c>
      <c r="AC63">
        <v>347500</v>
      </c>
      <c r="AD63">
        <v>347500</v>
      </c>
      <c r="AE63">
        <v>347500</v>
      </c>
      <c r="AF63">
        <v>347500</v>
      </c>
      <c r="AG63">
        <v>347500</v>
      </c>
      <c r="AH63">
        <v>347500</v>
      </c>
      <c r="AI63">
        <v>347500</v>
      </c>
      <c r="AJ63">
        <v>347500</v>
      </c>
      <c r="AK63">
        <v>347500</v>
      </c>
      <c r="AL63">
        <v>347500</v>
      </c>
      <c r="AM63">
        <v>347500</v>
      </c>
      <c r="AN63">
        <v>347500</v>
      </c>
      <c r="AO63">
        <v>347500</v>
      </c>
      <c r="AP63">
        <v>347500</v>
      </c>
      <c r="AQ63">
        <v>347500</v>
      </c>
      <c r="AR63">
        <v>347500</v>
      </c>
      <c r="AS63">
        <v>347500</v>
      </c>
      <c r="AT63">
        <v>347500</v>
      </c>
      <c r="AU63">
        <v>347500</v>
      </c>
      <c r="AV63">
        <v>347500</v>
      </c>
      <c r="AW63">
        <v>347500</v>
      </c>
      <c r="AX63">
        <v>347500</v>
      </c>
      <c r="AY63">
        <v>347500</v>
      </c>
      <c r="AZ63">
        <v>347500</v>
      </c>
      <c r="BA63">
        <v>347500</v>
      </c>
      <c r="BB63">
        <v>347500</v>
      </c>
      <c r="BC63">
        <v>347500</v>
      </c>
      <c r="BD63">
        <v>347500</v>
      </c>
      <c r="BE63">
        <v>347500</v>
      </c>
      <c r="BF63">
        <v>347500</v>
      </c>
      <c r="BG63">
        <v>347500</v>
      </c>
      <c r="BH63">
        <v>347500</v>
      </c>
      <c r="BI63">
        <v>347500</v>
      </c>
      <c r="BJ63">
        <v>347500</v>
      </c>
      <c r="BK63">
        <v>347500</v>
      </c>
      <c r="BL63">
        <v>347500</v>
      </c>
      <c r="BM63">
        <v>295000</v>
      </c>
      <c r="BN63"/>
      <c r="BO63"/>
      <c r="BP63"/>
      <c r="BQ63"/>
      <c r="BR63"/>
      <c r="BS63"/>
      <c r="BT63"/>
      <c r="BU63"/>
      <c r="BV63"/>
    </row>
    <row r="64" spans="1:74" x14ac:dyDescent="0.25">
      <c r="A64" t="s">
        <v>124</v>
      </c>
      <c r="B64">
        <v>347500</v>
      </c>
      <c r="C64">
        <v>347500</v>
      </c>
      <c r="D64">
        <v>347500</v>
      </c>
      <c r="E64">
        <v>347500</v>
      </c>
      <c r="F64">
        <v>347500</v>
      </c>
      <c r="G64">
        <v>347500</v>
      </c>
      <c r="H64">
        <v>347500</v>
      </c>
      <c r="I64">
        <v>347500</v>
      </c>
      <c r="J64">
        <v>347500</v>
      </c>
      <c r="K64">
        <v>347500</v>
      </c>
      <c r="L64">
        <v>347500</v>
      </c>
      <c r="M64">
        <v>347500</v>
      </c>
      <c r="N64">
        <v>347500</v>
      </c>
      <c r="O64">
        <v>347500</v>
      </c>
      <c r="P64">
        <v>347500</v>
      </c>
      <c r="Q64">
        <v>347500</v>
      </c>
      <c r="R64">
        <v>347500</v>
      </c>
      <c r="S64">
        <v>347500</v>
      </c>
      <c r="T64">
        <v>347500</v>
      </c>
      <c r="U64">
        <v>347500</v>
      </c>
      <c r="V64">
        <v>347500</v>
      </c>
      <c r="W64">
        <v>347500</v>
      </c>
      <c r="X64">
        <v>347500</v>
      </c>
      <c r="Y64">
        <v>347500</v>
      </c>
      <c r="Z64">
        <v>347500</v>
      </c>
      <c r="AA64">
        <v>347500</v>
      </c>
      <c r="AB64">
        <v>347500</v>
      </c>
      <c r="AC64">
        <v>347500</v>
      </c>
      <c r="AD64">
        <v>347500</v>
      </c>
      <c r="AE64">
        <v>347500</v>
      </c>
      <c r="AF64">
        <v>347500</v>
      </c>
      <c r="AG64">
        <v>347500</v>
      </c>
      <c r="AH64">
        <v>347500</v>
      </c>
      <c r="AI64">
        <v>347500</v>
      </c>
      <c r="AJ64">
        <v>347500</v>
      </c>
      <c r="AK64">
        <v>347500</v>
      </c>
      <c r="AL64">
        <v>347500</v>
      </c>
      <c r="AM64">
        <v>347500</v>
      </c>
      <c r="AN64">
        <v>347500</v>
      </c>
      <c r="AO64">
        <v>347500</v>
      </c>
      <c r="AP64">
        <v>347500</v>
      </c>
      <c r="AQ64">
        <v>347500</v>
      </c>
      <c r="AR64">
        <v>347500</v>
      </c>
      <c r="AS64">
        <v>347500</v>
      </c>
      <c r="AT64">
        <v>347500</v>
      </c>
      <c r="AU64">
        <v>347500</v>
      </c>
      <c r="AV64">
        <v>347500</v>
      </c>
      <c r="AW64">
        <v>347500</v>
      </c>
      <c r="AX64">
        <v>347500</v>
      </c>
      <c r="AY64">
        <v>347500</v>
      </c>
      <c r="AZ64">
        <v>347500</v>
      </c>
      <c r="BA64">
        <v>347500</v>
      </c>
      <c r="BB64">
        <v>347500</v>
      </c>
      <c r="BC64">
        <v>347500</v>
      </c>
      <c r="BD64">
        <v>347500</v>
      </c>
      <c r="BE64">
        <v>347500</v>
      </c>
      <c r="BF64">
        <v>347500</v>
      </c>
      <c r="BG64">
        <v>347500</v>
      </c>
      <c r="BH64">
        <v>347500</v>
      </c>
      <c r="BI64">
        <v>347500</v>
      </c>
      <c r="BJ64">
        <v>347500</v>
      </c>
      <c r="BK64">
        <v>347500</v>
      </c>
      <c r="BL64">
        <v>347500</v>
      </c>
      <c r="BM64">
        <v>295000</v>
      </c>
      <c r="BN64"/>
      <c r="BO64"/>
      <c r="BP64"/>
      <c r="BQ64"/>
      <c r="BR64"/>
      <c r="BS64"/>
      <c r="BT64"/>
      <c r="BU64"/>
      <c r="BV64"/>
    </row>
    <row r="65" spans="1:74" x14ac:dyDescent="0.25">
      <c r="A65" t="s">
        <v>125</v>
      </c>
      <c r="B65">
        <v>275164</v>
      </c>
      <c r="C65">
        <v>275164</v>
      </c>
      <c r="D65">
        <v>275164</v>
      </c>
      <c r="E65">
        <v>275164</v>
      </c>
      <c r="F65">
        <v>275164</v>
      </c>
      <c r="G65">
        <v>275164</v>
      </c>
      <c r="H65">
        <v>275164</v>
      </c>
      <c r="I65">
        <v>275164</v>
      </c>
      <c r="J65">
        <v>275164</v>
      </c>
      <c r="K65">
        <v>275164</v>
      </c>
      <c r="L65">
        <v>275164</v>
      </c>
      <c r="M65">
        <v>275164</v>
      </c>
      <c r="N65">
        <v>275164</v>
      </c>
      <c r="O65">
        <v>275164</v>
      </c>
      <c r="P65">
        <v>275164</v>
      </c>
      <c r="Q65">
        <v>275164</v>
      </c>
      <c r="R65">
        <v>275164</v>
      </c>
      <c r="S65">
        <v>275164</v>
      </c>
      <c r="T65">
        <v>275164</v>
      </c>
      <c r="U65">
        <v>275164</v>
      </c>
      <c r="V65">
        <v>275164</v>
      </c>
      <c r="W65">
        <v>275164</v>
      </c>
      <c r="X65">
        <v>275164</v>
      </c>
      <c r="Y65">
        <v>275164</v>
      </c>
      <c r="Z65">
        <v>275164</v>
      </c>
      <c r="AA65">
        <v>275164</v>
      </c>
      <c r="AB65">
        <v>275164</v>
      </c>
      <c r="AC65">
        <v>275164</v>
      </c>
      <c r="AD65">
        <v>275164</v>
      </c>
      <c r="AE65">
        <v>275164</v>
      </c>
      <c r="AF65">
        <v>275164</v>
      </c>
      <c r="AG65">
        <v>275164</v>
      </c>
      <c r="AH65">
        <v>275164</v>
      </c>
      <c r="AI65">
        <v>275164</v>
      </c>
      <c r="AJ65">
        <v>275164</v>
      </c>
      <c r="AK65">
        <v>275164</v>
      </c>
      <c r="AL65">
        <v>275164</v>
      </c>
      <c r="AM65">
        <v>275164</v>
      </c>
      <c r="AN65">
        <v>275164</v>
      </c>
      <c r="AO65">
        <v>275164</v>
      </c>
      <c r="AP65">
        <v>275164</v>
      </c>
      <c r="AQ65">
        <v>275164</v>
      </c>
      <c r="AR65">
        <v>275164</v>
      </c>
      <c r="AS65">
        <v>275164</v>
      </c>
      <c r="AT65">
        <v>275164</v>
      </c>
      <c r="AU65">
        <v>275164</v>
      </c>
      <c r="AV65">
        <v>275164</v>
      </c>
      <c r="AW65">
        <v>275164</v>
      </c>
      <c r="AX65">
        <v>275164</v>
      </c>
      <c r="AY65">
        <v>275164</v>
      </c>
      <c r="AZ65">
        <v>275164</v>
      </c>
      <c r="BA65">
        <v>275164</v>
      </c>
      <c r="BB65">
        <v>275164</v>
      </c>
      <c r="BC65">
        <v>275164</v>
      </c>
      <c r="BD65">
        <v>275164</v>
      </c>
      <c r="BE65">
        <v>275164</v>
      </c>
      <c r="BF65">
        <v>275164</v>
      </c>
      <c r="BG65">
        <v>275164</v>
      </c>
      <c r="BH65">
        <v>275164</v>
      </c>
      <c r="BI65">
        <v>275164</v>
      </c>
      <c r="BJ65">
        <v>275164</v>
      </c>
      <c r="BK65">
        <v>275164</v>
      </c>
      <c r="BL65">
        <v>275164</v>
      </c>
      <c r="BM65">
        <v>0</v>
      </c>
      <c r="BN65"/>
      <c r="BO65"/>
      <c r="BP65"/>
      <c r="BQ65"/>
      <c r="BR65"/>
      <c r="BS65"/>
      <c r="BT65"/>
      <c r="BU65"/>
      <c r="BV65"/>
    </row>
    <row r="66" spans="1:74" x14ac:dyDescent="0.25">
      <c r="A66" t="s">
        <v>126</v>
      </c>
      <c r="B66">
        <v>275164</v>
      </c>
      <c r="C66">
        <v>275164</v>
      </c>
      <c r="D66">
        <v>275164</v>
      </c>
      <c r="E66">
        <v>275164</v>
      </c>
      <c r="F66">
        <v>275164</v>
      </c>
      <c r="G66">
        <v>275164</v>
      </c>
      <c r="H66">
        <v>275164</v>
      </c>
      <c r="I66">
        <v>275164</v>
      </c>
      <c r="J66">
        <v>275164</v>
      </c>
      <c r="K66">
        <v>275164</v>
      </c>
      <c r="L66">
        <v>275164</v>
      </c>
      <c r="M66">
        <v>275164</v>
      </c>
      <c r="N66">
        <v>275164</v>
      </c>
      <c r="O66">
        <v>275164</v>
      </c>
      <c r="P66">
        <v>275164</v>
      </c>
      <c r="Q66">
        <v>275164</v>
      </c>
      <c r="R66">
        <v>275164</v>
      </c>
      <c r="S66">
        <v>275164</v>
      </c>
      <c r="T66">
        <v>275164</v>
      </c>
      <c r="U66">
        <v>275164</v>
      </c>
      <c r="V66">
        <v>275164</v>
      </c>
      <c r="W66">
        <v>275164</v>
      </c>
      <c r="X66">
        <v>275164</v>
      </c>
      <c r="Y66">
        <v>275164</v>
      </c>
      <c r="Z66">
        <v>275164</v>
      </c>
      <c r="AA66">
        <v>275164</v>
      </c>
      <c r="AB66">
        <v>275164</v>
      </c>
      <c r="AC66">
        <v>275164</v>
      </c>
      <c r="AD66">
        <v>275164</v>
      </c>
      <c r="AE66">
        <v>275164</v>
      </c>
      <c r="AF66">
        <v>275164</v>
      </c>
      <c r="AG66">
        <v>275164</v>
      </c>
      <c r="AH66">
        <v>275164</v>
      </c>
      <c r="AI66">
        <v>275164</v>
      </c>
      <c r="AJ66">
        <v>275164</v>
      </c>
      <c r="AK66">
        <v>275164</v>
      </c>
      <c r="AL66">
        <v>275164</v>
      </c>
      <c r="AM66">
        <v>275164</v>
      </c>
      <c r="AN66">
        <v>275164</v>
      </c>
      <c r="AO66">
        <v>275164</v>
      </c>
      <c r="AP66">
        <v>275164</v>
      </c>
      <c r="AQ66">
        <v>275164</v>
      </c>
      <c r="AR66">
        <v>275164</v>
      </c>
      <c r="AS66">
        <v>275164</v>
      </c>
      <c r="AT66">
        <v>275164</v>
      </c>
      <c r="AU66">
        <v>275164</v>
      </c>
      <c r="AV66">
        <v>275164</v>
      </c>
      <c r="AW66">
        <v>275164</v>
      </c>
      <c r="AX66">
        <v>275164</v>
      </c>
      <c r="AY66">
        <v>275164</v>
      </c>
      <c r="AZ66">
        <v>275164</v>
      </c>
      <c r="BA66">
        <v>275164</v>
      </c>
      <c r="BB66">
        <v>275164</v>
      </c>
      <c r="BC66">
        <v>275164</v>
      </c>
      <c r="BD66">
        <v>275164</v>
      </c>
      <c r="BE66">
        <v>275164</v>
      </c>
      <c r="BF66">
        <v>275164</v>
      </c>
      <c r="BG66">
        <v>275164</v>
      </c>
      <c r="BH66">
        <v>275164</v>
      </c>
      <c r="BI66">
        <v>275164</v>
      </c>
      <c r="BJ66">
        <v>275164</v>
      </c>
      <c r="BK66">
        <v>275164</v>
      </c>
      <c r="BL66">
        <v>275164</v>
      </c>
      <c r="BM66">
        <v>0</v>
      </c>
      <c r="BN66"/>
      <c r="BO66"/>
      <c r="BP66"/>
      <c r="BQ66"/>
      <c r="BR66"/>
      <c r="BS66"/>
      <c r="BT66"/>
      <c r="BU66"/>
      <c r="BV66"/>
    </row>
    <row r="67" spans="1:74" x14ac:dyDescent="0.25">
      <c r="A67" t="s">
        <v>127</v>
      </c>
      <c r="B67">
        <v>1188763.31</v>
      </c>
      <c r="C67">
        <v>1299345.67</v>
      </c>
      <c r="D67">
        <v>1391732</v>
      </c>
      <c r="E67">
        <v>1274464.03</v>
      </c>
      <c r="F67">
        <v>1159930.1499999999</v>
      </c>
      <c r="G67">
        <v>1271768.8400000001</v>
      </c>
      <c r="H67">
        <v>1315549.9099999999</v>
      </c>
      <c r="I67">
        <v>1232435.6000000001</v>
      </c>
      <c r="J67">
        <v>1134585.76</v>
      </c>
      <c r="K67">
        <v>1221892.93</v>
      </c>
      <c r="L67">
        <v>1315693.1000000001</v>
      </c>
      <c r="M67">
        <v>1237304.7</v>
      </c>
      <c r="N67">
        <v>1167213.6200000001</v>
      </c>
      <c r="O67">
        <v>1203123.23</v>
      </c>
      <c r="P67">
        <v>1368195.17</v>
      </c>
      <c r="Q67">
        <v>1297822.92</v>
      </c>
      <c r="R67">
        <v>1297822.92</v>
      </c>
      <c r="S67">
        <v>998784.77</v>
      </c>
      <c r="T67">
        <v>1080394.97</v>
      </c>
      <c r="U67">
        <v>1163348.44</v>
      </c>
      <c r="V67">
        <v>1068098.52</v>
      </c>
      <c r="W67">
        <v>992794.15</v>
      </c>
      <c r="X67">
        <v>1056267.02</v>
      </c>
      <c r="Y67">
        <v>1196108.95</v>
      </c>
      <c r="Z67">
        <v>1116718.18</v>
      </c>
      <c r="AA67">
        <v>1065676.3700000001</v>
      </c>
      <c r="AB67">
        <v>1036409.48</v>
      </c>
      <c r="AC67">
        <v>1021880.76</v>
      </c>
      <c r="AD67">
        <v>970874.88</v>
      </c>
      <c r="AE67">
        <v>909565.71</v>
      </c>
      <c r="AF67">
        <v>913774.73</v>
      </c>
      <c r="AG67">
        <v>904101.94</v>
      </c>
      <c r="AH67">
        <v>868183.83</v>
      </c>
      <c r="AI67">
        <v>804769.53</v>
      </c>
      <c r="AJ67">
        <v>792889.87</v>
      </c>
      <c r="AK67">
        <v>800232.48</v>
      </c>
      <c r="AL67">
        <v>768114.63</v>
      </c>
      <c r="AM67">
        <v>710129.16</v>
      </c>
      <c r="AN67">
        <v>708228.85</v>
      </c>
      <c r="AO67">
        <v>722885.79</v>
      </c>
      <c r="AP67">
        <v>689739.15</v>
      </c>
      <c r="AQ67">
        <v>654967.38</v>
      </c>
      <c r="AR67">
        <v>646106.84</v>
      </c>
      <c r="AS67">
        <v>634736.64000000001</v>
      </c>
      <c r="AT67">
        <v>513555.94</v>
      </c>
      <c r="AU67">
        <v>510018.59</v>
      </c>
      <c r="AV67">
        <v>508123.95</v>
      </c>
      <c r="AW67">
        <v>493099.13</v>
      </c>
      <c r="AX67">
        <v>454167.97</v>
      </c>
      <c r="AY67">
        <v>471693.56</v>
      </c>
      <c r="AZ67">
        <v>443575.88</v>
      </c>
      <c r="BA67">
        <v>506849.95</v>
      </c>
      <c r="BB67">
        <v>496467.07</v>
      </c>
      <c r="BC67">
        <v>478347.78</v>
      </c>
      <c r="BD67">
        <v>469553.76</v>
      </c>
      <c r="BE67">
        <v>485763.3</v>
      </c>
      <c r="BF67">
        <v>467346.87</v>
      </c>
      <c r="BG67">
        <v>445170.19</v>
      </c>
      <c r="BH67">
        <v>418920.32</v>
      </c>
      <c r="BI67">
        <v>457558</v>
      </c>
      <c r="BJ67">
        <v>451876</v>
      </c>
      <c r="BK67">
        <v>419958.01</v>
      </c>
      <c r="BL67">
        <v>426968</v>
      </c>
      <c r="BM67">
        <v>379436.21</v>
      </c>
      <c r="BN67"/>
      <c r="BO67"/>
      <c r="BP67"/>
      <c r="BQ67"/>
      <c r="BR67"/>
      <c r="BS67"/>
      <c r="BT67"/>
      <c r="BU67"/>
      <c r="BV67"/>
    </row>
    <row r="68" spans="1:74" x14ac:dyDescent="0.25">
      <c r="A68" t="s">
        <v>128</v>
      </c>
      <c r="B68">
        <v>49250</v>
      </c>
      <c r="C68">
        <v>49250</v>
      </c>
      <c r="D68">
        <v>49250</v>
      </c>
      <c r="E68">
        <v>49250</v>
      </c>
      <c r="F68">
        <v>49250</v>
      </c>
      <c r="G68">
        <v>49250</v>
      </c>
      <c r="H68">
        <v>49250</v>
      </c>
      <c r="I68">
        <v>49250</v>
      </c>
      <c r="J68">
        <v>49250</v>
      </c>
      <c r="K68">
        <v>49250</v>
      </c>
      <c r="L68">
        <v>49250</v>
      </c>
      <c r="M68">
        <v>49250</v>
      </c>
      <c r="N68">
        <v>49250</v>
      </c>
      <c r="O68">
        <v>49250</v>
      </c>
      <c r="P68">
        <v>49250</v>
      </c>
      <c r="Q68">
        <v>49250</v>
      </c>
      <c r="R68">
        <v>49250</v>
      </c>
      <c r="S68">
        <v>49250</v>
      </c>
      <c r="T68">
        <v>49250</v>
      </c>
      <c r="U68">
        <v>49250</v>
      </c>
      <c r="V68">
        <v>49250</v>
      </c>
      <c r="W68">
        <v>49250</v>
      </c>
      <c r="X68">
        <v>49250</v>
      </c>
      <c r="Y68">
        <v>49250</v>
      </c>
      <c r="Z68">
        <v>49250</v>
      </c>
      <c r="AA68">
        <v>49250</v>
      </c>
      <c r="AB68">
        <v>49250</v>
      </c>
      <c r="AC68">
        <v>49250</v>
      </c>
      <c r="AD68">
        <v>49250</v>
      </c>
      <c r="AE68">
        <v>49250</v>
      </c>
      <c r="AF68">
        <v>49250</v>
      </c>
      <c r="AG68">
        <v>49250</v>
      </c>
      <c r="AH68">
        <v>49250</v>
      </c>
      <c r="AI68">
        <v>49250</v>
      </c>
      <c r="AJ68">
        <v>49250</v>
      </c>
      <c r="AK68">
        <v>49250</v>
      </c>
      <c r="AL68">
        <v>49250</v>
      </c>
      <c r="AM68">
        <v>45950</v>
      </c>
      <c r="AN68">
        <v>45950</v>
      </c>
      <c r="AO68">
        <v>45950</v>
      </c>
      <c r="AP68">
        <v>45950</v>
      </c>
      <c r="AQ68">
        <v>41950</v>
      </c>
      <c r="AR68">
        <v>41950</v>
      </c>
      <c r="AS68">
        <v>41950</v>
      </c>
      <c r="AT68">
        <v>41950</v>
      </c>
      <c r="AU68">
        <v>38720</v>
      </c>
      <c r="AV68">
        <v>38720</v>
      </c>
      <c r="AW68">
        <v>38720</v>
      </c>
      <c r="AX68">
        <v>38720</v>
      </c>
      <c r="AY68">
        <v>34031</v>
      </c>
      <c r="AZ68">
        <v>34031</v>
      </c>
      <c r="BA68">
        <v>34031</v>
      </c>
      <c r="BB68">
        <v>34031</v>
      </c>
      <c r="BC68">
        <v>31134.57</v>
      </c>
      <c r="BD68">
        <v>31134.57</v>
      </c>
      <c r="BE68">
        <v>31134.57</v>
      </c>
      <c r="BF68">
        <v>31134.57</v>
      </c>
      <c r="BG68">
        <v>28337.57</v>
      </c>
      <c r="BH68">
        <v>28337.57</v>
      </c>
      <c r="BI68">
        <v>28338</v>
      </c>
      <c r="BJ68">
        <v>28338</v>
      </c>
      <c r="BK68">
        <v>19250</v>
      </c>
      <c r="BL68">
        <v>19250</v>
      </c>
      <c r="BM68">
        <v>19250</v>
      </c>
      <c r="BN68"/>
      <c r="BO68"/>
      <c r="BP68"/>
      <c r="BQ68"/>
      <c r="BR68"/>
      <c r="BS68"/>
      <c r="BT68"/>
      <c r="BU68"/>
      <c r="BV68"/>
    </row>
    <row r="69" spans="1:74" x14ac:dyDescent="0.25">
      <c r="A69" t="s">
        <v>129</v>
      </c>
      <c r="B69">
        <v>49250</v>
      </c>
      <c r="C69">
        <v>49250</v>
      </c>
      <c r="D69">
        <v>49250</v>
      </c>
      <c r="E69">
        <v>49250</v>
      </c>
      <c r="F69">
        <v>49250</v>
      </c>
      <c r="G69">
        <v>49250</v>
      </c>
      <c r="H69">
        <v>49250</v>
      </c>
      <c r="I69">
        <v>49250</v>
      </c>
      <c r="J69">
        <v>49250</v>
      </c>
      <c r="K69">
        <v>49250</v>
      </c>
      <c r="L69">
        <v>49250</v>
      </c>
      <c r="M69">
        <v>49250</v>
      </c>
      <c r="N69">
        <v>49250</v>
      </c>
      <c r="O69">
        <v>49250</v>
      </c>
      <c r="P69">
        <v>49250</v>
      </c>
      <c r="Q69">
        <v>49250</v>
      </c>
      <c r="R69">
        <v>49250</v>
      </c>
      <c r="S69">
        <v>49250</v>
      </c>
      <c r="T69">
        <v>49250</v>
      </c>
      <c r="U69">
        <v>49250</v>
      </c>
      <c r="V69">
        <v>49250</v>
      </c>
      <c r="W69">
        <v>49250</v>
      </c>
      <c r="X69">
        <v>49250</v>
      </c>
      <c r="Y69">
        <v>49250</v>
      </c>
      <c r="Z69">
        <v>49250</v>
      </c>
      <c r="AA69">
        <v>49250</v>
      </c>
      <c r="AB69">
        <v>49250</v>
      </c>
      <c r="AC69">
        <v>49250</v>
      </c>
      <c r="AD69">
        <v>49250</v>
      </c>
      <c r="AE69">
        <v>49250</v>
      </c>
      <c r="AF69">
        <v>49250</v>
      </c>
      <c r="AG69">
        <v>49250</v>
      </c>
      <c r="AH69">
        <v>49250</v>
      </c>
      <c r="AI69">
        <v>49250</v>
      </c>
      <c r="AJ69">
        <v>49250</v>
      </c>
      <c r="AK69">
        <v>49250</v>
      </c>
      <c r="AL69">
        <v>49250</v>
      </c>
      <c r="AM69">
        <v>45950</v>
      </c>
      <c r="AN69">
        <v>45950</v>
      </c>
      <c r="AO69">
        <v>45950</v>
      </c>
      <c r="AP69">
        <v>45950</v>
      </c>
      <c r="AQ69">
        <v>41950</v>
      </c>
      <c r="AR69">
        <v>41950</v>
      </c>
      <c r="AS69">
        <v>41950</v>
      </c>
      <c r="AT69">
        <v>41950</v>
      </c>
      <c r="AU69">
        <v>38720</v>
      </c>
      <c r="AV69">
        <v>38720</v>
      </c>
      <c r="AW69">
        <v>38720</v>
      </c>
      <c r="AX69">
        <v>38720</v>
      </c>
      <c r="AY69">
        <v>34031</v>
      </c>
      <c r="AZ69">
        <v>34031</v>
      </c>
      <c r="BA69">
        <v>34031</v>
      </c>
      <c r="BB69">
        <v>34031</v>
      </c>
      <c r="BC69">
        <v>31134.57</v>
      </c>
      <c r="BD69">
        <v>31134.57</v>
      </c>
      <c r="BE69">
        <v>31134.57</v>
      </c>
      <c r="BF69">
        <v>31134.57</v>
      </c>
      <c r="BG69">
        <v>28337.57</v>
      </c>
      <c r="BH69">
        <v>28337.57</v>
      </c>
      <c r="BI69">
        <v>28338</v>
      </c>
      <c r="BJ69">
        <v>28338</v>
      </c>
      <c r="BK69">
        <v>0</v>
      </c>
      <c r="BL69">
        <v>19250</v>
      </c>
      <c r="BM69">
        <v>0</v>
      </c>
      <c r="BN69"/>
      <c r="BO69"/>
      <c r="BP69"/>
      <c r="BQ69"/>
      <c r="BR69"/>
      <c r="BS69"/>
      <c r="BT69"/>
      <c r="BU69"/>
      <c r="BV69"/>
    </row>
    <row r="70" spans="1:74" x14ac:dyDescent="0.25">
      <c r="A70" t="s">
        <v>130</v>
      </c>
      <c r="B70">
        <v>1139513.31</v>
      </c>
      <c r="C70">
        <v>1250095.67</v>
      </c>
      <c r="D70">
        <v>1342482</v>
      </c>
      <c r="E70">
        <v>1225214.03</v>
      </c>
      <c r="F70">
        <v>1110680.1499999999</v>
      </c>
      <c r="G70">
        <v>1222518.8400000001</v>
      </c>
      <c r="H70">
        <v>1266299.9099999999</v>
      </c>
      <c r="I70">
        <v>1183185.6000000001</v>
      </c>
      <c r="J70">
        <v>1085335.76</v>
      </c>
      <c r="K70">
        <v>1172642.93</v>
      </c>
      <c r="L70">
        <v>1266443.1000000001</v>
      </c>
      <c r="M70">
        <v>1188054.7</v>
      </c>
      <c r="N70">
        <v>1117963.6200000001</v>
      </c>
      <c r="O70">
        <v>1153873.23</v>
      </c>
      <c r="P70">
        <v>1318945.17</v>
      </c>
      <c r="Q70">
        <v>1248572.92</v>
      </c>
      <c r="R70">
        <v>1248572.92</v>
      </c>
      <c r="S70">
        <v>949534.77</v>
      </c>
      <c r="T70">
        <v>1031144.97</v>
      </c>
      <c r="U70">
        <v>1114098.44</v>
      </c>
      <c r="V70">
        <v>1018848.52</v>
      </c>
      <c r="W70">
        <v>943544.15</v>
      </c>
      <c r="X70">
        <v>1007017.02</v>
      </c>
      <c r="Y70">
        <v>1146858.95</v>
      </c>
      <c r="Z70">
        <v>1067468.18</v>
      </c>
      <c r="AA70">
        <v>1016426.37</v>
      </c>
      <c r="AB70">
        <v>987159.48</v>
      </c>
      <c r="AC70">
        <v>972630.76</v>
      </c>
      <c r="AD70">
        <v>921624.88</v>
      </c>
      <c r="AE70">
        <v>860315.71</v>
      </c>
      <c r="AF70">
        <v>864524.73</v>
      </c>
      <c r="AG70">
        <v>854851.94</v>
      </c>
      <c r="AH70">
        <v>818933.83</v>
      </c>
      <c r="AI70">
        <v>755519.53</v>
      </c>
      <c r="AJ70">
        <v>743639.87</v>
      </c>
      <c r="AK70">
        <v>750982.48</v>
      </c>
      <c r="AL70">
        <v>718864.63</v>
      </c>
      <c r="AM70">
        <v>664179.16</v>
      </c>
      <c r="AN70">
        <v>662278.85</v>
      </c>
      <c r="AO70">
        <v>676935.79</v>
      </c>
      <c r="AP70">
        <v>643789.15</v>
      </c>
      <c r="AQ70">
        <v>613017.38</v>
      </c>
      <c r="AR70">
        <v>604156.84</v>
      </c>
      <c r="AS70">
        <v>592786.64</v>
      </c>
      <c r="AT70">
        <v>471605.94</v>
      </c>
      <c r="AU70">
        <v>471298.59</v>
      </c>
      <c r="AV70">
        <v>469403.95</v>
      </c>
      <c r="AW70">
        <v>454379.13</v>
      </c>
      <c r="AX70">
        <v>415447.97</v>
      </c>
      <c r="AY70">
        <v>437662.56</v>
      </c>
      <c r="AZ70">
        <v>409544.88</v>
      </c>
      <c r="BA70">
        <v>472818.95</v>
      </c>
      <c r="BB70">
        <v>462436.07</v>
      </c>
      <c r="BC70">
        <v>447213.22</v>
      </c>
      <c r="BD70">
        <v>438419.19</v>
      </c>
      <c r="BE70">
        <v>454628.73</v>
      </c>
      <c r="BF70">
        <v>436212.3</v>
      </c>
      <c r="BG70">
        <v>416832.63</v>
      </c>
      <c r="BH70">
        <v>390582.76</v>
      </c>
      <c r="BI70">
        <v>429220</v>
      </c>
      <c r="BJ70">
        <v>423538</v>
      </c>
      <c r="BK70">
        <v>400708.01</v>
      </c>
      <c r="BL70">
        <v>407718</v>
      </c>
      <c r="BM70">
        <v>360186.21</v>
      </c>
      <c r="BN70"/>
      <c r="BO70"/>
      <c r="BP70"/>
      <c r="BQ70"/>
      <c r="BR70"/>
      <c r="BS70"/>
      <c r="BT70"/>
      <c r="BU70"/>
      <c r="BV70"/>
    </row>
    <row r="71" spans="1:74" x14ac:dyDescent="0.25">
      <c r="A71" t="s">
        <v>131</v>
      </c>
      <c r="B71">
        <v>-51241.89</v>
      </c>
      <c r="C71">
        <v>-43200.65</v>
      </c>
      <c r="D71">
        <v>-34594.33</v>
      </c>
      <c r="E71">
        <v>-29439.64</v>
      </c>
      <c r="F71">
        <v>-24331.64</v>
      </c>
      <c r="G71">
        <v>-39351.24</v>
      </c>
      <c r="H71">
        <v>-15048.44</v>
      </c>
      <c r="I71">
        <v>-25878.84</v>
      </c>
      <c r="J71">
        <v>-40080.04</v>
      </c>
      <c r="K71">
        <v>-26640.04</v>
      </c>
      <c r="L71">
        <v>-52636.84</v>
      </c>
      <c r="M71">
        <v>-64860.04</v>
      </c>
      <c r="N71">
        <v>-66482.84</v>
      </c>
      <c r="O71">
        <v>-74685.240000000005</v>
      </c>
      <c r="P71">
        <v>-83570.039999999994</v>
      </c>
      <c r="Q71">
        <v>-59546.84</v>
      </c>
      <c r="R71">
        <v>-59546.84</v>
      </c>
      <c r="S71">
        <v>149454.28</v>
      </c>
      <c r="T71">
        <v>153762.28</v>
      </c>
      <c r="U71">
        <v>150513.48000000001</v>
      </c>
      <c r="V71">
        <v>144616.56</v>
      </c>
      <c r="W71">
        <v>155160.66</v>
      </c>
      <c r="X71">
        <v>150398.23000000001</v>
      </c>
      <c r="Y71">
        <v>154300.51999999999</v>
      </c>
      <c r="Z71">
        <v>155980.51999999999</v>
      </c>
      <c r="AA71">
        <v>161440.51999999999</v>
      </c>
      <c r="AB71">
        <v>162280.51999999999</v>
      </c>
      <c r="AC71">
        <v>162280.51999999999</v>
      </c>
      <c r="AD71">
        <v>160600.51999999999</v>
      </c>
      <c r="AE71">
        <v>160180.51999999999</v>
      </c>
      <c r="AF71">
        <v>168580.52</v>
      </c>
      <c r="AG71">
        <v>172280.52</v>
      </c>
      <c r="AH71">
        <v>172680.52</v>
      </c>
      <c r="AI71">
        <v>185080.52</v>
      </c>
      <c r="AJ71">
        <v>184680.52</v>
      </c>
      <c r="AK71">
        <v>181080.52</v>
      </c>
      <c r="AL71">
        <v>175480.52</v>
      </c>
      <c r="AM71">
        <v>182680.52</v>
      </c>
      <c r="AN71">
        <v>173080.52</v>
      </c>
      <c r="AO71">
        <v>163080.51999999999</v>
      </c>
      <c r="AP71">
        <v>159880.51999999999</v>
      </c>
      <c r="AQ71">
        <v>161775.51999999999</v>
      </c>
      <c r="AR71">
        <v>163375.51999999999</v>
      </c>
      <c r="AS71">
        <v>171375.52</v>
      </c>
      <c r="AT71">
        <v>168175.52</v>
      </c>
      <c r="AU71">
        <v>164175.51999999999</v>
      </c>
      <c r="AV71">
        <v>159175.51999999999</v>
      </c>
      <c r="AW71">
        <v>165675.51999999999</v>
      </c>
      <c r="AX71">
        <v>161675.51999999999</v>
      </c>
      <c r="AY71">
        <v>160175.51999999999</v>
      </c>
      <c r="AZ71">
        <v>155675.51999999999</v>
      </c>
      <c r="BA71">
        <v>164675.51999999999</v>
      </c>
      <c r="BB71">
        <v>160675.51999999999</v>
      </c>
      <c r="BC71">
        <v>202435.52</v>
      </c>
      <c r="BD71">
        <v>208175.52</v>
      </c>
      <c r="BE71">
        <v>218175.52</v>
      </c>
      <c r="BF71">
        <v>217175.52</v>
      </c>
      <c r="BG71">
        <v>202435.52</v>
      </c>
      <c r="BH71">
        <v>202435.52</v>
      </c>
      <c r="BI71">
        <v>202435</v>
      </c>
      <c r="BJ71">
        <v>202435</v>
      </c>
      <c r="BK71">
        <v>202435.52</v>
      </c>
      <c r="BL71">
        <v>202436</v>
      </c>
      <c r="BM71">
        <v>202435.52</v>
      </c>
      <c r="BN71"/>
      <c r="BO71"/>
      <c r="BP71"/>
      <c r="BQ71"/>
      <c r="BR71"/>
      <c r="BS71"/>
      <c r="BT71"/>
      <c r="BU71"/>
      <c r="BV71"/>
    </row>
    <row r="72" spans="1:74" x14ac:dyDescent="0.25">
      <c r="A72" t="s">
        <v>132</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-41760</v>
      </c>
      <c r="BC72">
        <v>0</v>
      </c>
      <c r="BD72">
        <v>5740</v>
      </c>
      <c r="BE72">
        <v>15740</v>
      </c>
      <c r="BF72">
        <v>14740</v>
      </c>
      <c r="BG72">
        <v>0</v>
      </c>
      <c r="BH72">
        <v>0</v>
      </c>
      <c r="BI72">
        <v>0</v>
      </c>
      <c r="BJ72">
        <v>0</v>
      </c>
      <c r="BK72">
        <v>0</v>
      </c>
      <c r="BL72">
        <v>0</v>
      </c>
      <c r="BM72">
        <v>0</v>
      </c>
      <c r="BN72"/>
      <c r="BO72"/>
      <c r="BP72"/>
      <c r="BQ72"/>
      <c r="BR72"/>
      <c r="BS72"/>
      <c r="BT72"/>
      <c r="BU72"/>
      <c r="BV72"/>
    </row>
    <row r="73" spans="1:74" x14ac:dyDescent="0.25">
      <c r="A73" t="s">
        <v>133</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-41760</v>
      </c>
      <c r="BC73">
        <v>0</v>
      </c>
      <c r="BD73">
        <v>5740</v>
      </c>
      <c r="BE73">
        <v>15740</v>
      </c>
      <c r="BF73">
        <v>14740</v>
      </c>
      <c r="BG73">
        <v>0</v>
      </c>
      <c r="BH73">
        <v>0</v>
      </c>
      <c r="BI73">
        <v>0</v>
      </c>
      <c r="BJ73">
        <v>0</v>
      </c>
      <c r="BK73">
        <v>0</v>
      </c>
      <c r="BL73">
        <v>0</v>
      </c>
      <c r="BM73">
        <v>0</v>
      </c>
      <c r="BN73"/>
      <c r="BO73"/>
      <c r="BP73"/>
      <c r="BQ73"/>
      <c r="BR73"/>
      <c r="BS73"/>
      <c r="BT73"/>
      <c r="BU73"/>
      <c r="BV73"/>
    </row>
    <row r="74" spans="1:74" x14ac:dyDescent="0.25">
      <c r="A74" t="s">
        <v>134</v>
      </c>
      <c r="B74">
        <v>-51241.89</v>
      </c>
      <c r="C74">
        <v>-43200.65</v>
      </c>
      <c r="D74">
        <v>-34594.33</v>
      </c>
      <c r="E74">
        <v>-29439.64</v>
      </c>
      <c r="F74">
        <v>-24331.64</v>
      </c>
      <c r="G74">
        <v>-39351.24</v>
      </c>
      <c r="H74">
        <v>-15048.44</v>
      </c>
      <c r="I74">
        <v>-25878.84</v>
      </c>
      <c r="J74">
        <v>-40080.04</v>
      </c>
      <c r="K74">
        <v>-26640.04</v>
      </c>
      <c r="L74">
        <v>-52636.84</v>
      </c>
      <c r="M74">
        <v>0</v>
      </c>
      <c r="N74">
        <v>0</v>
      </c>
      <c r="O74">
        <v>-74685.240000000005</v>
      </c>
      <c r="P74">
        <v>-83570.039999999994</v>
      </c>
      <c r="Q74">
        <v>0</v>
      </c>
      <c r="R74">
        <v>0</v>
      </c>
      <c r="S74">
        <v>149454.28</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202435.52</v>
      </c>
      <c r="BC74">
        <v>202435.52</v>
      </c>
      <c r="BD74">
        <v>202435.52</v>
      </c>
      <c r="BE74">
        <v>202435.52</v>
      </c>
      <c r="BF74">
        <v>202435.52</v>
      </c>
      <c r="BG74">
        <v>202435.52</v>
      </c>
      <c r="BH74">
        <v>202435.52</v>
      </c>
      <c r="BI74">
        <v>202435</v>
      </c>
      <c r="BJ74">
        <v>202435</v>
      </c>
      <c r="BK74">
        <v>202435.52</v>
      </c>
      <c r="BL74">
        <v>202436</v>
      </c>
      <c r="BM74">
        <v>202435.52</v>
      </c>
      <c r="BN74"/>
      <c r="BO74"/>
      <c r="BP74"/>
      <c r="BQ74"/>
      <c r="BR74"/>
      <c r="BS74"/>
      <c r="BT74"/>
      <c r="BU74"/>
      <c r="BV74"/>
    </row>
    <row r="75" spans="1:74" x14ac:dyDescent="0.25">
      <c r="A75" t="s">
        <v>135</v>
      </c>
      <c r="B75">
        <v>1760185.42</v>
      </c>
      <c r="C75">
        <v>1878809.02</v>
      </c>
      <c r="D75">
        <v>1979801.66</v>
      </c>
      <c r="E75">
        <v>1867688.39</v>
      </c>
      <c r="F75">
        <v>1758262.52</v>
      </c>
      <c r="G75">
        <v>1855081.6</v>
      </c>
      <c r="H75">
        <v>1923165.47</v>
      </c>
      <c r="I75">
        <v>1829220.77</v>
      </c>
      <c r="J75">
        <v>1717169.73</v>
      </c>
      <c r="K75">
        <v>1817916.89</v>
      </c>
      <c r="L75">
        <v>1885720.27</v>
      </c>
      <c r="M75">
        <v>1795108.66</v>
      </c>
      <c r="N75">
        <v>1723394.79</v>
      </c>
      <c r="O75">
        <v>1751102</v>
      </c>
      <c r="P75">
        <v>1907289.13</v>
      </c>
      <c r="Q75">
        <v>1860940.09</v>
      </c>
      <c r="R75">
        <v>1860940.09</v>
      </c>
      <c r="S75">
        <v>1770903.05</v>
      </c>
      <c r="T75">
        <v>1856821.25</v>
      </c>
      <c r="U75">
        <v>1936525.92</v>
      </c>
      <c r="V75">
        <v>1835379.08</v>
      </c>
      <c r="W75">
        <v>1770618.81</v>
      </c>
      <c r="X75">
        <v>1829329.26</v>
      </c>
      <c r="Y75">
        <v>1973073.46</v>
      </c>
      <c r="Z75">
        <v>1895362.7</v>
      </c>
      <c r="AA75">
        <v>1849780.89</v>
      </c>
      <c r="AB75">
        <v>1821354</v>
      </c>
      <c r="AC75">
        <v>1806825.28</v>
      </c>
      <c r="AD75">
        <v>1754139.4</v>
      </c>
      <c r="AE75">
        <v>1692410.23</v>
      </c>
      <c r="AF75">
        <v>1705019.25</v>
      </c>
      <c r="AG75">
        <v>1699046.46</v>
      </c>
      <c r="AH75">
        <v>1663528.35</v>
      </c>
      <c r="AI75">
        <v>1612514.05</v>
      </c>
      <c r="AJ75">
        <v>1600234.39</v>
      </c>
      <c r="AK75">
        <v>1603977</v>
      </c>
      <c r="AL75">
        <v>1566259.14</v>
      </c>
      <c r="AM75">
        <v>1515473.68</v>
      </c>
      <c r="AN75">
        <v>1503973.37</v>
      </c>
      <c r="AO75">
        <v>1508630.31</v>
      </c>
      <c r="AP75">
        <v>1472283.67</v>
      </c>
      <c r="AQ75">
        <v>1439406.9</v>
      </c>
      <c r="AR75">
        <v>1432146.36</v>
      </c>
      <c r="AS75">
        <v>1428776.16</v>
      </c>
      <c r="AT75">
        <v>1304395.46</v>
      </c>
      <c r="AU75">
        <v>1296858.1100000001</v>
      </c>
      <c r="AV75">
        <v>1289963.47</v>
      </c>
      <c r="AW75">
        <v>1281438.6499999999</v>
      </c>
      <c r="AX75">
        <v>1238507.49</v>
      </c>
      <c r="AY75">
        <v>1254533.08</v>
      </c>
      <c r="AZ75">
        <v>1221915.3999999999</v>
      </c>
      <c r="BA75">
        <v>1294189.47</v>
      </c>
      <c r="BB75">
        <v>1279806.5900000001</v>
      </c>
      <c r="BC75">
        <v>1303447.3</v>
      </c>
      <c r="BD75">
        <v>1300393.28</v>
      </c>
      <c r="BE75">
        <v>1326602.82</v>
      </c>
      <c r="BF75">
        <v>1307186.3899999999</v>
      </c>
      <c r="BG75">
        <v>1270269.71</v>
      </c>
      <c r="BH75">
        <v>1244019.8400000001</v>
      </c>
      <c r="BI75">
        <v>1282657</v>
      </c>
      <c r="BJ75">
        <v>1276975</v>
      </c>
      <c r="BK75">
        <v>1245057.53</v>
      </c>
      <c r="BL75">
        <v>1252068</v>
      </c>
      <c r="BM75">
        <v>876871.73</v>
      </c>
      <c r="BN75"/>
      <c r="BO75"/>
      <c r="BP75"/>
      <c r="BQ75"/>
      <c r="BR75"/>
      <c r="BS75"/>
      <c r="BT75"/>
      <c r="BU75"/>
      <c r="BV75"/>
    </row>
    <row r="76" spans="1:74" x14ac:dyDescent="0.25">
      <c r="A76" t="s">
        <v>136</v>
      </c>
      <c r="B76">
        <v>8496.11</v>
      </c>
      <c r="C76">
        <v>8369.2800000000007</v>
      </c>
      <c r="D76">
        <v>6991.51</v>
      </c>
      <c r="E76">
        <v>744.08</v>
      </c>
      <c r="F76">
        <v>747.29</v>
      </c>
      <c r="G76">
        <v>748.88</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c r="BO76"/>
      <c r="BP76"/>
      <c r="BQ76"/>
      <c r="BR76"/>
      <c r="BS76"/>
      <c r="BT76"/>
      <c r="BU76"/>
      <c r="BV76"/>
    </row>
    <row r="77" spans="1:74" x14ac:dyDescent="0.25">
      <c r="A77" t="s">
        <v>137</v>
      </c>
      <c r="B77">
        <v>1768681.53</v>
      </c>
      <c r="C77">
        <v>1887178.3</v>
      </c>
      <c r="D77">
        <v>1986793.17</v>
      </c>
      <c r="E77">
        <v>1868432.47</v>
      </c>
      <c r="F77">
        <v>1759009.8</v>
      </c>
      <c r="G77">
        <v>1855830.48</v>
      </c>
      <c r="H77">
        <v>1923165.47</v>
      </c>
      <c r="I77">
        <v>1829220.77</v>
      </c>
      <c r="J77">
        <v>1717169.73</v>
      </c>
      <c r="K77">
        <v>1817916.89</v>
      </c>
      <c r="L77">
        <v>1885720.27</v>
      </c>
      <c r="M77">
        <v>1795108.66</v>
      </c>
      <c r="N77">
        <v>1723394.79</v>
      </c>
      <c r="O77">
        <v>1751102</v>
      </c>
      <c r="P77">
        <v>1907289.13</v>
      </c>
      <c r="Q77">
        <v>1860940.09</v>
      </c>
      <c r="R77">
        <v>1860940.09</v>
      </c>
      <c r="S77">
        <v>1770903.05</v>
      </c>
      <c r="T77">
        <v>1856821.25</v>
      </c>
      <c r="U77">
        <v>1936525.92</v>
      </c>
      <c r="V77">
        <v>1835379.08</v>
      </c>
      <c r="W77">
        <v>1770618.81</v>
      </c>
      <c r="X77">
        <v>1829329.26</v>
      </c>
      <c r="Y77">
        <v>1973073.46</v>
      </c>
      <c r="Z77">
        <v>1895362.7</v>
      </c>
      <c r="AA77">
        <v>1849780.89</v>
      </c>
      <c r="AB77">
        <v>1821354</v>
      </c>
      <c r="AC77">
        <v>1806825.28</v>
      </c>
      <c r="AD77">
        <v>1754139.4</v>
      </c>
      <c r="AE77">
        <v>1692410.23</v>
      </c>
      <c r="AF77">
        <v>1705019.25</v>
      </c>
      <c r="AG77">
        <v>1699046.46</v>
      </c>
      <c r="AH77">
        <v>1663528.35</v>
      </c>
      <c r="AI77">
        <v>1612514.05</v>
      </c>
      <c r="AJ77">
        <v>1600234.39</v>
      </c>
      <c r="AK77">
        <v>1603977</v>
      </c>
      <c r="AL77">
        <v>1566259.14</v>
      </c>
      <c r="AM77">
        <v>1515473.68</v>
      </c>
      <c r="AN77">
        <v>1503973.37</v>
      </c>
      <c r="AO77">
        <v>1508630.31</v>
      </c>
      <c r="AP77">
        <v>1472283.67</v>
      </c>
      <c r="AQ77">
        <v>1439406.9</v>
      </c>
      <c r="AR77">
        <v>1432146.36</v>
      </c>
      <c r="AS77">
        <v>1428776.16</v>
      </c>
      <c r="AT77">
        <v>1304395.46</v>
      </c>
      <c r="AU77">
        <v>1296858.1100000001</v>
      </c>
      <c r="AV77">
        <v>1289963.47</v>
      </c>
      <c r="AW77">
        <v>1281438.6499999999</v>
      </c>
      <c r="AX77">
        <v>1238507.49</v>
      </c>
      <c r="AY77">
        <v>1254533.08</v>
      </c>
      <c r="AZ77">
        <v>1221915.3999999999</v>
      </c>
      <c r="BA77">
        <v>1294189.47</v>
      </c>
      <c r="BB77">
        <v>1279806.5900000001</v>
      </c>
      <c r="BC77">
        <v>1303447.3</v>
      </c>
      <c r="BD77">
        <v>1300393.28</v>
      </c>
      <c r="BE77">
        <v>1326602.82</v>
      </c>
      <c r="BF77">
        <v>1307186.3899999999</v>
      </c>
      <c r="BG77">
        <v>1270269.71</v>
      </c>
      <c r="BH77">
        <v>1244019.8400000001</v>
      </c>
      <c r="BI77">
        <v>1282657</v>
      </c>
      <c r="BJ77">
        <v>1276975</v>
      </c>
      <c r="BK77">
        <v>1245057.53</v>
      </c>
      <c r="BL77">
        <v>1252068</v>
      </c>
      <c r="BM77">
        <v>876871.73</v>
      </c>
      <c r="BN77"/>
      <c r="BO77"/>
      <c r="BP77"/>
      <c r="BQ77"/>
      <c r="BR77"/>
      <c r="BS77"/>
      <c r="BT77"/>
      <c r="BU77"/>
      <c r="BV77"/>
    </row>
    <row r="78" spans="1:74" x14ac:dyDescent="0.25">
      <c r="A78" t="s">
        <v>138</v>
      </c>
      <c r="B78">
        <v>2746441.01</v>
      </c>
      <c r="C78">
        <v>2762515.98</v>
      </c>
      <c r="D78">
        <v>2842810.63</v>
      </c>
      <c r="E78">
        <v>2739872.05</v>
      </c>
      <c r="F78">
        <v>2603488.48</v>
      </c>
      <c r="G78">
        <v>2647287.3199999998</v>
      </c>
      <c r="H78">
        <v>2739954.38</v>
      </c>
      <c r="I78">
        <v>2703313.95</v>
      </c>
      <c r="J78">
        <v>2600252.62</v>
      </c>
      <c r="K78">
        <v>2673160.02</v>
      </c>
      <c r="L78">
        <v>2716033.3</v>
      </c>
      <c r="M78">
        <v>2803941.46</v>
      </c>
      <c r="N78">
        <v>2796625.27</v>
      </c>
      <c r="O78">
        <v>2931642.81</v>
      </c>
      <c r="P78">
        <v>3026564.02</v>
      </c>
      <c r="Q78">
        <v>3017907.45</v>
      </c>
      <c r="R78">
        <v>3017907.45</v>
      </c>
      <c r="S78">
        <v>2991169.35</v>
      </c>
      <c r="T78">
        <v>2821572.81</v>
      </c>
      <c r="U78">
        <v>2713895.07</v>
      </c>
      <c r="V78">
        <v>2602022.39</v>
      </c>
      <c r="W78">
        <v>2438248.0099999998</v>
      </c>
      <c r="X78">
        <v>2369952.38</v>
      </c>
      <c r="Y78">
        <v>2460733.15</v>
      </c>
      <c r="Z78">
        <v>2387249.2000000002</v>
      </c>
      <c r="AA78">
        <v>2281449.65</v>
      </c>
      <c r="AB78">
        <v>2203793.4300000002</v>
      </c>
      <c r="AC78">
        <v>2252764.38</v>
      </c>
      <c r="AD78">
        <v>2238030.91</v>
      </c>
      <c r="AE78">
        <v>2195901.0699999998</v>
      </c>
      <c r="AF78">
        <v>2168557.8199999998</v>
      </c>
      <c r="AG78">
        <v>2175793.8199999998</v>
      </c>
      <c r="AH78">
        <v>2215861.08</v>
      </c>
      <c r="AI78">
        <v>2244939.2000000002</v>
      </c>
      <c r="AJ78">
        <v>2224759.61</v>
      </c>
      <c r="AK78">
        <v>2242041.89</v>
      </c>
      <c r="AL78">
        <v>2307508.4</v>
      </c>
      <c r="AM78">
        <v>2315209.6</v>
      </c>
      <c r="AN78">
        <v>2252666.2000000002</v>
      </c>
      <c r="AO78">
        <v>2260745.71</v>
      </c>
      <c r="AP78">
        <v>2293408.5699999998</v>
      </c>
      <c r="AQ78">
        <v>2272083.7799999998</v>
      </c>
      <c r="AR78">
        <v>2202948.64</v>
      </c>
      <c r="AS78">
        <v>2269404.94</v>
      </c>
      <c r="AT78">
        <v>2167385.9500000002</v>
      </c>
      <c r="AU78">
        <v>2224605.69</v>
      </c>
      <c r="AV78">
        <v>2151938.4300000002</v>
      </c>
      <c r="AW78">
        <v>2186051.5099999998</v>
      </c>
      <c r="AX78">
        <v>2136280.38</v>
      </c>
      <c r="AY78">
        <v>2187531.38</v>
      </c>
      <c r="AZ78">
        <v>2089439.24</v>
      </c>
      <c r="BA78">
        <v>1983617.33</v>
      </c>
      <c r="BB78">
        <v>1893638.55</v>
      </c>
      <c r="BC78">
        <v>1900355.51</v>
      </c>
      <c r="BD78">
        <v>1943624.64</v>
      </c>
      <c r="BE78">
        <v>1961735.02</v>
      </c>
      <c r="BF78">
        <v>2034156.32</v>
      </c>
      <c r="BG78">
        <v>1989405.26</v>
      </c>
      <c r="BH78">
        <v>1843762.17</v>
      </c>
      <c r="BI78">
        <v>1759665</v>
      </c>
      <c r="BJ78">
        <v>1798793</v>
      </c>
      <c r="BK78">
        <v>1780761.14</v>
      </c>
      <c r="BL78">
        <v>1757833</v>
      </c>
      <c r="BM78">
        <v>1626630.18</v>
      </c>
      <c r="BN78"/>
      <c r="BO78"/>
      <c r="BP78"/>
      <c r="BQ78"/>
      <c r="BR78"/>
      <c r="BS78"/>
      <c r="BT78"/>
      <c r="BU78"/>
      <c r="BV78"/>
    </row>
    <row r="79" spans="1:74" x14ac:dyDescent="0.25">
      <c r="A79" t="s">
        <v>139</v>
      </c>
      <c r="B79" t="s">
        <v>140</v>
      </c>
      <c r="C79" t="s">
        <v>141</v>
      </c>
      <c r="D79" t="s">
        <v>142</v>
      </c>
      <c r="E79" t="s">
        <v>143</v>
      </c>
      <c r="F79" t="s">
        <v>144</v>
      </c>
      <c r="G79" t="s">
        <v>145</v>
      </c>
      <c r="H79" t="s">
        <v>146</v>
      </c>
      <c r="I79" t="s">
        <v>147</v>
      </c>
      <c r="J79" t="s">
        <v>148</v>
      </c>
      <c r="K79" t="s">
        <v>149</v>
      </c>
      <c r="L79" t="s">
        <v>150</v>
      </c>
      <c r="M79" t="s">
        <v>151</v>
      </c>
      <c r="N79" t="s">
        <v>152</v>
      </c>
      <c r="O79" t="s">
        <v>153</v>
      </c>
      <c r="P79" t="s">
        <v>154</v>
      </c>
      <c r="Q79" t="s">
        <v>155</v>
      </c>
      <c r="R79" t="s">
        <v>155</v>
      </c>
      <c r="S79" t="s">
        <v>156</v>
      </c>
      <c r="T79" t="s">
        <v>157</v>
      </c>
      <c r="U79" t="s">
        <v>158</v>
      </c>
      <c r="V79" t="s">
        <v>159</v>
      </c>
      <c r="W79" t="s">
        <v>160</v>
      </c>
      <c r="X79" t="s">
        <v>161</v>
      </c>
      <c r="Y79" t="s">
        <v>162</v>
      </c>
      <c r="Z79" t="s">
        <v>163</v>
      </c>
      <c r="AA79" t="s">
        <v>164</v>
      </c>
      <c r="AB79" t="s">
        <v>165</v>
      </c>
      <c r="AC79" t="s">
        <v>166</v>
      </c>
      <c r="AD79" t="s">
        <v>167</v>
      </c>
      <c r="AE79" t="s">
        <v>168</v>
      </c>
      <c r="AF79" t="s">
        <v>169</v>
      </c>
      <c r="AG79" t="s">
        <v>170</v>
      </c>
      <c r="AH79" t="s">
        <v>171</v>
      </c>
      <c r="AI79" t="s">
        <v>172</v>
      </c>
      <c r="AJ79" t="s">
        <v>173</v>
      </c>
      <c r="AK79" t="s">
        <v>174</v>
      </c>
      <c r="AL79" t="s">
        <v>175</v>
      </c>
      <c r="AM79" t="s">
        <v>176</v>
      </c>
      <c r="AN79" t="s">
        <v>177</v>
      </c>
      <c r="AO79" t="s">
        <v>178</v>
      </c>
      <c r="AP79" t="s">
        <v>179</v>
      </c>
      <c r="AQ79" t="s">
        <v>180</v>
      </c>
      <c r="AR79" t="s">
        <v>181</v>
      </c>
      <c r="AS79" t="s">
        <v>182</v>
      </c>
      <c r="AT79" t="s">
        <v>183</v>
      </c>
      <c r="AU79" t="s">
        <v>184</v>
      </c>
      <c r="AV79" t="s">
        <v>185</v>
      </c>
      <c r="AW79" t="s">
        <v>186</v>
      </c>
      <c r="AX79" t="s">
        <v>187</v>
      </c>
      <c r="AY79" t="s">
        <v>188</v>
      </c>
      <c r="AZ79" t="s">
        <v>189</v>
      </c>
      <c r="BA79" t="s">
        <v>190</v>
      </c>
      <c r="BB79" t="s">
        <v>191</v>
      </c>
      <c r="BC79" t="s">
        <v>192</v>
      </c>
      <c r="BD79" t="s">
        <v>193</v>
      </c>
      <c r="BE79" t="s">
        <v>194</v>
      </c>
      <c r="BF79" t="s">
        <v>195</v>
      </c>
      <c r="BG79" t="s">
        <v>196</v>
      </c>
      <c r="BH79" t="s">
        <v>197</v>
      </c>
      <c r="BI79" t="s">
        <v>198</v>
      </c>
      <c r="BJ79" t="s">
        <v>199</v>
      </c>
      <c r="BK79" t="s">
        <v>200</v>
      </c>
      <c r="BL79" t="s">
        <v>201</v>
      </c>
      <c r="BM79" t="s">
        <v>202</v>
      </c>
      <c r="BN79"/>
      <c r="BO79"/>
      <c r="BP79"/>
      <c r="BQ79"/>
      <c r="BR79"/>
      <c r="BS79"/>
      <c r="BT79"/>
      <c r="BU79"/>
      <c r="BV79"/>
    </row>
    <row r="80" spans="1:74" x14ac:dyDescent="0.25">
      <c r="A80" t="s">
        <v>203</v>
      </c>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x14ac:dyDescent="0.25">
      <c r="A81" t="s">
        <v>204</v>
      </c>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x14ac:dyDescent="0.25">
      <c r="A82" t="s">
        <v>205</v>
      </c>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x14ac:dyDescent="0.25">
      <c r="BC106" s="5"/>
    </row>
    <row r="107" spans="1:74" x14ac:dyDescent="0.25">
      <c r="BC107" s="5"/>
    </row>
    <row r="108" spans="1:74" x14ac:dyDescent="0.25">
      <c r="BC108" s="5"/>
    </row>
    <row r="109" spans="1:74" x14ac:dyDescent="0.25">
      <c r="BC109" s="5"/>
    </row>
    <row r="110" spans="1:74" x14ac:dyDescent="0.25">
      <c r="BC110" s="5"/>
    </row>
    <row r="111" spans="1:74" x14ac:dyDescent="0.25">
      <c r="BC111" s="5"/>
    </row>
    <row r="112" spans="1:74" x14ac:dyDescent="0.25">
      <c r="BC112" s="5"/>
    </row>
    <row r="113" spans="1:74" x14ac:dyDescent="0.25">
      <c r="BC113" s="5"/>
    </row>
    <row r="114" spans="1:74" x14ac:dyDescent="0.2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1:74" x14ac:dyDescent="0.2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1:74" x14ac:dyDescent="0.2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1:74" x14ac:dyDescent="0.2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1:74" x14ac:dyDescent="0.2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1:74" x14ac:dyDescent="0.25">
      <c r="A119" s="6" t="s">
        <v>98</v>
      </c>
      <c r="B119" s="7">
        <f>IFERROR(INDEX(B$3:B$117,MATCH($A$119,$A$3:$A$117,0),1),0)</f>
        <v>331275.76</v>
      </c>
      <c r="C119" s="7">
        <f t="shared" ref="C119:BM119" si="0">IFERROR(INDEX(C$3:C$117,MATCH($A$119,$A$3:$A$117,0),1),0)</f>
        <v>313302.33</v>
      </c>
      <c r="D119" s="7">
        <f t="shared" si="0"/>
        <v>294902.2</v>
      </c>
      <c r="E119" s="7">
        <f t="shared" si="0"/>
        <v>317417.15999999997</v>
      </c>
      <c r="F119" s="7">
        <f t="shared" si="0"/>
        <v>293069.40999999997</v>
      </c>
      <c r="G119" s="7">
        <f t="shared" si="0"/>
        <v>332674.40999999997</v>
      </c>
      <c r="H119" s="7">
        <f t="shared" si="0"/>
        <v>402866.34</v>
      </c>
      <c r="I119" s="7">
        <f t="shared" si="0"/>
        <v>394598.24</v>
      </c>
      <c r="J119" s="7">
        <f t="shared" si="0"/>
        <v>479810.95</v>
      </c>
      <c r="K119" s="7">
        <f t="shared" si="0"/>
        <v>469907.02</v>
      </c>
      <c r="L119" s="7">
        <f t="shared" si="0"/>
        <v>456269.49</v>
      </c>
      <c r="M119" s="7">
        <f t="shared" si="0"/>
        <v>558821.12</v>
      </c>
      <c r="N119" s="7">
        <f t="shared" si="0"/>
        <v>621913.42000000004</v>
      </c>
      <c r="O119" s="7">
        <f t="shared" si="0"/>
        <v>723216.76</v>
      </c>
      <c r="P119" s="7">
        <f t="shared" si="0"/>
        <v>646065.84</v>
      </c>
      <c r="Q119" s="7">
        <f t="shared" si="0"/>
        <v>565067.72</v>
      </c>
      <c r="R119" s="7">
        <f t="shared" si="0"/>
        <v>565067.72</v>
      </c>
      <c r="S119" s="7">
        <f t="shared" si="0"/>
        <v>597974.36</v>
      </c>
      <c r="T119" s="7">
        <f t="shared" si="0"/>
        <v>400824.3</v>
      </c>
      <c r="U119" s="7">
        <f t="shared" si="0"/>
        <v>232460.58</v>
      </c>
      <c r="V119" s="7">
        <f t="shared" si="0"/>
        <v>156162.82999999999</v>
      </c>
      <c r="W119" s="7">
        <f t="shared" si="0"/>
        <v>102473.25</v>
      </c>
      <c r="X119" s="7">
        <f t="shared" si="0"/>
        <v>78000</v>
      </c>
      <c r="Y119" s="7">
        <f t="shared" si="0"/>
        <v>34000</v>
      </c>
      <c r="Z119" s="7">
        <f t="shared" si="0"/>
        <v>18000</v>
      </c>
      <c r="AA119" s="7">
        <f t="shared" si="0"/>
        <v>19000</v>
      </c>
      <c r="AB119" s="7">
        <f t="shared" si="0"/>
        <v>51000</v>
      </c>
      <c r="AC119" s="7">
        <f t="shared" si="0"/>
        <v>128000</v>
      </c>
      <c r="AD119" s="7">
        <f t="shared" si="0"/>
        <v>108000</v>
      </c>
      <c r="AE119" s="7">
        <f t="shared" si="0"/>
        <v>121000</v>
      </c>
      <c r="AF119" s="7">
        <f t="shared" si="0"/>
        <v>125000</v>
      </c>
      <c r="AG119" s="7">
        <f t="shared" si="0"/>
        <v>166000</v>
      </c>
      <c r="AH119" s="7">
        <f t="shared" si="0"/>
        <v>219000</v>
      </c>
      <c r="AI119" s="7">
        <f t="shared" si="0"/>
        <v>330000</v>
      </c>
      <c r="AJ119" s="7">
        <f t="shared" si="0"/>
        <v>361000</v>
      </c>
      <c r="AK119" s="7">
        <f t="shared" si="0"/>
        <v>387000</v>
      </c>
      <c r="AL119" s="7">
        <f t="shared" si="0"/>
        <v>431000</v>
      </c>
      <c r="AM119" s="7">
        <f t="shared" si="0"/>
        <v>476866.41</v>
      </c>
      <c r="AN119" s="7">
        <f t="shared" si="0"/>
        <v>482000</v>
      </c>
      <c r="AO119" s="7">
        <f t="shared" si="0"/>
        <v>526000</v>
      </c>
      <c r="AP119" s="7">
        <f t="shared" si="0"/>
        <v>532000</v>
      </c>
      <c r="AQ119" s="7">
        <f t="shared" si="0"/>
        <v>514000</v>
      </c>
      <c r="AR119" s="7">
        <f t="shared" si="0"/>
        <v>480000</v>
      </c>
      <c r="AS119" s="7">
        <f t="shared" si="0"/>
        <v>549000</v>
      </c>
      <c r="AT119" s="7">
        <f t="shared" si="0"/>
        <v>581000</v>
      </c>
      <c r="AU119" s="7">
        <f t="shared" si="0"/>
        <v>622000</v>
      </c>
      <c r="AV119" s="7">
        <f t="shared" si="0"/>
        <v>594000</v>
      </c>
      <c r="AW119" s="7">
        <f t="shared" si="0"/>
        <v>644000</v>
      </c>
      <c r="AX119" s="7">
        <f t="shared" si="0"/>
        <v>614000</v>
      </c>
      <c r="AY119" s="7">
        <f t="shared" si="0"/>
        <v>579000</v>
      </c>
      <c r="AZ119" s="7">
        <f t="shared" si="0"/>
        <v>528409.05000000005</v>
      </c>
      <c r="BA119" s="7">
        <f t="shared" si="0"/>
        <v>420388.36</v>
      </c>
      <c r="BB119" s="7">
        <f t="shared" si="0"/>
        <v>340000</v>
      </c>
      <c r="BC119" s="7">
        <f t="shared" si="0"/>
        <v>350000</v>
      </c>
      <c r="BD119" s="7">
        <f t="shared" si="0"/>
        <v>436000</v>
      </c>
      <c r="BE119" s="7">
        <f t="shared" si="0"/>
        <v>469000</v>
      </c>
      <c r="BF119" s="7">
        <f t="shared" si="0"/>
        <v>500501.09</v>
      </c>
      <c r="BG119" s="7">
        <f t="shared" si="0"/>
        <v>454000</v>
      </c>
      <c r="BH119" s="7">
        <f t="shared" si="0"/>
        <v>355000</v>
      </c>
      <c r="BI119" s="7">
        <f t="shared" si="0"/>
        <v>295000</v>
      </c>
      <c r="BJ119" s="7">
        <f t="shared" si="0"/>
        <v>240216</v>
      </c>
      <c r="BK119" s="7">
        <f t="shared" si="0"/>
        <v>192423.95</v>
      </c>
      <c r="BL119" s="7">
        <f t="shared" si="0"/>
        <v>214296</v>
      </c>
      <c r="BM119" s="7">
        <f t="shared" si="0"/>
        <v>454877.61</v>
      </c>
    </row>
    <row r="120" spans="1:74" x14ac:dyDescent="0.25">
      <c r="A120" s="6" t="s">
        <v>206</v>
      </c>
      <c r="B120" s="7">
        <f>IFERROR(INDEX(B$3:B$117,MATCH($A$120,$A$3:$A$117,0),1),0)</f>
        <v>0</v>
      </c>
      <c r="C120" s="7">
        <f t="shared" ref="C120:BM120" si="1">IFERROR(INDEX(C$3:C$117,MATCH($A$120,$A$3:$A$117,0),1),0)</f>
        <v>0</v>
      </c>
      <c r="D120" s="7">
        <f t="shared" si="1"/>
        <v>0</v>
      </c>
      <c r="E120" s="7">
        <f t="shared" si="1"/>
        <v>0</v>
      </c>
      <c r="F120" s="7">
        <f t="shared" si="1"/>
        <v>0</v>
      </c>
      <c r="G120" s="7">
        <f t="shared" si="1"/>
        <v>0</v>
      </c>
      <c r="H120" s="7">
        <f t="shared" si="1"/>
        <v>0</v>
      </c>
      <c r="I120" s="7">
        <f t="shared" si="1"/>
        <v>0</v>
      </c>
      <c r="J120" s="7">
        <f t="shared" si="1"/>
        <v>0</v>
      </c>
      <c r="K120" s="7">
        <f t="shared" si="1"/>
        <v>0</v>
      </c>
      <c r="L120" s="7">
        <f t="shared" si="1"/>
        <v>0</v>
      </c>
      <c r="M120" s="7">
        <f t="shared" si="1"/>
        <v>0</v>
      </c>
      <c r="N120" s="7">
        <f t="shared" si="1"/>
        <v>0</v>
      </c>
      <c r="O120" s="7">
        <f t="shared" si="1"/>
        <v>0</v>
      </c>
      <c r="P120" s="7">
        <f t="shared" si="1"/>
        <v>0</v>
      </c>
      <c r="Q120" s="7">
        <f t="shared" si="1"/>
        <v>0</v>
      </c>
      <c r="R120" s="7">
        <f t="shared" si="1"/>
        <v>0</v>
      </c>
      <c r="S120" s="7">
        <f t="shared" si="1"/>
        <v>0</v>
      </c>
      <c r="T120" s="7">
        <f t="shared" si="1"/>
        <v>0</v>
      </c>
      <c r="U120" s="7">
        <f t="shared" si="1"/>
        <v>0</v>
      </c>
      <c r="V120" s="7">
        <f t="shared" si="1"/>
        <v>0</v>
      </c>
      <c r="W120" s="7">
        <f t="shared" si="1"/>
        <v>0</v>
      </c>
      <c r="X120" s="7">
        <f t="shared" si="1"/>
        <v>0</v>
      </c>
      <c r="Y120" s="7">
        <f t="shared" si="1"/>
        <v>0</v>
      </c>
      <c r="Z120" s="7">
        <f t="shared" si="1"/>
        <v>0</v>
      </c>
      <c r="AA120" s="7">
        <f t="shared" si="1"/>
        <v>0</v>
      </c>
      <c r="AB120" s="7">
        <f t="shared" si="1"/>
        <v>0</v>
      </c>
      <c r="AC120" s="7">
        <f t="shared" si="1"/>
        <v>0</v>
      </c>
      <c r="AD120" s="7">
        <f t="shared" si="1"/>
        <v>0</v>
      </c>
      <c r="AE120" s="7">
        <f t="shared" si="1"/>
        <v>0</v>
      </c>
      <c r="AF120" s="7">
        <f t="shared" si="1"/>
        <v>0</v>
      </c>
      <c r="AG120" s="7">
        <f t="shared" si="1"/>
        <v>0</v>
      </c>
      <c r="AH120" s="7">
        <f t="shared" si="1"/>
        <v>0</v>
      </c>
      <c r="AI120" s="7">
        <f t="shared" si="1"/>
        <v>0</v>
      </c>
      <c r="AJ120" s="7">
        <f t="shared" si="1"/>
        <v>0</v>
      </c>
      <c r="AK120" s="7">
        <f t="shared" si="1"/>
        <v>0</v>
      </c>
      <c r="AL120" s="7">
        <f t="shared" si="1"/>
        <v>0</v>
      </c>
      <c r="AM120" s="7">
        <f t="shared" si="1"/>
        <v>0</v>
      </c>
      <c r="AN120" s="7">
        <f t="shared" si="1"/>
        <v>0</v>
      </c>
      <c r="AO120" s="7">
        <f t="shared" si="1"/>
        <v>0</v>
      </c>
      <c r="AP120" s="7">
        <f t="shared" si="1"/>
        <v>0</v>
      </c>
      <c r="AQ120" s="7">
        <f t="shared" si="1"/>
        <v>0</v>
      </c>
      <c r="AR120" s="7">
        <f t="shared" si="1"/>
        <v>0</v>
      </c>
      <c r="AS120" s="7">
        <f t="shared" si="1"/>
        <v>0</v>
      </c>
      <c r="AT120" s="7">
        <f t="shared" si="1"/>
        <v>0</v>
      </c>
      <c r="AU120" s="7">
        <f t="shared" si="1"/>
        <v>0</v>
      </c>
      <c r="AV120" s="7">
        <f t="shared" si="1"/>
        <v>0</v>
      </c>
      <c r="AW120" s="7">
        <f t="shared" si="1"/>
        <v>0</v>
      </c>
      <c r="AX120" s="7">
        <f t="shared" si="1"/>
        <v>0</v>
      </c>
      <c r="AY120" s="7">
        <f t="shared" si="1"/>
        <v>0</v>
      </c>
      <c r="AZ120" s="7">
        <f t="shared" si="1"/>
        <v>0</v>
      </c>
      <c r="BA120" s="7">
        <f t="shared" si="1"/>
        <v>0</v>
      </c>
      <c r="BB120" s="7">
        <f t="shared" si="1"/>
        <v>0</v>
      </c>
      <c r="BC120" s="7">
        <f t="shared" si="1"/>
        <v>0</v>
      </c>
      <c r="BD120" s="7">
        <f t="shared" si="1"/>
        <v>0</v>
      </c>
      <c r="BE120" s="7">
        <f t="shared" si="1"/>
        <v>0</v>
      </c>
      <c r="BF120" s="7">
        <f t="shared" si="1"/>
        <v>0</v>
      </c>
      <c r="BG120" s="7">
        <f t="shared" si="1"/>
        <v>0</v>
      </c>
      <c r="BH120" s="7">
        <f t="shared" si="1"/>
        <v>0</v>
      </c>
      <c r="BI120" s="7">
        <f t="shared" si="1"/>
        <v>0</v>
      </c>
      <c r="BJ120" s="7">
        <f t="shared" si="1"/>
        <v>0</v>
      </c>
      <c r="BK120" s="7">
        <f t="shared" si="1"/>
        <v>0</v>
      </c>
      <c r="BL120" s="7">
        <f t="shared" si="1"/>
        <v>0</v>
      </c>
      <c r="BM120" s="7">
        <f t="shared" si="1"/>
        <v>0</v>
      </c>
    </row>
    <row r="121" spans="1:74" x14ac:dyDescent="0.25">
      <c r="A121" s="6" t="s">
        <v>102</v>
      </c>
      <c r="B121" s="7">
        <f>IFERROR(INDEX(B$3:B$117,MATCH($A$121,$A$3:$A$117,0),1),0)</f>
        <v>0</v>
      </c>
      <c r="C121" s="7">
        <f t="shared" ref="C121:BM121" si="2">IFERROR(INDEX(C$3:C$117,MATCH($A$121,$A$3:$A$117,0),1),0)</f>
        <v>0</v>
      </c>
      <c r="D121" s="7">
        <f t="shared" si="2"/>
        <v>0</v>
      </c>
      <c r="E121" s="7">
        <f t="shared" si="2"/>
        <v>0</v>
      </c>
      <c r="F121" s="7">
        <f t="shared" si="2"/>
        <v>0</v>
      </c>
      <c r="G121" s="7">
        <f t="shared" si="2"/>
        <v>0</v>
      </c>
      <c r="H121" s="7">
        <f t="shared" si="2"/>
        <v>0</v>
      </c>
      <c r="I121" s="7">
        <f t="shared" si="2"/>
        <v>0</v>
      </c>
      <c r="J121" s="7">
        <f t="shared" si="2"/>
        <v>0</v>
      </c>
      <c r="K121" s="7">
        <f t="shared" si="2"/>
        <v>0</v>
      </c>
      <c r="L121" s="7">
        <f t="shared" si="2"/>
        <v>0</v>
      </c>
      <c r="M121" s="7">
        <f t="shared" si="2"/>
        <v>0</v>
      </c>
      <c r="N121" s="7">
        <f t="shared" si="2"/>
        <v>0</v>
      </c>
      <c r="O121" s="7">
        <f t="shared" si="2"/>
        <v>0</v>
      </c>
      <c r="P121" s="7">
        <f t="shared" si="2"/>
        <v>0</v>
      </c>
      <c r="Q121" s="7">
        <f t="shared" si="2"/>
        <v>0</v>
      </c>
      <c r="R121" s="7">
        <f t="shared" si="2"/>
        <v>0</v>
      </c>
      <c r="S121" s="7">
        <f t="shared" si="2"/>
        <v>0</v>
      </c>
      <c r="T121" s="7">
        <f t="shared" si="2"/>
        <v>0</v>
      </c>
      <c r="U121" s="7">
        <f t="shared" si="2"/>
        <v>0</v>
      </c>
      <c r="V121" s="7">
        <f t="shared" si="2"/>
        <v>0</v>
      </c>
      <c r="W121" s="7">
        <f t="shared" si="2"/>
        <v>0</v>
      </c>
      <c r="X121" s="7">
        <f t="shared" si="2"/>
        <v>0</v>
      </c>
      <c r="Y121" s="7">
        <f t="shared" si="2"/>
        <v>0</v>
      </c>
      <c r="Z121" s="7">
        <f t="shared" si="2"/>
        <v>0</v>
      </c>
      <c r="AA121" s="7">
        <f t="shared" si="2"/>
        <v>0</v>
      </c>
      <c r="AB121" s="7">
        <f t="shared" si="2"/>
        <v>0</v>
      </c>
      <c r="AC121" s="7">
        <f t="shared" si="2"/>
        <v>0</v>
      </c>
      <c r="AD121" s="7">
        <f t="shared" si="2"/>
        <v>0</v>
      </c>
      <c r="AE121" s="7">
        <f t="shared" si="2"/>
        <v>0</v>
      </c>
      <c r="AF121" s="7">
        <f t="shared" si="2"/>
        <v>0</v>
      </c>
      <c r="AG121" s="7">
        <f t="shared" si="2"/>
        <v>0</v>
      </c>
      <c r="AH121" s="7">
        <f t="shared" si="2"/>
        <v>0</v>
      </c>
      <c r="AI121" s="7">
        <f t="shared" si="2"/>
        <v>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0</v>
      </c>
      <c r="BI121" s="7">
        <f t="shared" si="2"/>
        <v>0</v>
      </c>
      <c r="BJ121" s="7">
        <f t="shared" si="2"/>
        <v>0</v>
      </c>
      <c r="BK121" s="7">
        <f t="shared" si="2"/>
        <v>0</v>
      </c>
      <c r="BL121" s="7">
        <f t="shared" si="2"/>
        <v>0</v>
      </c>
      <c r="BM121" s="7">
        <f t="shared" si="2"/>
        <v>18580</v>
      </c>
    </row>
    <row r="122" spans="1:74" x14ac:dyDescent="0.25">
      <c r="A122" s="6" t="s">
        <v>111</v>
      </c>
      <c r="B122" s="7">
        <f>IFERROR(INDEX(B$3:B$117,MATCH($A$122,$A3:$A$117,0),1),0)</f>
        <v>0</v>
      </c>
      <c r="C122" s="7">
        <f>IFERROR(INDEX(C$3:C$117,MATCH($A$122,$A3:$A$117,0),1),0)</f>
        <v>0</v>
      </c>
      <c r="D122" s="7">
        <f>IFERROR(INDEX(D$3:D$117,MATCH($A$122,$A3:$A$117,0),1),0)</f>
        <v>0</v>
      </c>
      <c r="E122" s="7">
        <f>IFERROR(INDEX(E$3:E$117,MATCH($A$122,$A3:$A$117,0),1),0)</f>
        <v>0</v>
      </c>
      <c r="F122" s="7">
        <f>IFERROR(INDEX(F$3:F$117,MATCH($A$122,$A3:$A$117,0),1),0)</f>
        <v>0</v>
      </c>
      <c r="G122" s="7">
        <f>IFERROR(INDEX(G$3:G$117,MATCH($A$122,$A3:$A$117,0),1),0)</f>
        <v>0</v>
      </c>
      <c r="H122" s="7">
        <f>IFERROR(INDEX(H$3:H$117,MATCH($A$122,$A3:$A$117,0),1),0)</f>
        <v>0</v>
      </c>
      <c r="I122" s="7">
        <f>IFERROR(INDEX(I$3:I$117,MATCH($A$122,$A3:$A$117,0),1),0)</f>
        <v>0</v>
      </c>
      <c r="J122" s="7">
        <f>IFERROR(INDEX(J$3:J$117,MATCH($A$122,$A3:$A$117,0),1),0)</f>
        <v>0</v>
      </c>
      <c r="K122" s="7">
        <f>IFERROR(INDEX(K$3:K$117,MATCH($A$122,$A3:$A$117,0),1),0)</f>
        <v>0</v>
      </c>
      <c r="L122" s="7">
        <f>IFERROR(INDEX(L$3:L$117,MATCH($A$122,$A3:$A$117,0),1),0)</f>
        <v>0</v>
      </c>
      <c r="M122" s="7">
        <f>IFERROR(INDEX(M$3:M$117,MATCH($A$122,$A3:$A$117,0),1),0)</f>
        <v>6617</v>
      </c>
      <c r="N122" s="7">
        <f>IFERROR(INDEX(N$3:N$117,MATCH($A$122,$A3:$A$117,0),1),0)</f>
        <v>6651.5</v>
      </c>
      <c r="O122" s="7">
        <f>IFERROR(INDEX(O$3:O$117,MATCH($A$122,$A3:$A$117,0),1),0)</f>
        <v>0</v>
      </c>
      <c r="P122" s="7">
        <f>IFERROR(INDEX(P$3:P$117,MATCH($A$122,$A3:$A$117,0),1),0)</f>
        <v>0</v>
      </c>
      <c r="Q122" s="7">
        <f>IFERROR(INDEX(Q$3:Q$117,MATCH($A$122,$A3:$A$117,0),1),0)</f>
        <v>122384.63</v>
      </c>
      <c r="R122" s="7">
        <f>IFERROR(INDEX(R$3:R$117,MATCH($A$122,$A3:$A$117,0),1),0)</f>
        <v>122384.63</v>
      </c>
      <c r="S122" s="7">
        <f>IFERROR(INDEX(S$3:S$117,MATCH($A$122,$A3:$A$117,0),1),0)</f>
        <v>0</v>
      </c>
      <c r="T122" s="7">
        <f>IFERROR(INDEX(T$3:T$117,MATCH($A$122,$A3:$A$117,0),1),0)</f>
        <v>126630.43</v>
      </c>
      <c r="U122" s="7">
        <f>IFERROR(INDEX(U$3:U$117,MATCH($A$122,$A3:$A$117,0),1),0)</f>
        <v>0</v>
      </c>
      <c r="V122" s="7">
        <f>IFERROR(INDEX(V$3:V$117,MATCH($A$122,$A3:$A$117,0),1),0)</f>
        <v>0</v>
      </c>
      <c r="W122" s="7">
        <f>IFERROR(INDEX(W$3:W$117,MATCH($A$122,$A3:$A$117,0),1),0)</f>
        <v>101704.51</v>
      </c>
      <c r="X122" s="7">
        <f>IFERROR(INDEX(X$3:X$117,MATCH($A$122,$A3:$A$117,0),1),0)</f>
        <v>0</v>
      </c>
      <c r="Y122" s="7">
        <f>IFERROR(INDEX(Y$3:Y$117,MATCH($A$122,$A3:$A$117,0),1),0)</f>
        <v>0</v>
      </c>
      <c r="Z122" s="7">
        <f>IFERROR(INDEX(Z$3:Z$117,MATCH($A$122,$A3:$A$117,0),1),0)</f>
        <v>88151.07</v>
      </c>
      <c r="AA122" s="7">
        <f>IFERROR(INDEX(AA$3:AA$117,MATCH($A$122,$A3:$A$117,0),1),0)</f>
        <v>86736.97</v>
      </c>
      <c r="AB122" s="7">
        <f>IFERROR(INDEX(AB$3:AB$117,MATCH($A$122,$A3:$A$117,0),1),0)</f>
        <v>0</v>
      </c>
      <c r="AC122" s="7">
        <f>IFERROR(INDEX(AC$3:AC$117,MATCH($A$122,$A3:$A$117,0),1),0)</f>
        <v>0</v>
      </c>
      <c r="AD122" s="7">
        <f>IFERROR(INDEX(AD$3:AD$117,MATCH($A$122,$A3:$A$117,0),1),0)</f>
        <v>0</v>
      </c>
      <c r="AE122" s="7">
        <f>IFERROR(INDEX(AE$3:AE$117,MATCH($A$122,$A3:$A$117,0),1),0)</f>
        <v>0</v>
      </c>
      <c r="AF122" s="7">
        <f>IFERROR(INDEX(AF$3:AF$117,MATCH($A$122,$A3:$A$117,0),1),0)</f>
        <v>0</v>
      </c>
      <c r="AG122" s="7">
        <f>IFERROR(INDEX(AG$3:AG$117,MATCH($A$122,$A3:$A$117,0),1),0)</f>
        <v>0</v>
      </c>
      <c r="AH122" s="7">
        <f>IFERROR(INDEX(AH$3:AH$117,MATCH($A$122,$A3:$A$117,0),1),0)</f>
        <v>0</v>
      </c>
      <c r="AI122" s="7">
        <f>IFERROR(INDEX(AI$3:AI$117,MATCH($A$122,$A3:$A$117,0),1),0)</f>
        <v>0</v>
      </c>
      <c r="AJ122" s="7">
        <f>IFERROR(INDEX(AJ$3:AJ$117,MATCH($A$122,$A3:$A$117,0),1),0)</f>
        <v>0</v>
      </c>
      <c r="AK122" s="7">
        <f>IFERROR(INDEX(AK$3:AK$117,MATCH($A$122,$A3:$A$117,0),1),0)</f>
        <v>0</v>
      </c>
      <c r="AL122" s="7">
        <f>IFERROR(INDEX(AL$3:AL$117,MATCH($A$122,$A3:$A$117,0),1),0)</f>
        <v>0</v>
      </c>
      <c r="AM122" s="7">
        <f>IFERROR(INDEX(AM$3:AM$117,MATCH($A$122,$A3:$A$117,0),1),0)</f>
        <v>57458.36</v>
      </c>
      <c r="AN122" s="7">
        <f>IFERROR(INDEX(AN$3:AN$117,MATCH($A$122,$A3:$A$117,0),1),0)</f>
        <v>54267.8</v>
      </c>
      <c r="AO122" s="7">
        <f>IFERROR(INDEX(AO$3:AO$117,MATCH($A$122,$A3:$A$117,0),1),0)</f>
        <v>0</v>
      </c>
      <c r="AP122" s="7">
        <f>IFERROR(INDEX(AP$3:AP$117,MATCH($A$122,$A3:$A$117,0),1),0)</f>
        <v>20979.91</v>
      </c>
      <c r="AQ122" s="7">
        <f>IFERROR(INDEX(AQ$3:AQ$117,MATCH($A$122,$A3:$A$117,0),1),0)</f>
        <v>0</v>
      </c>
      <c r="AR122" s="7">
        <f>IFERROR(INDEX(AR$3:AR$117,MATCH($A$122,$A3:$A$117,0),1),0)</f>
        <v>0</v>
      </c>
      <c r="AS122" s="7">
        <f>IFERROR(INDEX(AS$3:AS$117,MATCH($A$122,$A3:$A$117,0),1),0)</f>
        <v>0</v>
      </c>
      <c r="AT122" s="7">
        <f>IFERROR(INDEX(AT$3:AT$117,MATCH($A$122,$A3:$A$117,0),1),0)</f>
        <v>0</v>
      </c>
      <c r="AU122" s="7">
        <f>IFERROR(INDEX(AU$3:AU$117,MATCH($A$122,$A3:$A$117,0),1),0)</f>
        <v>0</v>
      </c>
      <c r="AV122" s="7">
        <f>IFERROR(INDEX(AV$3:AV$117,MATCH($A$122,$A3:$A$117,0),1),0)</f>
        <v>0</v>
      </c>
      <c r="AW122" s="7">
        <f>IFERROR(INDEX(AW$3:AW$117,MATCH($A$122,$A3:$A$117,0),1),0)</f>
        <v>0</v>
      </c>
      <c r="AX122" s="7">
        <f>IFERROR(INDEX(AX$3:AX$117,MATCH($A$122,$A3:$A$117,0),1),0)</f>
        <v>0</v>
      </c>
      <c r="AY122" s="7">
        <f>IFERROR(INDEX(AY$3:AY$117,MATCH($A$122,$A3:$A$117,0),1),0)</f>
        <v>0</v>
      </c>
      <c r="AZ122" s="7">
        <f>IFERROR(INDEX(AZ$3:AZ$117,MATCH($A$122,$A3:$A$117,0),1),0)</f>
        <v>0</v>
      </c>
      <c r="BA122" s="7">
        <f>IFERROR(INDEX(BA$3:BA$117,MATCH($A$122,$A3:$A$117,0),1),0)</f>
        <v>0</v>
      </c>
      <c r="BB122" s="7">
        <f>IFERROR(INDEX(BB$3:BB$117,MATCH($A$122,$A3:$A$117,0),1),0)</f>
        <v>0</v>
      </c>
      <c r="BC122" s="7">
        <f>IFERROR(INDEX(BC$3:BC$117,MATCH($A$122,$A3:$A$117,0),1),0)</f>
        <v>1927</v>
      </c>
      <c r="BD122" s="7">
        <f>IFERROR(INDEX(BD$3:BD$117,MATCH($A$122,$A3:$A$117,0),1),0)</f>
        <v>0</v>
      </c>
      <c r="BE122" s="7">
        <f>IFERROR(INDEX(BE$3:BE$117,MATCH($A$122,$A3:$A$117,0),1),0)</f>
        <v>0</v>
      </c>
      <c r="BF122" s="7">
        <f>IFERROR(INDEX(BF$3:BF$117,MATCH($A$122,$A3:$A$117,0),1),0)</f>
        <v>0</v>
      </c>
      <c r="BG122" s="7">
        <f>IFERROR(INDEX(BG$3:BG$117,MATCH($A$122,$A3:$A$117,0),1),0)</f>
        <v>3019.34</v>
      </c>
      <c r="BH122" s="7">
        <f>IFERROR(INDEX(BH$3:BH$117,MATCH($A$122,$A3:$A$117,0),1),0)</f>
        <v>3394.03</v>
      </c>
      <c r="BI122" s="7">
        <f>IFERROR(INDEX(BI$3:BI$117,MATCH($A$122,$A3:$A$117,0),1),0)</f>
        <v>0</v>
      </c>
      <c r="BJ122" s="7">
        <f>IFERROR(INDEX(BJ$3:BJ$117,MATCH($A$122,$A3:$A$117,0),1),0)</f>
        <v>0</v>
      </c>
      <c r="BK122" s="7">
        <f>IFERROR(INDEX(BK$3:BK$117,MATCH($A$122,$A3:$A$117,0),1),0)</f>
        <v>1338</v>
      </c>
      <c r="BL122" s="7">
        <f>IFERROR(INDEX(BL$3:BL$117,MATCH($A$122,$A3:$A$117,0),1),0)</f>
        <v>1300</v>
      </c>
      <c r="BM122" s="7">
        <f>IFERROR(INDEX(BM$3:BM$117,MATCH($A$122,$A3:$A$117,0),1),0)</f>
        <v>3629</v>
      </c>
    </row>
    <row r="123" spans="1:74" s="5" customFormat="1" x14ac:dyDescent="0.25">
      <c r="A123" s="8" t="s">
        <v>207</v>
      </c>
      <c r="B123" s="5">
        <f>B119+B120+B121</f>
        <v>331275.76</v>
      </c>
      <c r="C123" s="5">
        <f t="shared" ref="C123:BD123" si="3">C119+C120+C121</f>
        <v>313302.33</v>
      </c>
      <c r="D123" s="5">
        <f t="shared" si="3"/>
        <v>294902.2</v>
      </c>
      <c r="E123" s="5">
        <f t="shared" si="3"/>
        <v>317417.15999999997</v>
      </c>
      <c r="F123" s="5">
        <f t="shared" si="3"/>
        <v>293069.40999999997</v>
      </c>
      <c r="G123" s="5">
        <f t="shared" si="3"/>
        <v>332674.40999999997</v>
      </c>
      <c r="H123" s="5">
        <f t="shared" si="3"/>
        <v>402866.34</v>
      </c>
      <c r="I123" s="5">
        <f t="shared" si="3"/>
        <v>394598.24</v>
      </c>
      <c r="J123" s="5">
        <f t="shared" si="3"/>
        <v>479810.95</v>
      </c>
      <c r="K123" s="5">
        <f t="shared" si="3"/>
        <v>469907.02</v>
      </c>
      <c r="L123" s="5">
        <f t="shared" si="3"/>
        <v>456269.49</v>
      </c>
      <c r="M123" s="5">
        <f t="shared" si="3"/>
        <v>558821.12</v>
      </c>
      <c r="N123" s="5">
        <f t="shared" si="3"/>
        <v>621913.42000000004</v>
      </c>
      <c r="O123" s="5">
        <f t="shared" si="3"/>
        <v>723216.76</v>
      </c>
      <c r="P123" s="5">
        <f t="shared" si="3"/>
        <v>646065.84</v>
      </c>
      <c r="Q123" s="5">
        <f t="shared" si="3"/>
        <v>565067.72</v>
      </c>
      <c r="R123" s="5">
        <f t="shared" si="3"/>
        <v>565067.72</v>
      </c>
      <c r="S123" s="5">
        <f t="shared" si="3"/>
        <v>597974.36</v>
      </c>
      <c r="T123" s="5">
        <f t="shared" si="3"/>
        <v>400824.3</v>
      </c>
      <c r="U123" s="5">
        <f t="shared" si="3"/>
        <v>232460.58</v>
      </c>
      <c r="V123" s="5">
        <f t="shared" si="3"/>
        <v>156162.82999999999</v>
      </c>
      <c r="W123" s="5">
        <f t="shared" si="3"/>
        <v>102473.25</v>
      </c>
      <c r="X123" s="5">
        <f t="shared" si="3"/>
        <v>78000</v>
      </c>
      <c r="Y123" s="5">
        <f t="shared" si="3"/>
        <v>34000</v>
      </c>
      <c r="Z123" s="5">
        <f t="shared" si="3"/>
        <v>18000</v>
      </c>
      <c r="AA123" s="5">
        <f t="shared" si="3"/>
        <v>19000</v>
      </c>
      <c r="AB123" s="5">
        <f t="shared" si="3"/>
        <v>51000</v>
      </c>
      <c r="AC123" s="5">
        <f t="shared" si="3"/>
        <v>128000</v>
      </c>
      <c r="AD123" s="5">
        <f t="shared" si="3"/>
        <v>108000</v>
      </c>
      <c r="AE123" s="5">
        <f t="shared" si="3"/>
        <v>121000</v>
      </c>
      <c r="AF123" s="5">
        <f t="shared" si="3"/>
        <v>125000</v>
      </c>
      <c r="AG123" s="5">
        <f t="shared" si="3"/>
        <v>166000</v>
      </c>
      <c r="AH123" s="5">
        <f t="shared" si="3"/>
        <v>219000</v>
      </c>
      <c r="AI123" s="5">
        <f t="shared" si="3"/>
        <v>330000</v>
      </c>
      <c r="AJ123" s="5">
        <f t="shared" si="3"/>
        <v>361000</v>
      </c>
      <c r="AK123" s="5">
        <f t="shared" si="3"/>
        <v>387000</v>
      </c>
      <c r="AL123" s="5">
        <f t="shared" si="3"/>
        <v>431000</v>
      </c>
      <c r="AM123" s="5">
        <f t="shared" si="3"/>
        <v>476866.41</v>
      </c>
      <c r="AN123" s="5">
        <f t="shared" si="3"/>
        <v>482000</v>
      </c>
      <c r="AO123" s="5">
        <f t="shared" si="3"/>
        <v>526000</v>
      </c>
      <c r="AP123" s="5">
        <f t="shared" si="3"/>
        <v>532000</v>
      </c>
      <c r="AQ123" s="5">
        <f t="shared" si="3"/>
        <v>514000</v>
      </c>
      <c r="AR123" s="5">
        <f t="shared" si="3"/>
        <v>480000</v>
      </c>
      <c r="AS123" s="5">
        <f t="shared" si="3"/>
        <v>549000</v>
      </c>
      <c r="AT123" s="5">
        <f t="shared" si="3"/>
        <v>581000</v>
      </c>
      <c r="AU123" s="5">
        <f t="shared" si="3"/>
        <v>622000</v>
      </c>
      <c r="AV123" s="5">
        <f t="shared" si="3"/>
        <v>594000</v>
      </c>
      <c r="AW123" s="5">
        <f t="shared" si="3"/>
        <v>644000</v>
      </c>
      <c r="AX123" s="5">
        <f t="shared" si="3"/>
        <v>614000</v>
      </c>
      <c r="AY123" s="5">
        <f t="shared" si="3"/>
        <v>579000</v>
      </c>
      <c r="AZ123" s="5">
        <f t="shared" si="3"/>
        <v>528409.05000000005</v>
      </c>
      <c r="BA123" s="5">
        <f t="shared" si="3"/>
        <v>420388.36</v>
      </c>
      <c r="BB123" s="5">
        <f t="shared" si="3"/>
        <v>340000</v>
      </c>
      <c r="BC123" s="5">
        <f t="shared" si="3"/>
        <v>350000</v>
      </c>
      <c r="BD123" s="5">
        <f t="shared" si="3"/>
        <v>436000</v>
      </c>
      <c r="BE123" s="5">
        <f t="shared" ref="BE123:BM123" si="4">+BE42+BE46+BE49</f>
        <v>7500.59</v>
      </c>
      <c r="BF123" s="5">
        <f t="shared" si="4"/>
        <v>5263.5</v>
      </c>
      <c r="BG123" s="5">
        <f t="shared" si="4"/>
        <v>10778.21</v>
      </c>
      <c r="BH123" s="5">
        <f t="shared" si="4"/>
        <v>9217.18</v>
      </c>
      <c r="BI123" s="5">
        <f t="shared" si="4"/>
        <v>0</v>
      </c>
      <c r="BJ123" s="5">
        <f t="shared" si="4"/>
        <v>0</v>
      </c>
      <c r="BK123" s="5">
        <f t="shared" si="4"/>
        <v>0</v>
      </c>
      <c r="BL123" s="5">
        <f t="shared" si="4"/>
        <v>0</v>
      </c>
      <c r="BM123" s="5">
        <f t="shared" si="4"/>
        <v>18580</v>
      </c>
    </row>
    <row r="124" spans="1:74" s="5" customFormat="1" x14ac:dyDescent="0.25">
      <c r="A124" s="8" t="s">
        <v>208</v>
      </c>
      <c r="B124" s="5">
        <f>B122</f>
        <v>0</v>
      </c>
      <c r="C124" s="5">
        <f t="shared" ref="C124:BM124" si="5">C122</f>
        <v>0</v>
      </c>
      <c r="D124" s="5">
        <f t="shared" si="5"/>
        <v>0</v>
      </c>
      <c r="E124" s="5">
        <f t="shared" si="5"/>
        <v>0</v>
      </c>
      <c r="F124" s="5">
        <f t="shared" si="5"/>
        <v>0</v>
      </c>
      <c r="G124" s="5">
        <f t="shared" si="5"/>
        <v>0</v>
      </c>
      <c r="H124" s="5">
        <f t="shared" si="5"/>
        <v>0</v>
      </c>
      <c r="I124" s="5">
        <f t="shared" si="5"/>
        <v>0</v>
      </c>
      <c r="J124" s="5">
        <f t="shared" si="5"/>
        <v>0</v>
      </c>
      <c r="K124" s="5">
        <f t="shared" si="5"/>
        <v>0</v>
      </c>
      <c r="L124" s="5">
        <f t="shared" si="5"/>
        <v>0</v>
      </c>
      <c r="M124" s="5">
        <f t="shared" si="5"/>
        <v>6617</v>
      </c>
      <c r="N124" s="5">
        <f t="shared" si="5"/>
        <v>6651.5</v>
      </c>
      <c r="O124" s="5">
        <f t="shared" si="5"/>
        <v>0</v>
      </c>
      <c r="P124" s="5">
        <f t="shared" si="5"/>
        <v>0</v>
      </c>
      <c r="Q124" s="5">
        <f t="shared" si="5"/>
        <v>122384.63</v>
      </c>
      <c r="R124" s="5">
        <f t="shared" si="5"/>
        <v>122384.63</v>
      </c>
      <c r="S124" s="5">
        <f t="shared" si="5"/>
        <v>0</v>
      </c>
      <c r="T124" s="5">
        <f t="shared" si="5"/>
        <v>126630.43</v>
      </c>
      <c r="U124" s="5">
        <f t="shared" si="5"/>
        <v>0</v>
      </c>
      <c r="V124" s="5">
        <f t="shared" si="5"/>
        <v>0</v>
      </c>
      <c r="W124" s="5">
        <f t="shared" si="5"/>
        <v>101704.51</v>
      </c>
      <c r="X124" s="5">
        <f t="shared" si="5"/>
        <v>0</v>
      </c>
      <c r="Y124" s="5">
        <f t="shared" si="5"/>
        <v>0</v>
      </c>
      <c r="Z124" s="5">
        <f t="shared" si="5"/>
        <v>88151.07</v>
      </c>
      <c r="AA124" s="5">
        <f t="shared" si="5"/>
        <v>86736.97</v>
      </c>
      <c r="AB124" s="5">
        <f t="shared" si="5"/>
        <v>0</v>
      </c>
      <c r="AC124" s="5">
        <f t="shared" si="5"/>
        <v>0</v>
      </c>
      <c r="AD124" s="5">
        <f t="shared" si="5"/>
        <v>0</v>
      </c>
      <c r="AE124" s="5">
        <f t="shared" si="5"/>
        <v>0</v>
      </c>
      <c r="AF124" s="5">
        <f t="shared" si="5"/>
        <v>0</v>
      </c>
      <c r="AG124" s="5">
        <f t="shared" si="5"/>
        <v>0</v>
      </c>
      <c r="AH124" s="5">
        <f t="shared" si="5"/>
        <v>0</v>
      </c>
      <c r="AI124" s="5">
        <f t="shared" si="5"/>
        <v>0</v>
      </c>
      <c r="AJ124" s="5">
        <f t="shared" si="5"/>
        <v>0</v>
      </c>
      <c r="AK124" s="5">
        <f t="shared" si="5"/>
        <v>0</v>
      </c>
      <c r="AL124" s="5">
        <f t="shared" si="5"/>
        <v>0</v>
      </c>
      <c r="AM124" s="5">
        <f t="shared" si="5"/>
        <v>57458.36</v>
      </c>
      <c r="AN124" s="5">
        <f t="shared" si="5"/>
        <v>54267.8</v>
      </c>
      <c r="AO124" s="5">
        <f t="shared" si="5"/>
        <v>0</v>
      </c>
      <c r="AP124" s="5">
        <f t="shared" si="5"/>
        <v>20979.91</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1927</v>
      </c>
      <c r="BD124" s="5">
        <f t="shared" si="5"/>
        <v>0</v>
      </c>
      <c r="BE124" s="5">
        <f t="shared" si="5"/>
        <v>0</v>
      </c>
      <c r="BF124" s="5">
        <f t="shared" si="5"/>
        <v>0</v>
      </c>
      <c r="BG124" s="5">
        <f t="shared" si="5"/>
        <v>3019.34</v>
      </c>
      <c r="BH124" s="5">
        <f t="shared" si="5"/>
        <v>3394.03</v>
      </c>
      <c r="BI124" s="5">
        <f t="shared" si="5"/>
        <v>0</v>
      </c>
      <c r="BJ124" s="5">
        <f t="shared" si="5"/>
        <v>0</v>
      </c>
      <c r="BK124" s="5">
        <f t="shared" si="5"/>
        <v>1338</v>
      </c>
      <c r="BL124" s="5">
        <f t="shared" si="5"/>
        <v>1300</v>
      </c>
      <c r="BM124" s="5">
        <f t="shared" si="5"/>
        <v>3629</v>
      </c>
    </row>
    <row r="125" spans="1:74" s="9" customFormat="1" x14ac:dyDescent="0.25">
      <c r="A125" s="8" t="s">
        <v>209</v>
      </c>
      <c r="B125" s="9">
        <f>SUM(B123:B124)</f>
        <v>331275.76</v>
      </c>
      <c r="C125" s="9">
        <f t="shared" ref="C125:BM125" si="6">SUM(C123:C124)</f>
        <v>313302.33</v>
      </c>
      <c r="D125" s="9">
        <f t="shared" si="6"/>
        <v>294902.2</v>
      </c>
      <c r="E125" s="9">
        <f t="shared" si="6"/>
        <v>317417.15999999997</v>
      </c>
      <c r="F125" s="9">
        <f t="shared" si="6"/>
        <v>293069.40999999997</v>
      </c>
      <c r="G125" s="9">
        <f t="shared" si="6"/>
        <v>332674.40999999997</v>
      </c>
      <c r="H125" s="9">
        <f t="shared" si="6"/>
        <v>402866.34</v>
      </c>
      <c r="I125" s="9">
        <f t="shared" si="6"/>
        <v>394598.24</v>
      </c>
      <c r="J125" s="9">
        <f t="shared" si="6"/>
        <v>479810.95</v>
      </c>
      <c r="K125" s="9">
        <f t="shared" si="6"/>
        <v>469907.02</v>
      </c>
      <c r="L125" s="9">
        <f t="shared" si="6"/>
        <v>456269.49</v>
      </c>
      <c r="M125" s="9">
        <f t="shared" si="6"/>
        <v>565438.12</v>
      </c>
      <c r="N125" s="9">
        <f t="shared" si="6"/>
        <v>628564.92000000004</v>
      </c>
      <c r="O125" s="9">
        <f t="shared" si="6"/>
        <v>723216.76</v>
      </c>
      <c r="P125" s="9">
        <f t="shared" si="6"/>
        <v>646065.84</v>
      </c>
      <c r="Q125" s="9">
        <f t="shared" si="6"/>
        <v>687452.35</v>
      </c>
      <c r="R125" s="9">
        <f t="shared" si="6"/>
        <v>687452.35</v>
      </c>
      <c r="S125" s="9">
        <f t="shared" si="6"/>
        <v>597974.36</v>
      </c>
      <c r="T125" s="9">
        <f t="shared" si="6"/>
        <v>527454.73</v>
      </c>
      <c r="U125" s="9">
        <f t="shared" si="6"/>
        <v>232460.58</v>
      </c>
      <c r="V125" s="9">
        <f t="shared" si="6"/>
        <v>156162.82999999999</v>
      </c>
      <c r="W125" s="9">
        <f t="shared" si="6"/>
        <v>204177.76</v>
      </c>
      <c r="X125" s="9">
        <f t="shared" si="6"/>
        <v>78000</v>
      </c>
      <c r="Y125" s="9">
        <f t="shared" si="6"/>
        <v>34000</v>
      </c>
      <c r="Z125" s="9">
        <f t="shared" si="6"/>
        <v>106151.07</v>
      </c>
      <c r="AA125" s="9">
        <f t="shared" si="6"/>
        <v>105736.97</v>
      </c>
      <c r="AB125" s="9">
        <f t="shared" si="6"/>
        <v>51000</v>
      </c>
      <c r="AC125" s="9">
        <f t="shared" si="6"/>
        <v>128000</v>
      </c>
      <c r="AD125" s="9">
        <f t="shared" si="6"/>
        <v>108000</v>
      </c>
      <c r="AE125" s="9">
        <f t="shared" si="6"/>
        <v>121000</v>
      </c>
      <c r="AF125" s="9">
        <f t="shared" si="6"/>
        <v>125000</v>
      </c>
      <c r="AG125" s="9">
        <f t="shared" si="6"/>
        <v>166000</v>
      </c>
      <c r="AH125" s="9">
        <f t="shared" si="6"/>
        <v>219000</v>
      </c>
      <c r="AI125" s="9">
        <f t="shared" si="6"/>
        <v>330000</v>
      </c>
      <c r="AJ125" s="9">
        <f t="shared" si="6"/>
        <v>361000</v>
      </c>
      <c r="AK125" s="9">
        <f t="shared" si="6"/>
        <v>387000</v>
      </c>
      <c r="AL125" s="9">
        <f t="shared" si="6"/>
        <v>431000</v>
      </c>
      <c r="AM125" s="9">
        <f t="shared" si="6"/>
        <v>534324.77</v>
      </c>
      <c r="AN125" s="9">
        <f t="shared" si="6"/>
        <v>536267.80000000005</v>
      </c>
      <c r="AO125" s="9">
        <f t="shared" si="6"/>
        <v>526000</v>
      </c>
      <c r="AP125" s="9">
        <f t="shared" si="6"/>
        <v>552979.91</v>
      </c>
      <c r="AQ125" s="9">
        <f t="shared" si="6"/>
        <v>514000</v>
      </c>
      <c r="AR125" s="9">
        <f t="shared" si="6"/>
        <v>480000</v>
      </c>
      <c r="AS125" s="9">
        <f t="shared" si="6"/>
        <v>549000</v>
      </c>
      <c r="AT125" s="9">
        <f t="shared" si="6"/>
        <v>581000</v>
      </c>
      <c r="AU125" s="9">
        <f t="shared" si="6"/>
        <v>622000</v>
      </c>
      <c r="AV125" s="9">
        <f t="shared" si="6"/>
        <v>594000</v>
      </c>
      <c r="AW125" s="9">
        <f t="shared" si="6"/>
        <v>644000</v>
      </c>
      <c r="AX125" s="9">
        <f t="shared" si="6"/>
        <v>614000</v>
      </c>
      <c r="AY125" s="9">
        <f t="shared" si="6"/>
        <v>579000</v>
      </c>
      <c r="AZ125" s="9">
        <f t="shared" si="6"/>
        <v>528409.05000000005</v>
      </c>
      <c r="BA125" s="9">
        <f t="shared" si="6"/>
        <v>420388.36</v>
      </c>
      <c r="BB125" s="9">
        <f t="shared" si="6"/>
        <v>340000</v>
      </c>
      <c r="BC125" s="9">
        <f t="shared" si="6"/>
        <v>351927</v>
      </c>
      <c r="BD125" s="9">
        <f t="shared" si="6"/>
        <v>436000</v>
      </c>
      <c r="BE125" s="9">
        <f t="shared" si="6"/>
        <v>7500.59</v>
      </c>
      <c r="BF125" s="9">
        <f t="shared" si="6"/>
        <v>5263.5</v>
      </c>
      <c r="BG125" s="9">
        <f t="shared" si="6"/>
        <v>13797.55</v>
      </c>
      <c r="BH125" s="9">
        <f t="shared" si="6"/>
        <v>12611.210000000001</v>
      </c>
      <c r="BI125" s="9">
        <f t="shared" si="6"/>
        <v>0</v>
      </c>
      <c r="BJ125" s="9">
        <f t="shared" si="6"/>
        <v>0</v>
      </c>
      <c r="BK125" s="9">
        <f t="shared" si="6"/>
        <v>1338</v>
      </c>
      <c r="BL125" s="9">
        <f t="shared" si="6"/>
        <v>1300</v>
      </c>
      <c r="BM125" s="9">
        <f t="shared" si="6"/>
        <v>22209</v>
      </c>
    </row>
    <row r="126" spans="1:74" x14ac:dyDescent="0.2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1:74" x14ac:dyDescent="0.25">
      <c r="A127" s="10" t="s">
        <v>210</v>
      </c>
    </row>
    <row r="128" spans="1:74" s="3" customFormat="1" ht="14" x14ac:dyDescent="0.3">
      <c r="A128" t="s">
        <v>1</v>
      </c>
      <c r="B128" t="s">
        <v>2</v>
      </c>
      <c r="C128" t="s">
        <v>3</v>
      </c>
      <c r="D128" t="s">
        <v>4</v>
      </c>
      <c r="E128" t="s">
        <v>211</v>
      </c>
      <c r="F128" t="s">
        <v>6</v>
      </c>
      <c r="G128" t="s">
        <v>7</v>
      </c>
      <c r="H128" t="s">
        <v>8</v>
      </c>
      <c r="I128" t="s">
        <v>212</v>
      </c>
      <c r="J128" t="s">
        <v>10</v>
      </c>
      <c r="K128" t="s">
        <v>11</v>
      </c>
      <c r="L128" t="s">
        <v>12</v>
      </c>
      <c r="M128" t="s">
        <v>213</v>
      </c>
      <c r="N128" t="s">
        <v>14</v>
      </c>
      <c r="O128" t="s">
        <v>15</v>
      </c>
      <c r="P128" t="s">
        <v>16</v>
      </c>
      <c r="Q128" t="s">
        <v>214</v>
      </c>
      <c r="R128" t="s">
        <v>214</v>
      </c>
      <c r="S128" t="s">
        <v>18</v>
      </c>
      <c r="T128" t="s">
        <v>19</v>
      </c>
      <c r="U128" t="s">
        <v>20</v>
      </c>
      <c r="V128" t="s">
        <v>215</v>
      </c>
      <c r="W128" t="s">
        <v>22</v>
      </c>
      <c r="X128" t="s">
        <v>23</v>
      </c>
      <c r="Y128" t="s">
        <v>24</v>
      </c>
      <c r="Z128" t="s">
        <v>216</v>
      </c>
      <c r="AA128" t="s">
        <v>26</v>
      </c>
      <c r="AB128" t="s">
        <v>27</v>
      </c>
      <c r="AC128" t="s">
        <v>28</v>
      </c>
      <c r="AD128" t="s">
        <v>217</v>
      </c>
      <c r="AE128" t="s">
        <v>30</v>
      </c>
      <c r="AF128" t="s">
        <v>31</v>
      </c>
      <c r="AG128" t="s">
        <v>32</v>
      </c>
      <c r="AH128" t="s">
        <v>218</v>
      </c>
      <c r="AI128" t="s">
        <v>34</v>
      </c>
      <c r="AJ128" t="s">
        <v>35</v>
      </c>
      <c r="AK128" t="s">
        <v>36</v>
      </c>
      <c r="AL128" t="s">
        <v>219</v>
      </c>
      <c r="AM128" t="s">
        <v>38</v>
      </c>
      <c r="AN128" t="s">
        <v>39</v>
      </c>
      <c r="AO128" t="s">
        <v>40</v>
      </c>
      <c r="AP128" t="s">
        <v>220</v>
      </c>
      <c r="AQ128" t="s">
        <v>42</v>
      </c>
      <c r="AR128" t="s">
        <v>43</v>
      </c>
      <c r="AS128" t="s">
        <v>44</v>
      </c>
      <c r="AT128" t="s">
        <v>221</v>
      </c>
      <c r="AU128" t="s">
        <v>46</v>
      </c>
      <c r="AV128" t="s">
        <v>47</v>
      </c>
      <c r="AW128" t="s">
        <v>48</v>
      </c>
      <c r="AX128" t="s">
        <v>222</v>
      </c>
      <c r="AY128" t="s">
        <v>50</v>
      </c>
      <c r="AZ128" t="s">
        <v>51</v>
      </c>
      <c r="BA128" t="s">
        <v>52</v>
      </c>
      <c r="BB128" t="s">
        <v>223</v>
      </c>
      <c r="BC128" t="s">
        <v>54</v>
      </c>
      <c r="BD128" t="s">
        <v>55</v>
      </c>
      <c r="BE128" t="s">
        <v>56</v>
      </c>
      <c r="BF128" t="s">
        <v>224</v>
      </c>
      <c r="BG128" t="s">
        <v>58</v>
      </c>
      <c r="BH128" t="s">
        <v>59</v>
      </c>
      <c r="BI128" t="s">
        <v>60</v>
      </c>
      <c r="BJ128" t="s">
        <v>225</v>
      </c>
      <c r="BK128" t="s">
        <v>62</v>
      </c>
      <c r="BL128" t="s">
        <v>63</v>
      </c>
      <c r="BM128" t="s">
        <v>64</v>
      </c>
      <c r="BN128"/>
      <c r="BO128"/>
      <c r="BP128"/>
      <c r="BQ128"/>
      <c r="BR128"/>
      <c r="BS128"/>
      <c r="BT128"/>
      <c r="BU128"/>
      <c r="BV128"/>
    </row>
    <row r="129" spans="1:74" x14ac:dyDescent="0.25">
      <c r="A129" t="s">
        <v>226</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x14ac:dyDescent="0.25">
      <c r="A130" t="s">
        <v>227</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x14ac:dyDescent="0.25">
      <c r="A131" t="s">
        <v>228</v>
      </c>
      <c r="B131">
        <v>849718.03</v>
      </c>
      <c r="C131">
        <v>837855.14</v>
      </c>
      <c r="D131">
        <v>869075.99</v>
      </c>
      <c r="E131">
        <v>836193.11</v>
      </c>
      <c r="F131">
        <v>773856.01</v>
      </c>
      <c r="G131">
        <v>837101.06</v>
      </c>
      <c r="H131">
        <v>720609.09</v>
      </c>
      <c r="I131">
        <v>799476.6</v>
      </c>
      <c r="J131">
        <v>541025.07999999996</v>
      </c>
      <c r="K131">
        <v>625699.5</v>
      </c>
      <c r="L131">
        <v>665155.81000000006</v>
      </c>
      <c r="M131">
        <v>758039</v>
      </c>
      <c r="N131">
        <v>808861.34</v>
      </c>
      <c r="O131">
        <v>658665.05000000005</v>
      </c>
      <c r="P131">
        <v>672440.53</v>
      </c>
      <c r="Q131">
        <v>803273.67</v>
      </c>
      <c r="R131">
        <v>803273.67</v>
      </c>
      <c r="S131">
        <v>844432.44</v>
      </c>
      <c r="T131">
        <v>861899.24</v>
      </c>
      <c r="U131">
        <v>770136.66</v>
      </c>
      <c r="V131">
        <v>771775.01</v>
      </c>
      <c r="W131">
        <v>848985.81</v>
      </c>
      <c r="X131">
        <v>783065.53</v>
      </c>
      <c r="Y131">
        <v>686016.25</v>
      </c>
      <c r="Z131">
        <v>672311.8</v>
      </c>
      <c r="AA131">
        <v>730843.68</v>
      </c>
      <c r="AB131">
        <v>681376.7</v>
      </c>
      <c r="AC131">
        <v>578149</v>
      </c>
      <c r="AD131">
        <v>623859.80000000005</v>
      </c>
      <c r="AE131">
        <v>541532.06000000006</v>
      </c>
      <c r="AF131">
        <v>648374.65</v>
      </c>
      <c r="AG131">
        <v>569146.82999999996</v>
      </c>
      <c r="AH131">
        <v>645201.16</v>
      </c>
      <c r="AI131">
        <v>598353.37</v>
      </c>
      <c r="AJ131">
        <v>569195.02</v>
      </c>
      <c r="AK131">
        <v>483807.28</v>
      </c>
      <c r="AL131">
        <v>592928.36</v>
      </c>
      <c r="AM131">
        <v>533126.76</v>
      </c>
      <c r="AN131">
        <v>540768.47</v>
      </c>
      <c r="AO131">
        <v>486604.88</v>
      </c>
      <c r="AP131">
        <v>532309.44999999995</v>
      </c>
      <c r="AQ131">
        <v>506583.05</v>
      </c>
      <c r="AR131">
        <v>606170.94999999995</v>
      </c>
      <c r="AS131">
        <v>532592.02</v>
      </c>
      <c r="AT131">
        <v>541068</v>
      </c>
      <c r="AU131">
        <v>484643.49</v>
      </c>
      <c r="AV131">
        <v>509408.05</v>
      </c>
      <c r="AW131">
        <v>479602.26</v>
      </c>
      <c r="AX131">
        <v>445005.61</v>
      </c>
      <c r="AY131">
        <v>482398.16</v>
      </c>
      <c r="AZ131">
        <v>492372.14</v>
      </c>
      <c r="BA131">
        <v>481158.08</v>
      </c>
      <c r="BB131">
        <v>468901.5</v>
      </c>
      <c r="BC131">
        <v>498490.58</v>
      </c>
      <c r="BD131">
        <v>439536.15</v>
      </c>
      <c r="BE131">
        <v>460614.73</v>
      </c>
      <c r="BF131">
        <v>470768.15</v>
      </c>
      <c r="BG131">
        <v>421642.46</v>
      </c>
      <c r="BH131">
        <v>380442.33</v>
      </c>
      <c r="BI131">
        <v>377673</v>
      </c>
      <c r="BJ131">
        <v>483923.22</v>
      </c>
      <c r="BK131">
        <v>546506.44999999995</v>
      </c>
      <c r="BL131">
        <v>457149</v>
      </c>
      <c r="BM131">
        <v>466271.62</v>
      </c>
      <c r="BN131"/>
      <c r="BO131"/>
      <c r="BP131"/>
      <c r="BQ131"/>
      <c r="BR131"/>
      <c r="BS131"/>
      <c r="BT131"/>
      <c r="BU131"/>
      <c r="BV131"/>
    </row>
    <row r="132" spans="1:74" x14ac:dyDescent="0.25">
      <c r="A132" t="s">
        <v>229</v>
      </c>
      <c r="B132">
        <v>849718.03</v>
      </c>
      <c r="C132">
        <v>837854.34</v>
      </c>
      <c r="D132">
        <v>869075.99</v>
      </c>
      <c r="E132">
        <v>834980.77</v>
      </c>
      <c r="F132">
        <v>770488.31999999995</v>
      </c>
      <c r="G132">
        <v>827195.21</v>
      </c>
      <c r="H132">
        <v>718254.72</v>
      </c>
      <c r="I132">
        <v>795259.91</v>
      </c>
      <c r="J132">
        <v>536405.04</v>
      </c>
      <c r="K132">
        <v>621166.76</v>
      </c>
      <c r="L132">
        <v>659716.44999999995</v>
      </c>
      <c r="M132">
        <v>755037.87</v>
      </c>
      <c r="N132">
        <v>799476.77</v>
      </c>
      <c r="O132">
        <v>635253.55000000005</v>
      </c>
      <c r="P132">
        <v>672440.53</v>
      </c>
      <c r="Q132">
        <v>803273.67</v>
      </c>
      <c r="R132">
        <v>803273.67</v>
      </c>
      <c r="S132">
        <v>844432.44</v>
      </c>
      <c r="T132">
        <v>861899.24</v>
      </c>
      <c r="U132">
        <v>769893.66</v>
      </c>
      <c r="V132">
        <v>771775.01</v>
      </c>
      <c r="W132">
        <v>848985.81</v>
      </c>
      <c r="X132">
        <v>783065.53</v>
      </c>
      <c r="Y132">
        <v>686016.25</v>
      </c>
      <c r="Z132">
        <v>672311.8</v>
      </c>
      <c r="AA132">
        <v>730843.68</v>
      </c>
      <c r="AB132">
        <v>680236.01</v>
      </c>
      <c r="AC132">
        <v>575627.43999999994</v>
      </c>
      <c r="AD132">
        <v>623859.80000000005</v>
      </c>
      <c r="AE132">
        <v>541532.06000000006</v>
      </c>
      <c r="AF132">
        <v>648374.65</v>
      </c>
      <c r="AG132">
        <v>569146.82999999996</v>
      </c>
      <c r="AH132">
        <v>645201.16</v>
      </c>
      <c r="AI132">
        <v>598353.37</v>
      </c>
      <c r="AJ132">
        <v>569195.02</v>
      </c>
      <c r="AK132">
        <v>483786.88</v>
      </c>
      <c r="AL132">
        <v>592928.36</v>
      </c>
      <c r="AM132">
        <v>533126.76</v>
      </c>
      <c r="AN132">
        <v>540768.47</v>
      </c>
      <c r="AO132">
        <v>486604.88</v>
      </c>
      <c r="AP132">
        <v>532309.44999999995</v>
      </c>
      <c r="AQ132">
        <v>506583.05</v>
      </c>
      <c r="AR132">
        <v>606170.94999999995</v>
      </c>
      <c r="AS132">
        <v>532592.02</v>
      </c>
      <c r="AT132">
        <v>540504.41</v>
      </c>
      <c r="AU132">
        <v>481204.13</v>
      </c>
      <c r="AV132">
        <v>509298.05</v>
      </c>
      <c r="AW132">
        <v>479602.26</v>
      </c>
      <c r="AX132">
        <v>445005.61</v>
      </c>
      <c r="AY132">
        <v>482398.16</v>
      </c>
      <c r="AZ132">
        <v>492372.14</v>
      </c>
      <c r="BA132">
        <v>481158.08</v>
      </c>
      <c r="BB132">
        <v>468901.5</v>
      </c>
      <c r="BC132">
        <v>498490.58</v>
      </c>
      <c r="BD132">
        <v>439376.05</v>
      </c>
      <c r="BE132">
        <v>460378.79</v>
      </c>
      <c r="BF132">
        <v>470768.15</v>
      </c>
      <c r="BG132">
        <v>421642.46</v>
      </c>
      <c r="BH132">
        <v>380442.33</v>
      </c>
      <c r="BI132">
        <v>377660</v>
      </c>
      <c r="BJ132">
        <v>483923</v>
      </c>
      <c r="BK132">
        <v>546497.62</v>
      </c>
      <c r="BL132">
        <v>456796</v>
      </c>
      <c r="BM132">
        <v>466264.32000000001</v>
      </c>
      <c r="BN132"/>
      <c r="BO132"/>
      <c r="BP132"/>
      <c r="BQ132"/>
      <c r="BR132"/>
      <c r="BS132"/>
      <c r="BT132"/>
      <c r="BU132"/>
      <c r="BV132"/>
    </row>
    <row r="133" spans="1:74" x14ac:dyDescent="0.25">
      <c r="A133" t="s">
        <v>230</v>
      </c>
      <c r="B133">
        <v>0</v>
      </c>
      <c r="C133">
        <v>0.8</v>
      </c>
      <c r="D133">
        <v>0</v>
      </c>
      <c r="E133">
        <v>1212.3399999999999</v>
      </c>
      <c r="F133">
        <v>3367.69</v>
      </c>
      <c r="G133">
        <v>9905.85</v>
      </c>
      <c r="H133">
        <v>2354.38</v>
      </c>
      <c r="I133">
        <v>4216.6899999999996</v>
      </c>
      <c r="J133">
        <v>4620.04</v>
      </c>
      <c r="K133">
        <v>4532.75</v>
      </c>
      <c r="L133">
        <v>5439.36</v>
      </c>
      <c r="M133">
        <v>3001.13</v>
      </c>
      <c r="N133">
        <v>9384.57</v>
      </c>
      <c r="O133">
        <v>23411.5</v>
      </c>
      <c r="P133">
        <v>0</v>
      </c>
      <c r="Q133">
        <v>0</v>
      </c>
      <c r="R133">
        <v>0</v>
      </c>
      <c r="S133">
        <v>0</v>
      </c>
      <c r="T133">
        <v>0</v>
      </c>
      <c r="U133">
        <v>243</v>
      </c>
      <c r="V133">
        <v>0</v>
      </c>
      <c r="W133">
        <v>0</v>
      </c>
      <c r="X133">
        <v>0</v>
      </c>
      <c r="Y133">
        <v>0</v>
      </c>
      <c r="Z133">
        <v>0</v>
      </c>
      <c r="AA133">
        <v>0</v>
      </c>
      <c r="AB133">
        <v>1140.69</v>
      </c>
      <c r="AC133">
        <v>2521.56</v>
      </c>
      <c r="AD133">
        <v>0</v>
      </c>
      <c r="AE133">
        <v>0</v>
      </c>
      <c r="AF133">
        <v>0</v>
      </c>
      <c r="AG133">
        <v>0</v>
      </c>
      <c r="AH133">
        <v>0</v>
      </c>
      <c r="AI133">
        <v>0</v>
      </c>
      <c r="AJ133">
        <v>0</v>
      </c>
      <c r="AK133">
        <v>20.399999999999999</v>
      </c>
      <c r="AL133">
        <v>0</v>
      </c>
      <c r="AM133">
        <v>0</v>
      </c>
      <c r="AN133">
        <v>0</v>
      </c>
      <c r="AO133">
        <v>0</v>
      </c>
      <c r="AP133">
        <v>0</v>
      </c>
      <c r="AQ133">
        <v>0</v>
      </c>
      <c r="AR133">
        <v>0</v>
      </c>
      <c r="AS133">
        <v>0</v>
      </c>
      <c r="AT133">
        <v>563.58000000000004</v>
      </c>
      <c r="AU133">
        <v>3439.35</v>
      </c>
      <c r="AV133">
        <v>110.01</v>
      </c>
      <c r="AW133">
        <v>0</v>
      </c>
      <c r="AX133">
        <v>0</v>
      </c>
      <c r="AY133">
        <v>0</v>
      </c>
      <c r="AZ133">
        <v>0</v>
      </c>
      <c r="BA133">
        <v>0</v>
      </c>
      <c r="BB133">
        <v>0</v>
      </c>
      <c r="BC133">
        <v>0</v>
      </c>
      <c r="BD133">
        <v>160.1</v>
      </c>
      <c r="BE133">
        <v>235.94</v>
      </c>
      <c r="BF133">
        <v>0</v>
      </c>
      <c r="BG133">
        <v>0</v>
      </c>
      <c r="BH133">
        <v>0</v>
      </c>
      <c r="BI133">
        <v>13</v>
      </c>
      <c r="BJ133">
        <v>0.21</v>
      </c>
      <c r="BK133">
        <v>8.83</v>
      </c>
      <c r="BL133">
        <v>353</v>
      </c>
      <c r="BM133">
        <v>7.3</v>
      </c>
      <c r="BN133"/>
      <c r="BO133"/>
      <c r="BP133"/>
      <c r="BQ133"/>
      <c r="BR133"/>
      <c r="BS133"/>
      <c r="BT133"/>
      <c r="BU133"/>
      <c r="BV133"/>
    </row>
    <row r="134" spans="1:74" x14ac:dyDescent="0.25">
      <c r="A134" t="s">
        <v>231</v>
      </c>
      <c r="B134">
        <v>718</v>
      </c>
      <c r="C134">
        <v>7031.5</v>
      </c>
      <c r="D134">
        <v>0</v>
      </c>
      <c r="E134">
        <v>0</v>
      </c>
      <c r="F134">
        <v>897.5</v>
      </c>
      <c r="G134">
        <v>5097.5</v>
      </c>
      <c r="H134">
        <v>0</v>
      </c>
      <c r="I134">
        <v>897.5</v>
      </c>
      <c r="J134">
        <v>0</v>
      </c>
      <c r="K134">
        <v>3177</v>
      </c>
      <c r="L134">
        <v>0</v>
      </c>
      <c r="M134">
        <v>0</v>
      </c>
      <c r="N134">
        <v>2154</v>
      </c>
      <c r="O134">
        <v>0</v>
      </c>
      <c r="P134">
        <v>0</v>
      </c>
      <c r="Q134">
        <v>0</v>
      </c>
      <c r="R134">
        <v>0</v>
      </c>
      <c r="S134">
        <v>1077</v>
      </c>
      <c r="T134">
        <v>2915.85</v>
      </c>
      <c r="U134">
        <v>0</v>
      </c>
      <c r="V134">
        <v>359</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c r="BO134"/>
      <c r="BP134"/>
      <c r="BQ134"/>
      <c r="BR134"/>
      <c r="BS134"/>
      <c r="BT134"/>
      <c r="BU134"/>
      <c r="BV134"/>
    </row>
    <row r="135" spans="1:74" x14ac:dyDescent="0.25">
      <c r="A135" t="s">
        <v>232</v>
      </c>
      <c r="B135">
        <v>718</v>
      </c>
      <c r="C135">
        <v>7031.5</v>
      </c>
      <c r="D135">
        <v>0</v>
      </c>
      <c r="E135">
        <v>0</v>
      </c>
      <c r="F135">
        <v>897.5</v>
      </c>
      <c r="G135">
        <v>5097.5</v>
      </c>
      <c r="H135">
        <v>0</v>
      </c>
      <c r="I135">
        <v>897.5</v>
      </c>
      <c r="J135">
        <v>0</v>
      </c>
      <c r="K135">
        <v>3177</v>
      </c>
      <c r="L135">
        <v>0</v>
      </c>
      <c r="M135">
        <v>0</v>
      </c>
      <c r="N135">
        <v>2154</v>
      </c>
      <c r="O135">
        <v>0</v>
      </c>
      <c r="P135">
        <v>0</v>
      </c>
      <c r="Q135">
        <v>0</v>
      </c>
      <c r="R135">
        <v>0</v>
      </c>
      <c r="S135">
        <v>1077</v>
      </c>
      <c r="T135">
        <v>2915.85</v>
      </c>
      <c r="U135">
        <v>0</v>
      </c>
      <c r="V135">
        <v>359</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v>0</v>
      </c>
      <c r="BF135">
        <v>0</v>
      </c>
      <c r="BG135">
        <v>0</v>
      </c>
      <c r="BH135">
        <v>0</v>
      </c>
      <c r="BI135">
        <v>0</v>
      </c>
      <c r="BJ135">
        <v>0</v>
      </c>
      <c r="BK135">
        <v>0</v>
      </c>
      <c r="BL135">
        <v>0</v>
      </c>
      <c r="BM135">
        <v>0</v>
      </c>
      <c r="BN135"/>
      <c r="BO135"/>
      <c r="BP135"/>
      <c r="BQ135"/>
      <c r="BR135"/>
      <c r="BS135"/>
      <c r="BT135"/>
      <c r="BU135"/>
      <c r="BV135"/>
    </row>
    <row r="136" spans="1:74" x14ac:dyDescent="0.25">
      <c r="A136" t="s">
        <v>233</v>
      </c>
      <c r="B136">
        <v>2052.94</v>
      </c>
      <c r="C136">
        <v>11854.34</v>
      </c>
      <c r="D136">
        <v>4920.62</v>
      </c>
      <c r="E136">
        <v>-2116.29</v>
      </c>
      <c r="F136">
        <v>6524.85</v>
      </c>
      <c r="G136">
        <v>4209.13</v>
      </c>
      <c r="H136">
        <v>3343.49</v>
      </c>
      <c r="I136">
        <v>2703.56</v>
      </c>
      <c r="J136">
        <v>6135.43</v>
      </c>
      <c r="K136">
        <v>4220.21</v>
      </c>
      <c r="L136">
        <v>7176.57</v>
      </c>
      <c r="M136">
        <v>1071.24</v>
      </c>
      <c r="N136">
        <v>4089.34</v>
      </c>
      <c r="O136">
        <v>958.9</v>
      </c>
      <c r="P136">
        <v>9145.64</v>
      </c>
      <c r="Q136">
        <v>1049.05</v>
      </c>
      <c r="R136">
        <v>1049.05</v>
      </c>
      <c r="S136">
        <v>1977.43</v>
      </c>
      <c r="T136">
        <v>3852.82</v>
      </c>
      <c r="U136">
        <v>4342.47</v>
      </c>
      <c r="V136">
        <v>2023.28</v>
      </c>
      <c r="W136">
        <v>3611.14</v>
      </c>
      <c r="X136">
        <v>2410.06</v>
      </c>
      <c r="Y136">
        <v>3583.37</v>
      </c>
      <c r="Z136">
        <v>2693.74</v>
      </c>
      <c r="AA136">
        <v>3877.94</v>
      </c>
      <c r="AB136">
        <v>8096.79</v>
      </c>
      <c r="AC136">
        <v>1774.44</v>
      </c>
      <c r="AD136">
        <v>3809.53</v>
      </c>
      <c r="AE136">
        <v>3272.81</v>
      </c>
      <c r="AF136">
        <v>4018.89</v>
      </c>
      <c r="AG136">
        <v>3024.12</v>
      </c>
      <c r="AH136">
        <v>-691.27</v>
      </c>
      <c r="AI136">
        <v>4201.2</v>
      </c>
      <c r="AJ136">
        <v>3561.05</v>
      </c>
      <c r="AK136">
        <v>4296.79</v>
      </c>
      <c r="AL136">
        <v>2842.2</v>
      </c>
      <c r="AM136">
        <v>2724.38</v>
      </c>
      <c r="AN136">
        <v>4042.75</v>
      </c>
      <c r="AO136">
        <v>1558.72</v>
      </c>
      <c r="AP136">
        <v>3181.59</v>
      </c>
      <c r="AQ136">
        <v>1455.54</v>
      </c>
      <c r="AR136">
        <v>4401.87</v>
      </c>
      <c r="AS136">
        <v>2736.43</v>
      </c>
      <c r="AT136">
        <v>3513.2</v>
      </c>
      <c r="AU136">
        <v>4761.32</v>
      </c>
      <c r="AV136">
        <v>6342.39</v>
      </c>
      <c r="AW136">
        <v>3144.04</v>
      </c>
      <c r="AX136">
        <v>2587.56</v>
      </c>
      <c r="AY136">
        <v>4630.53</v>
      </c>
      <c r="AZ136">
        <v>10613.84</v>
      </c>
      <c r="BA136">
        <v>8505.6299999999992</v>
      </c>
      <c r="BB136">
        <v>10596.47</v>
      </c>
      <c r="BC136">
        <v>4565.3</v>
      </c>
      <c r="BD136">
        <v>3644.99</v>
      </c>
      <c r="BE136">
        <v>7106.08</v>
      </c>
      <c r="BF136">
        <v>6296.03</v>
      </c>
      <c r="BG136">
        <v>6513.54</v>
      </c>
      <c r="BH136">
        <v>5518.11</v>
      </c>
      <c r="BI136">
        <v>6467</v>
      </c>
      <c r="BJ136">
        <v>7626.1</v>
      </c>
      <c r="BK136">
        <v>4699.8100000000004</v>
      </c>
      <c r="BL136">
        <v>3728</v>
      </c>
      <c r="BM136">
        <v>14335.16</v>
      </c>
      <c r="BN136"/>
      <c r="BO136"/>
      <c r="BP136"/>
      <c r="BQ136"/>
      <c r="BR136"/>
      <c r="BS136"/>
      <c r="BT136"/>
      <c r="BU136"/>
      <c r="BV136"/>
    </row>
    <row r="137" spans="1:74" x14ac:dyDescent="0.25">
      <c r="A137" t="s">
        <v>234</v>
      </c>
      <c r="B137">
        <v>852488.97</v>
      </c>
      <c r="C137">
        <v>856740.98</v>
      </c>
      <c r="D137">
        <v>873996.61</v>
      </c>
      <c r="E137">
        <v>834076.81</v>
      </c>
      <c r="F137">
        <v>781278.36</v>
      </c>
      <c r="G137">
        <v>846407.69</v>
      </c>
      <c r="H137">
        <v>723952.59</v>
      </c>
      <c r="I137">
        <v>803077.65</v>
      </c>
      <c r="J137">
        <v>547160.51</v>
      </c>
      <c r="K137">
        <v>633096.71</v>
      </c>
      <c r="L137">
        <v>672332.37</v>
      </c>
      <c r="M137">
        <v>759110.23</v>
      </c>
      <c r="N137">
        <v>815104.68</v>
      </c>
      <c r="O137">
        <v>659623.94999999995</v>
      </c>
      <c r="P137">
        <v>681586.18</v>
      </c>
      <c r="Q137">
        <v>804322.73</v>
      </c>
      <c r="R137">
        <v>804322.73</v>
      </c>
      <c r="S137">
        <v>847486.87</v>
      </c>
      <c r="T137">
        <v>868667.91</v>
      </c>
      <c r="U137">
        <v>774479.13</v>
      </c>
      <c r="V137">
        <v>775234.29</v>
      </c>
      <c r="W137">
        <v>852596.95</v>
      </c>
      <c r="X137">
        <v>785475.58</v>
      </c>
      <c r="Y137">
        <v>689599.62</v>
      </c>
      <c r="Z137">
        <v>675005.54</v>
      </c>
      <c r="AA137">
        <v>734721.62</v>
      </c>
      <c r="AB137">
        <v>689473.49</v>
      </c>
      <c r="AC137">
        <v>579923.43999999994</v>
      </c>
      <c r="AD137">
        <v>627669.31999999995</v>
      </c>
      <c r="AE137">
        <v>544804.87</v>
      </c>
      <c r="AF137">
        <v>652393.54</v>
      </c>
      <c r="AG137">
        <v>572170.94999999995</v>
      </c>
      <c r="AH137">
        <v>644509.89</v>
      </c>
      <c r="AI137">
        <v>602554.56999999995</v>
      </c>
      <c r="AJ137">
        <v>572756.06999999995</v>
      </c>
      <c r="AK137">
        <v>488104.07</v>
      </c>
      <c r="AL137">
        <v>595770.55000000005</v>
      </c>
      <c r="AM137">
        <v>535851.14</v>
      </c>
      <c r="AN137">
        <v>544811.22</v>
      </c>
      <c r="AO137">
        <v>488163.59</v>
      </c>
      <c r="AP137">
        <v>535491.04</v>
      </c>
      <c r="AQ137">
        <v>508038.59</v>
      </c>
      <c r="AR137">
        <v>610572.81999999995</v>
      </c>
      <c r="AS137">
        <v>535328.44999999995</v>
      </c>
      <c r="AT137">
        <v>544581.19999999995</v>
      </c>
      <c r="AU137">
        <v>489404.81</v>
      </c>
      <c r="AV137">
        <v>515750.44</v>
      </c>
      <c r="AW137">
        <v>482746.3</v>
      </c>
      <c r="AX137">
        <v>447593.17</v>
      </c>
      <c r="AY137">
        <v>487028.68</v>
      </c>
      <c r="AZ137">
        <v>502985.99</v>
      </c>
      <c r="BA137">
        <v>489663.71</v>
      </c>
      <c r="BB137">
        <v>479497.96</v>
      </c>
      <c r="BC137">
        <v>503055.88</v>
      </c>
      <c r="BD137">
        <v>443181.13</v>
      </c>
      <c r="BE137">
        <v>467720.81</v>
      </c>
      <c r="BF137">
        <v>477064.18</v>
      </c>
      <c r="BG137">
        <v>428156.01</v>
      </c>
      <c r="BH137">
        <v>385960.44</v>
      </c>
      <c r="BI137">
        <v>384140</v>
      </c>
      <c r="BJ137">
        <v>491549.32</v>
      </c>
      <c r="BK137">
        <v>551206.27</v>
      </c>
      <c r="BL137">
        <v>460877</v>
      </c>
      <c r="BM137">
        <v>480606.78</v>
      </c>
      <c r="BN137"/>
      <c r="BO137"/>
      <c r="BP137"/>
      <c r="BQ137"/>
      <c r="BR137"/>
      <c r="BS137"/>
      <c r="BT137"/>
      <c r="BU137"/>
      <c r="BV137"/>
    </row>
    <row r="138" spans="1:74" x14ac:dyDescent="0.25">
      <c r="A138" t="s">
        <v>235</v>
      </c>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x14ac:dyDescent="0.25">
      <c r="A139" t="s">
        <v>236</v>
      </c>
      <c r="B139">
        <v>418465.64</v>
      </c>
      <c r="C139">
        <v>422013.77</v>
      </c>
      <c r="D139">
        <v>439827</v>
      </c>
      <c r="E139">
        <v>422588.52</v>
      </c>
      <c r="F139">
        <v>402633.31</v>
      </c>
      <c r="G139">
        <v>454642.49</v>
      </c>
      <c r="H139">
        <v>367581.73</v>
      </c>
      <c r="I139">
        <v>412229.42</v>
      </c>
      <c r="J139">
        <v>268132.53000000003</v>
      </c>
      <c r="K139">
        <v>317170.21000000002</v>
      </c>
      <c r="L139">
        <v>348233.3</v>
      </c>
      <c r="M139">
        <v>376968.34</v>
      </c>
      <c r="N139">
        <v>428274.07</v>
      </c>
      <c r="O139">
        <v>403068.58</v>
      </c>
      <c r="P139">
        <v>316492.52</v>
      </c>
      <c r="Q139">
        <v>348046.51</v>
      </c>
      <c r="R139">
        <v>348046.51</v>
      </c>
      <c r="S139">
        <v>388090.08</v>
      </c>
      <c r="T139">
        <v>408886.3</v>
      </c>
      <c r="U139">
        <v>349108.47999999998</v>
      </c>
      <c r="V139">
        <v>355070.55</v>
      </c>
      <c r="W139">
        <v>430198.08</v>
      </c>
      <c r="X139">
        <v>387343.99</v>
      </c>
      <c r="Y139">
        <v>322240.38</v>
      </c>
      <c r="Z139">
        <v>328899.71999999997</v>
      </c>
      <c r="AA139">
        <v>363146.79</v>
      </c>
      <c r="AB139">
        <v>348443.78</v>
      </c>
      <c r="AC139">
        <v>266618.01</v>
      </c>
      <c r="AD139">
        <v>289273.28000000003</v>
      </c>
      <c r="AE139">
        <v>246729.76</v>
      </c>
      <c r="AF139">
        <v>320464.46999999997</v>
      </c>
      <c r="AG139">
        <v>268535.59000000003</v>
      </c>
      <c r="AH139">
        <v>303830.74</v>
      </c>
      <c r="AI139">
        <v>281976.84000000003</v>
      </c>
      <c r="AJ139">
        <v>294241.96000000002</v>
      </c>
      <c r="AK139">
        <v>218973.95</v>
      </c>
      <c r="AL139">
        <v>277094.05</v>
      </c>
      <c r="AM139">
        <v>234305.78</v>
      </c>
      <c r="AN139">
        <v>271171.21000000002</v>
      </c>
      <c r="AO139">
        <v>229549.24</v>
      </c>
      <c r="AP139">
        <v>261130.47</v>
      </c>
      <c r="AQ139">
        <v>218019.63</v>
      </c>
      <c r="AR139">
        <v>314130.34999999998</v>
      </c>
      <c r="AS139">
        <v>268199.42</v>
      </c>
      <c r="AT139">
        <v>299986.89</v>
      </c>
      <c r="AU139">
        <v>220796.06</v>
      </c>
      <c r="AV139">
        <v>251004.01</v>
      </c>
      <c r="AW139">
        <v>240805.06</v>
      </c>
      <c r="AX139">
        <v>264843.57</v>
      </c>
      <c r="AY139">
        <v>265836.77</v>
      </c>
      <c r="AZ139">
        <v>257292.75</v>
      </c>
      <c r="BA139">
        <v>285459.34000000003</v>
      </c>
      <c r="BB139">
        <v>304412.39</v>
      </c>
      <c r="BC139">
        <v>329129.55</v>
      </c>
      <c r="BD139">
        <v>277582.53000000003</v>
      </c>
      <c r="BE139">
        <v>303586.87</v>
      </c>
      <c r="BF139">
        <v>300703.43</v>
      </c>
      <c r="BG139">
        <v>256491.64</v>
      </c>
      <c r="BH139">
        <v>237482.66</v>
      </c>
      <c r="BI139">
        <v>236926</v>
      </c>
      <c r="BJ139">
        <v>319493.40999999997</v>
      </c>
      <c r="BK139">
        <v>351958.33</v>
      </c>
      <c r="BL139">
        <v>277457</v>
      </c>
      <c r="BM139">
        <v>287664.63</v>
      </c>
      <c r="BN139"/>
      <c r="BO139"/>
      <c r="BP139"/>
      <c r="BQ139"/>
      <c r="BR139"/>
      <c r="BS139"/>
      <c r="BT139"/>
      <c r="BU139"/>
      <c r="BV139"/>
    </row>
    <row r="140" spans="1:74" x14ac:dyDescent="0.25">
      <c r="A140" t="s">
        <v>237</v>
      </c>
      <c r="B140">
        <v>0</v>
      </c>
      <c r="C140">
        <v>0</v>
      </c>
      <c r="D140">
        <v>0</v>
      </c>
      <c r="E140">
        <v>0</v>
      </c>
      <c r="F140">
        <v>0</v>
      </c>
      <c r="G140">
        <v>0</v>
      </c>
      <c r="H140">
        <v>0</v>
      </c>
      <c r="I140">
        <v>0</v>
      </c>
      <c r="J140">
        <v>0</v>
      </c>
      <c r="K140">
        <v>0</v>
      </c>
      <c r="L140">
        <v>0</v>
      </c>
      <c r="M140">
        <v>376968.34</v>
      </c>
      <c r="N140">
        <v>428274.07</v>
      </c>
      <c r="O140">
        <v>0</v>
      </c>
      <c r="P140">
        <v>0</v>
      </c>
      <c r="Q140">
        <v>373532.84</v>
      </c>
      <c r="R140">
        <v>373532.84</v>
      </c>
      <c r="S140">
        <v>0</v>
      </c>
      <c r="T140">
        <v>408886.3</v>
      </c>
      <c r="U140">
        <v>349108.47999999998</v>
      </c>
      <c r="V140">
        <v>0</v>
      </c>
      <c r="W140">
        <v>430198.08</v>
      </c>
      <c r="X140">
        <v>0</v>
      </c>
      <c r="Y140">
        <v>0</v>
      </c>
      <c r="Z140">
        <v>328899.71999999997</v>
      </c>
      <c r="AA140">
        <v>363146.79</v>
      </c>
      <c r="AB140">
        <v>0</v>
      </c>
      <c r="AC140">
        <v>0</v>
      </c>
      <c r="AD140">
        <v>0</v>
      </c>
      <c r="AE140">
        <v>0</v>
      </c>
      <c r="AF140">
        <v>0</v>
      </c>
      <c r="AG140">
        <v>0</v>
      </c>
      <c r="AH140">
        <v>0</v>
      </c>
      <c r="AI140">
        <v>0</v>
      </c>
      <c r="AJ140">
        <v>0</v>
      </c>
      <c r="AK140">
        <v>0</v>
      </c>
      <c r="AL140">
        <v>0</v>
      </c>
      <c r="AM140">
        <v>234305.78</v>
      </c>
      <c r="AN140">
        <v>271171.21000000002</v>
      </c>
      <c r="AO140">
        <v>0</v>
      </c>
      <c r="AP140">
        <v>265369.96999999997</v>
      </c>
      <c r="AQ140">
        <v>0</v>
      </c>
      <c r="AR140">
        <v>0</v>
      </c>
      <c r="AS140">
        <v>268199.42</v>
      </c>
      <c r="AT140">
        <v>299986.89</v>
      </c>
      <c r="AU140">
        <v>220796.06</v>
      </c>
      <c r="AV140">
        <v>251004.01</v>
      </c>
      <c r="AW140">
        <v>240805.06</v>
      </c>
      <c r="AX140">
        <v>0</v>
      </c>
      <c r="AY140">
        <v>265836.77</v>
      </c>
      <c r="AZ140">
        <v>257292.75</v>
      </c>
      <c r="BA140">
        <v>285459.34000000003</v>
      </c>
      <c r="BB140">
        <v>304412.39</v>
      </c>
      <c r="BC140">
        <v>329129.55</v>
      </c>
      <c r="BD140">
        <v>277582.53000000003</v>
      </c>
      <c r="BE140">
        <v>303586.87</v>
      </c>
      <c r="BF140">
        <v>300703.43</v>
      </c>
      <c r="BG140">
        <v>256491.64</v>
      </c>
      <c r="BH140">
        <v>237482.66</v>
      </c>
      <c r="BI140">
        <v>0</v>
      </c>
      <c r="BJ140">
        <v>309143.25</v>
      </c>
      <c r="BK140">
        <v>0</v>
      </c>
      <c r="BL140">
        <v>0</v>
      </c>
      <c r="BM140">
        <v>0</v>
      </c>
      <c r="BN140"/>
      <c r="BO140"/>
      <c r="BP140"/>
      <c r="BQ140"/>
      <c r="BR140"/>
      <c r="BS140"/>
      <c r="BT140"/>
      <c r="BU140"/>
      <c r="BV140"/>
    </row>
    <row r="141" spans="1:74" x14ac:dyDescent="0.25">
      <c r="A141" t="s">
        <v>238</v>
      </c>
      <c r="B141">
        <v>282716.51</v>
      </c>
      <c r="C141">
        <v>292553.19</v>
      </c>
      <c r="D141">
        <v>284176.28000000003</v>
      </c>
      <c r="E141">
        <v>278804.45</v>
      </c>
      <c r="F141">
        <v>252698.17</v>
      </c>
      <c r="G141">
        <v>254868.1</v>
      </c>
      <c r="H141">
        <v>231841.65</v>
      </c>
      <c r="I141">
        <v>268274.61</v>
      </c>
      <c r="J141">
        <v>207902.13</v>
      </c>
      <c r="K141">
        <v>236874.5</v>
      </c>
      <c r="L141">
        <v>223825.46</v>
      </c>
      <c r="M141">
        <v>293641.5</v>
      </c>
      <c r="N141">
        <v>277458.84999999998</v>
      </c>
      <c r="O141">
        <v>190848.69</v>
      </c>
      <c r="P141">
        <v>273786.5</v>
      </c>
      <c r="Q141">
        <v>334326.46000000002</v>
      </c>
      <c r="R141">
        <v>334326.46000000002</v>
      </c>
      <c r="S141">
        <v>310387.7</v>
      </c>
      <c r="T141">
        <v>327346.38</v>
      </c>
      <c r="U141">
        <v>304387.68</v>
      </c>
      <c r="V141">
        <v>326938.83</v>
      </c>
      <c r="W141">
        <v>284391.98</v>
      </c>
      <c r="X141">
        <v>277136.64000000001</v>
      </c>
      <c r="Y141">
        <v>267294.69</v>
      </c>
      <c r="Z141">
        <v>284530.57</v>
      </c>
      <c r="AA141">
        <v>273528.63</v>
      </c>
      <c r="AB141">
        <v>261346.01</v>
      </c>
      <c r="AC141">
        <v>247349.42</v>
      </c>
      <c r="AD141">
        <v>262370.36</v>
      </c>
      <c r="AE141">
        <v>258765.09</v>
      </c>
      <c r="AF141">
        <v>271449.59999999998</v>
      </c>
      <c r="AG141">
        <v>258306.99</v>
      </c>
      <c r="AH141">
        <v>263017.99</v>
      </c>
      <c r="AI141">
        <v>270262.38</v>
      </c>
      <c r="AJ141">
        <v>238899.09</v>
      </c>
      <c r="AK141">
        <v>224644.92</v>
      </c>
      <c r="AL141">
        <v>241770.17</v>
      </c>
      <c r="AM141">
        <v>265662.61</v>
      </c>
      <c r="AN141">
        <v>233847.32</v>
      </c>
      <c r="AO141">
        <v>211843.06</v>
      </c>
      <c r="AP141">
        <v>227661.28</v>
      </c>
      <c r="AQ141">
        <v>247526.29</v>
      </c>
      <c r="AR141">
        <v>258077.54</v>
      </c>
      <c r="AS141">
        <v>214489.18</v>
      </c>
      <c r="AT141">
        <v>220688.58</v>
      </c>
      <c r="AU141">
        <v>209727.46</v>
      </c>
      <c r="AV141">
        <v>216846.38</v>
      </c>
      <c r="AW141">
        <v>165850.1</v>
      </c>
      <c r="AX141">
        <v>176743.62</v>
      </c>
      <c r="AY141">
        <v>165555.92000000001</v>
      </c>
      <c r="AZ141">
        <v>180248.17</v>
      </c>
      <c r="BA141">
        <v>155357.10999999999</v>
      </c>
      <c r="BB141">
        <v>139885.38</v>
      </c>
      <c r="BC141">
        <v>146111.56</v>
      </c>
      <c r="BD141">
        <v>136323.18</v>
      </c>
      <c r="BE141">
        <v>129949.05</v>
      </c>
      <c r="BF141">
        <v>137327.35</v>
      </c>
      <c r="BG141">
        <v>131628.62</v>
      </c>
      <c r="BH141">
        <v>122703.69</v>
      </c>
      <c r="BI141">
        <v>124538</v>
      </c>
      <c r="BJ141">
        <v>132786.29</v>
      </c>
      <c r="BK141">
        <v>148998.65</v>
      </c>
      <c r="BL141">
        <v>118315</v>
      </c>
      <c r="BM141">
        <v>116836.9</v>
      </c>
      <c r="BN141"/>
      <c r="BO141"/>
      <c r="BP141"/>
      <c r="BQ141"/>
      <c r="BR141"/>
      <c r="BS141"/>
      <c r="BT141"/>
      <c r="BU141"/>
      <c r="BV141"/>
    </row>
    <row r="142" spans="1:74" x14ac:dyDescent="0.25">
      <c r="A142" t="s">
        <v>239</v>
      </c>
      <c r="B142">
        <v>236555.5</v>
      </c>
      <c r="C142">
        <v>241835.43</v>
      </c>
      <c r="D142">
        <v>239005.86</v>
      </c>
      <c r="E142">
        <v>231930.17</v>
      </c>
      <c r="F142">
        <v>209240.36</v>
      </c>
      <c r="G142">
        <v>214211.92</v>
      </c>
      <c r="H142">
        <v>189606.75</v>
      </c>
      <c r="I142">
        <v>223699.31</v>
      </c>
      <c r="J142">
        <v>171375.39</v>
      </c>
      <c r="K142">
        <v>195563.32</v>
      </c>
      <c r="L142">
        <v>184032.09</v>
      </c>
      <c r="M142">
        <v>251681.97</v>
      </c>
      <c r="N142">
        <v>234882.74</v>
      </c>
      <c r="O142">
        <v>150954.82</v>
      </c>
      <c r="P142">
        <v>225588.57</v>
      </c>
      <c r="Q142">
        <v>275208.86</v>
      </c>
      <c r="R142">
        <v>275208.86</v>
      </c>
      <c r="S142">
        <v>258764.67</v>
      </c>
      <c r="T142">
        <v>269938.48</v>
      </c>
      <c r="U142">
        <v>251817.8</v>
      </c>
      <c r="V142">
        <v>259878.41</v>
      </c>
      <c r="W142">
        <v>220835.17</v>
      </c>
      <c r="X142">
        <v>217392.9</v>
      </c>
      <c r="Y142">
        <v>212293.71</v>
      </c>
      <c r="Z142">
        <v>218413.62</v>
      </c>
      <c r="AA142">
        <v>220594.82</v>
      </c>
      <c r="AB142">
        <v>207360.81</v>
      </c>
      <c r="AC142">
        <v>190187.1</v>
      </c>
      <c r="AD142">
        <v>210761.7</v>
      </c>
      <c r="AE142">
        <v>205350.85</v>
      </c>
      <c r="AF142">
        <v>216576.63</v>
      </c>
      <c r="AG142">
        <v>200302.48</v>
      </c>
      <c r="AH142">
        <v>204362.84</v>
      </c>
      <c r="AI142">
        <v>218644.97</v>
      </c>
      <c r="AJ142">
        <v>190284.49</v>
      </c>
      <c r="AK142">
        <v>171685.01</v>
      </c>
      <c r="AL142">
        <v>191930.34</v>
      </c>
      <c r="AM142">
        <v>214099.20000000001</v>
      </c>
      <c r="AN142">
        <v>181534.85</v>
      </c>
      <c r="AO142">
        <v>145504.32000000001</v>
      </c>
      <c r="AP142">
        <v>183269.61</v>
      </c>
      <c r="AQ142">
        <v>195489.49</v>
      </c>
      <c r="AR142">
        <v>210034.79</v>
      </c>
      <c r="AS142">
        <v>162115.76999999999</v>
      </c>
      <c r="AT142">
        <v>182673.49</v>
      </c>
      <c r="AU142">
        <v>159713.59</v>
      </c>
      <c r="AV142">
        <v>165590.65</v>
      </c>
      <c r="AW142">
        <v>125442.54</v>
      </c>
      <c r="AX142">
        <v>124246.04</v>
      </c>
      <c r="AY142">
        <v>120815.51</v>
      </c>
      <c r="AZ142">
        <v>137245.56</v>
      </c>
      <c r="BA142">
        <v>113901.51</v>
      </c>
      <c r="BB142">
        <v>106737.48</v>
      </c>
      <c r="BC142">
        <v>107878.95</v>
      </c>
      <c r="BD142">
        <v>102386.11</v>
      </c>
      <c r="BE142">
        <v>87215.62</v>
      </c>
      <c r="BF142">
        <v>96404.39</v>
      </c>
      <c r="BG142">
        <v>93269.21</v>
      </c>
      <c r="BH142">
        <v>80072.06</v>
      </c>
      <c r="BI142">
        <v>0</v>
      </c>
      <c r="BJ142">
        <v>0</v>
      </c>
      <c r="BK142">
        <v>0</v>
      </c>
      <c r="BL142">
        <v>0</v>
      </c>
      <c r="BM142">
        <v>0</v>
      </c>
      <c r="BN142"/>
      <c r="BO142"/>
      <c r="BP142"/>
      <c r="BQ142"/>
      <c r="BR142"/>
      <c r="BS142"/>
      <c r="BT142"/>
      <c r="BU142"/>
      <c r="BV142"/>
    </row>
    <row r="143" spans="1:74" x14ac:dyDescent="0.25">
      <c r="A143" t="s">
        <v>240</v>
      </c>
      <c r="B143">
        <v>46161.01</v>
      </c>
      <c r="C143">
        <v>50717.77</v>
      </c>
      <c r="D143">
        <v>45170.42</v>
      </c>
      <c r="E143">
        <v>46874.28</v>
      </c>
      <c r="F143">
        <v>43457.81</v>
      </c>
      <c r="G143">
        <v>40656.18</v>
      </c>
      <c r="H143">
        <v>42234.9</v>
      </c>
      <c r="I143">
        <v>44575.3</v>
      </c>
      <c r="J143">
        <v>36526.74</v>
      </c>
      <c r="K143">
        <v>41311.17</v>
      </c>
      <c r="L143">
        <v>39793.360000000001</v>
      </c>
      <c r="M143">
        <v>41959.53</v>
      </c>
      <c r="N143">
        <v>42576.11</v>
      </c>
      <c r="O143">
        <v>39893.870000000003</v>
      </c>
      <c r="P143">
        <v>48197.93</v>
      </c>
      <c r="Q143">
        <v>59117.599999999999</v>
      </c>
      <c r="R143">
        <v>59117.599999999999</v>
      </c>
      <c r="S143">
        <v>51623.03</v>
      </c>
      <c r="T143">
        <v>57407.9</v>
      </c>
      <c r="U143">
        <v>52569.87</v>
      </c>
      <c r="V143">
        <v>67060.42</v>
      </c>
      <c r="W143">
        <v>63556.81</v>
      </c>
      <c r="X143">
        <v>59743.74</v>
      </c>
      <c r="Y143">
        <v>55000.98</v>
      </c>
      <c r="Z143">
        <v>66116.95</v>
      </c>
      <c r="AA143">
        <v>52933.81</v>
      </c>
      <c r="AB143">
        <v>53985.2</v>
      </c>
      <c r="AC143">
        <v>57162.32</v>
      </c>
      <c r="AD143">
        <v>51608.66</v>
      </c>
      <c r="AE143">
        <v>53414.239999999998</v>
      </c>
      <c r="AF143">
        <v>54872.97</v>
      </c>
      <c r="AG143">
        <v>58004.51</v>
      </c>
      <c r="AH143">
        <v>58655.15</v>
      </c>
      <c r="AI143">
        <v>51617.41</v>
      </c>
      <c r="AJ143">
        <v>48614.6</v>
      </c>
      <c r="AK143">
        <v>52959.91</v>
      </c>
      <c r="AL143">
        <v>49839.83</v>
      </c>
      <c r="AM143">
        <v>51563.41</v>
      </c>
      <c r="AN143">
        <v>52312.47</v>
      </c>
      <c r="AO143">
        <v>66338.740000000005</v>
      </c>
      <c r="AP143">
        <v>44391.66</v>
      </c>
      <c r="AQ143">
        <v>52036.800000000003</v>
      </c>
      <c r="AR143">
        <v>48042.75</v>
      </c>
      <c r="AS143">
        <v>52373.41</v>
      </c>
      <c r="AT143">
        <v>38015.08</v>
      </c>
      <c r="AU143">
        <v>50013.87</v>
      </c>
      <c r="AV143">
        <v>51255.73</v>
      </c>
      <c r="AW143">
        <v>40407.56</v>
      </c>
      <c r="AX143">
        <v>52497.58</v>
      </c>
      <c r="AY143">
        <v>44740.42</v>
      </c>
      <c r="AZ143">
        <v>43002.61</v>
      </c>
      <c r="BA143">
        <v>41455.599999999999</v>
      </c>
      <c r="BB143">
        <v>33147.910000000003</v>
      </c>
      <c r="BC143">
        <v>38232.61</v>
      </c>
      <c r="BD143">
        <v>33937.07</v>
      </c>
      <c r="BE143">
        <v>42733.42</v>
      </c>
      <c r="BF143">
        <v>40922.959999999999</v>
      </c>
      <c r="BG143">
        <v>38359.42</v>
      </c>
      <c r="BH143">
        <v>42631.63</v>
      </c>
      <c r="BI143">
        <v>0</v>
      </c>
      <c r="BJ143">
        <v>0</v>
      </c>
      <c r="BK143">
        <v>0</v>
      </c>
      <c r="BL143">
        <v>0</v>
      </c>
      <c r="BM143">
        <v>0</v>
      </c>
      <c r="BN143"/>
      <c r="BO143"/>
      <c r="BP143"/>
      <c r="BQ143"/>
      <c r="BR143"/>
      <c r="BS143"/>
      <c r="BT143"/>
      <c r="BU143"/>
      <c r="BV143"/>
    </row>
    <row r="144" spans="1:74" x14ac:dyDescent="0.25">
      <c r="A144" t="s">
        <v>241</v>
      </c>
      <c r="B144">
        <v>0</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10439.14</v>
      </c>
      <c r="AX144">
        <v>9651.5499999999993</v>
      </c>
      <c r="AY144">
        <v>10622.44</v>
      </c>
      <c r="AZ144">
        <v>9976.5300000000007</v>
      </c>
      <c r="BA144">
        <v>10086.700000000001</v>
      </c>
      <c r="BB144">
        <v>8165.57</v>
      </c>
      <c r="BC144">
        <v>9461.7199999999993</v>
      </c>
      <c r="BD144">
        <v>9248.18</v>
      </c>
      <c r="BE144">
        <v>9544.23</v>
      </c>
      <c r="BF144">
        <v>9838.61</v>
      </c>
      <c r="BG144">
        <v>8772.26</v>
      </c>
      <c r="BH144">
        <v>8514.77</v>
      </c>
      <c r="BI144">
        <v>9485</v>
      </c>
      <c r="BJ144">
        <v>0</v>
      </c>
      <c r="BK144">
        <v>0</v>
      </c>
      <c r="BL144">
        <v>0</v>
      </c>
      <c r="BM144">
        <v>0</v>
      </c>
      <c r="BN144"/>
      <c r="BO144"/>
      <c r="BP144"/>
      <c r="BQ144"/>
      <c r="BR144"/>
      <c r="BS144"/>
      <c r="BT144"/>
      <c r="BU144"/>
      <c r="BV144"/>
    </row>
    <row r="145" spans="1:74" x14ac:dyDescent="0.25">
      <c r="A145" t="s">
        <v>242</v>
      </c>
      <c r="B145">
        <v>0</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511.54</v>
      </c>
      <c r="BC145">
        <v>0</v>
      </c>
      <c r="BD145">
        <v>2046.16</v>
      </c>
      <c r="BE145">
        <v>0</v>
      </c>
      <c r="BF145">
        <v>0</v>
      </c>
      <c r="BG145">
        <v>0</v>
      </c>
      <c r="BH145">
        <v>0</v>
      </c>
      <c r="BI145">
        <v>0</v>
      </c>
      <c r="BJ145">
        <v>0</v>
      </c>
      <c r="BK145">
        <v>0</v>
      </c>
      <c r="BL145">
        <v>0</v>
      </c>
      <c r="BM145">
        <v>0</v>
      </c>
      <c r="BN145"/>
      <c r="BO145"/>
      <c r="BP145"/>
      <c r="BQ145"/>
      <c r="BR145"/>
      <c r="BS145"/>
      <c r="BT145"/>
      <c r="BU145"/>
      <c r="BV145"/>
    </row>
    <row r="146" spans="1:74" x14ac:dyDescent="0.25">
      <c r="A146" t="s">
        <v>243</v>
      </c>
      <c r="B146">
        <v>701182.15</v>
      </c>
      <c r="C146">
        <v>714566.96</v>
      </c>
      <c r="D146">
        <v>724003.28</v>
      </c>
      <c r="E146">
        <v>701392.98</v>
      </c>
      <c r="F146">
        <v>655331.48</v>
      </c>
      <c r="G146">
        <v>709510.59</v>
      </c>
      <c r="H146">
        <v>599423.38</v>
      </c>
      <c r="I146">
        <v>680504.03</v>
      </c>
      <c r="J146">
        <v>476034.66</v>
      </c>
      <c r="K146">
        <v>554044.71</v>
      </c>
      <c r="L146">
        <v>572058.76</v>
      </c>
      <c r="M146">
        <v>670609.85</v>
      </c>
      <c r="N146">
        <v>705732.93</v>
      </c>
      <c r="O146">
        <v>593917.27</v>
      </c>
      <c r="P146">
        <v>590279.02</v>
      </c>
      <c r="Q146">
        <v>682372.97</v>
      </c>
      <c r="R146">
        <v>682372.97</v>
      </c>
      <c r="S146">
        <v>698477.78</v>
      </c>
      <c r="T146">
        <v>736232.68</v>
      </c>
      <c r="U146">
        <v>653496.15</v>
      </c>
      <c r="V146">
        <v>682009.38</v>
      </c>
      <c r="W146">
        <v>714590.06</v>
      </c>
      <c r="X146">
        <v>664480.63</v>
      </c>
      <c r="Y146">
        <v>589535.07999999996</v>
      </c>
      <c r="Z146">
        <v>613430.29</v>
      </c>
      <c r="AA146">
        <v>636675.42000000004</v>
      </c>
      <c r="AB146">
        <v>609789.79</v>
      </c>
      <c r="AC146">
        <v>513967.43</v>
      </c>
      <c r="AD146">
        <v>551643.64</v>
      </c>
      <c r="AE146">
        <v>505494.85</v>
      </c>
      <c r="AF146">
        <v>591914.06999999995</v>
      </c>
      <c r="AG146">
        <v>526842.57999999996</v>
      </c>
      <c r="AH146">
        <v>566848.72</v>
      </c>
      <c r="AI146">
        <v>552239.23</v>
      </c>
      <c r="AJ146">
        <v>533141.04</v>
      </c>
      <c r="AK146">
        <v>443618.86</v>
      </c>
      <c r="AL146">
        <v>518864.22</v>
      </c>
      <c r="AM146">
        <v>499968.39</v>
      </c>
      <c r="AN146">
        <v>505018.53</v>
      </c>
      <c r="AO146">
        <v>441392.31</v>
      </c>
      <c r="AP146">
        <v>488791.75</v>
      </c>
      <c r="AQ146">
        <v>465545.92</v>
      </c>
      <c r="AR146">
        <v>572207.89</v>
      </c>
      <c r="AS146">
        <v>482688.6</v>
      </c>
      <c r="AT146">
        <v>520675.47</v>
      </c>
      <c r="AU146">
        <v>430523.52</v>
      </c>
      <c r="AV146">
        <v>467850.39</v>
      </c>
      <c r="AW146">
        <v>417094.31</v>
      </c>
      <c r="AX146">
        <v>451238.75</v>
      </c>
      <c r="AY146">
        <v>442015.13</v>
      </c>
      <c r="AZ146">
        <v>447517.45</v>
      </c>
      <c r="BA146">
        <v>450903.16</v>
      </c>
      <c r="BB146">
        <v>454509.49</v>
      </c>
      <c r="BC146">
        <v>484702.82</v>
      </c>
      <c r="BD146">
        <v>425200.05</v>
      </c>
      <c r="BE146">
        <v>443080.14</v>
      </c>
      <c r="BF146">
        <v>447869.4</v>
      </c>
      <c r="BG146">
        <v>396892.53</v>
      </c>
      <c r="BH146">
        <v>368701.12</v>
      </c>
      <c r="BI146">
        <v>370949</v>
      </c>
      <c r="BJ146">
        <v>452279.7</v>
      </c>
      <c r="BK146">
        <v>500956.98</v>
      </c>
      <c r="BL146">
        <v>395772</v>
      </c>
      <c r="BM146">
        <v>404501.52</v>
      </c>
      <c r="BN146"/>
      <c r="BO146"/>
      <c r="BP146"/>
      <c r="BQ146"/>
      <c r="BR146"/>
      <c r="BS146"/>
      <c r="BT146"/>
      <c r="BU146"/>
      <c r="BV146"/>
    </row>
    <row r="147" spans="1:74" x14ac:dyDescent="0.25">
      <c r="A147" t="s">
        <v>244</v>
      </c>
      <c r="B147">
        <v>151306.82</v>
      </c>
      <c r="C147">
        <v>142174.01999999999</v>
      </c>
      <c r="D147">
        <v>149993.32999999999</v>
      </c>
      <c r="E147">
        <v>132683.82999999999</v>
      </c>
      <c r="F147">
        <v>125946.88</v>
      </c>
      <c r="G147">
        <v>136897.1</v>
      </c>
      <c r="H147">
        <v>124529.21</v>
      </c>
      <c r="I147">
        <v>122573.62</v>
      </c>
      <c r="J147">
        <v>71125.86</v>
      </c>
      <c r="K147">
        <v>79052</v>
      </c>
      <c r="L147">
        <v>100273.62</v>
      </c>
      <c r="M147">
        <v>88500.39</v>
      </c>
      <c r="N147">
        <v>109371.76</v>
      </c>
      <c r="O147">
        <v>65706.679999999993</v>
      </c>
      <c r="P147">
        <v>91307.16</v>
      </c>
      <c r="Q147">
        <v>121949.75999999999</v>
      </c>
      <c r="R147">
        <v>121949.75999999999</v>
      </c>
      <c r="S147">
        <v>149009.09</v>
      </c>
      <c r="T147">
        <v>132435.23000000001</v>
      </c>
      <c r="U147">
        <v>120982.98</v>
      </c>
      <c r="V147">
        <v>93224.92</v>
      </c>
      <c r="W147">
        <v>138006.89000000001</v>
      </c>
      <c r="X147">
        <v>120994.95</v>
      </c>
      <c r="Y147">
        <v>100064.54</v>
      </c>
      <c r="Z147">
        <v>61575.25</v>
      </c>
      <c r="AA147">
        <v>98046.2</v>
      </c>
      <c r="AB147">
        <v>79683.710000000006</v>
      </c>
      <c r="AC147">
        <v>65956.009999999995</v>
      </c>
      <c r="AD147">
        <v>76025.69</v>
      </c>
      <c r="AE147">
        <v>39310.019999999997</v>
      </c>
      <c r="AF147">
        <v>60479.47</v>
      </c>
      <c r="AG147">
        <v>45328.37</v>
      </c>
      <c r="AH147">
        <v>77661.17</v>
      </c>
      <c r="AI147">
        <v>50315.34</v>
      </c>
      <c r="AJ147">
        <v>39615.03</v>
      </c>
      <c r="AK147">
        <v>44485.21</v>
      </c>
      <c r="AL147">
        <v>76906.34</v>
      </c>
      <c r="AM147">
        <v>35882.74</v>
      </c>
      <c r="AN147">
        <v>39792.69</v>
      </c>
      <c r="AO147">
        <v>46771.29</v>
      </c>
      <c r="AP147">
        <v>46699.29</v>
      </c>
      <c r="AQ147">
        <v>42492.67</v>
      </c>
      <c r="AR147">
        <v>38364.92</v>
      </c>
      <c r="AS147">
        <v>52639.85</v>
      </c>
      <c r="AT147">
        <v>23905.73</v>
      </c>
      <c r="AU147">
        <v>58881.29</v>
      </c>
      <c r="AV147">
        <v>47900.06</v>
      </c>
      <c r="AW147">
        <v>65651.990000000005</v>
      </c>
      <c r="AX147">
        <v>-3645.58</v>
      </c>
      <c r="AY147">
        <v>45013.56</v>
      </c>
      <c r="AZ147">
        <v>55468.53</v>
      </c>
      <c r="BA147">
        <v>38760.550000000003</v>
      </c>
      <c r="BB147">
        <v>24988.47</v>
      </c>
      <c r="BC147">
        <v>18353.060000000001</v>
      </c>
      <c r="BD147">
        <v>17981.080000000002</v>
      </c>
      <c r="BE147">
        <v>24640.67</v>
      </c>
      <c r="BF147">
        <v>29194.78</v>
      </c>
      <c r="BG147">
        <v>31263.48</v>
      </c>
      <c r="BH147">
        <v>17259.32</v>
      </c>
      <c r="BI147">
        <v>13191</v>
      </c>
      <c r="BJ147">
        <v>39269.620000000003</v>
      </c>
      <c r="BK147">
        <v>50249.279999999999</v>
      </c>
      <c r="BL147">
        <v>65105</v>
      </c>
      <c r="BM147">
        <v>76105.259999999995</v>
      </c>
      <c r="BN147"/>
      <c r="BO147"/>
      <c r="BP147"/>
      <c r="BQ147"/>
      <c r="BR147"/>
      <c r="BS147"/>
      <c r="BT147"/>
      <c r="BU147"/>
      <c r="BV147"/>
    </row>
    <row r="148" spans="1:74" x14ac:dyDescent="0.25">
      <c r="A148" t="s">
        <v>245</v>
      </c>
      <c r="B148">
        <v>2253.6</v>
      </c>
      <c r="C148">
        <v>1752.18</v>
      </c>
      <c r="D148">
        <v>1805.03</v>
      </c>
      <c r="E148">
        <v>1409.52</v>
      </c>
      <c r="F148">
        <v>926.51</v>
      </c>
      <c r="G148">
        <v>931.62</v>
      </c>
      <c r="H148">
        <v>1060.83</v>
      </c>
      <c r="I148">
        <v>1179.6099999999999</v>
      </c>
      <c r="J148">
        <v>1206.27</v>
      </c>
      <c r="K148">
        <v>1141.9100000000001</v>
      </c>
      <c r="L148">
        <v>1385.37</v>
      </c>
      <c r="M148">
        <v>1961.05</v>
      </c>
      <c r="N148">
        <v>1977.74</v>
      </c>
      <c r="O148">
        <v>2330.8000000000002</v>
      </c>
      <c r="P148">
        <v>2831.53</v>
      </c>
      <c r="Q148">
        <v>2815.19</v>
      </c>
      <c r="R148">
        <v>2815.19</v>
      </c>
      <c r="S148">
        <v>2577.1</v>
      </c>
      <c r="T148">
        <v>1600.33</v>
      </c>
      <c r="U148">
        <v>1337.52</v>
      </c>
      <c r="V148">
        <v>750.44</v>
      </c>
      <c r="W148">
        <v>358.12</v>
      </c>
      <c r="X148">
        <v>210.97</v>
      </c>
      <c r="Y148">
        <v>121.81</v>
      </c>
      <c r="Z148">
        <v>94.05</v>
      </c>
      <c r="AA148">
        <v>152.81</v>
      </c>
      <c r="AB148">
        <v>562.29999999999995</v>
      </c>
      <c r="AC148">
        <v>641.52</v>
      </c>
      <c r="AD148">
        <v>668.99</v>
      </c>
      <c r="AE148">
        <v>673.57</v>
      </c>
      <c r="AF148">
        <v>805.91</v>
      </c>
      <c r="AG148">
        <v>1120</v>
      </c>
      <c r="AH148">
        <v>1567.71</v>
      </c>
      <c r="AI148">
        <v>1912.37</v>
      </c>
      <c r="AJ148">
        <v>2292.16</v>
      </c>
      <c r="AK148">
        <v>2645.94</v>
      </c>
      <c r="AL148">
        <v>3080.56</v>
      </c>
      <c r="AM148">
        <v>3198.32</v>
      </c>
      <c r="AN148">
        <v>3440.77</v>
      </c>
      <c r="AO148">
        <v>3706.83</v>
      </c>
      <c r="AP148">
        <v>3877.67</v>
      </c>
      <c r="AQ148">
        <v>3605.33</v>
      </c>
      <c r="AR148">
        <v>3999.21</v>
      </c>
      <c r="AS148">
        <v>4598.04</v>
      </c>
      <c r="AT148">
        <v>5302.52</v>
      </c>
      <c r="AU148">
        <v>5266.88</v>
      </c>
      <c r="AV148">
        <v>5698.42</v>
      </c>
      <c r="AW148">
        <v>5764.39</v>
      </c>
      <c r="AX148">
        <v>5732.62</v>
      </c>
      <c r="AY148">
        <v>4993.1000000000004</v>
      </c>
      <c r="AZ148">
        <v>3762.37</v>
      </c>
      <c r="BA148">
        <v>2209.1</v>
      </c>
      <c r="BB148">
        <v>3861.49</v>
      </c>
      <c r="BC148">
        <v>3530.71</v>
      </c>
      <c r="BD148">
        <v>3751.09</v>
      </c>
      <c r="BE148">
        <v>3987.15</v>
      </c>
      <c r="BF148">
        <v>4061.74</v>
      </c>
      <c r="BG148">
        <v>3452.58</v>
      </c>
      <c r="BH148">
        <v>4075.63</v>
      </c>
      <c r="BI148">
        <v>4938</v>
      </c>
      <c r="BJ148">
        <v>4798.46</v>
      </c>
      <c r="BK148">
        <v>3239.23</v>
      </c>
      <c r="BL148">
        <v>4079</v>
      </c>
      <c r="BM148">
        <v>4757.84</v>
      </c>
      <c r="BN148"/>
      <c r="BO148"/>
      <c r="BP148"/>
      <c r="BQ148"/>
      <c r="BR148"/>
      <c r="BS148"/>
      <c r="BT148"/>
      <c r="BU148"/>
      <c r="BV148"/>
    </row>
    <row r="149" spans="1:74" x14ac:dyDescent="0.25">
      <c r="A149" t="s">
        <v>246</v>
      </c>
      <c r="B149">
        <v>30054.32</v>
      </c>
      <c r="C149">
        <v>26233.97</v>
      </c>
      <c r="D149">
        <v>31150.21</v>
      </c>
      <c r="E149">
        <v>25180.48</v>
      </c>
      <c r="F149">
        <v>24783.32</v>
      </c>
      <c r="G149">
        <v>26671.59</v>
      </c>
      <c r="H149">
        <v>21874.23</v>
      </c>
      <c r="I149">
        <v>23423.77</v>
      </c>
      <c r="J149">
        <v>14751.75</v>
      </c>
      <c r="K149">
        <v>15241.95</v>
      </c>
      <c r="L149">
        <v>20499.84</v>
      </c>
      <c r="M149">
        <v>16385.05</v>
      </c>
      <c r="N149">
        <v>21626.29</v>
      </c>
      <c r="O149">
        <v>12951.16</v>
      </c>
      <c r="P149">
        <v>18031.14</v>
      </c>
      <c r="Q149">
        <v>22471.73</v>
      </c>
      <c r="R149">
        <v>22471.73</v>
      </c>
      <c r="S149">
        <v>29858.35</v>
      </c>
      <c r="T149">
        <v>26070.65</v>
      </c>
      <c r="U149">
        <v>24395.55</v>
      </c>
      <c r="V149">
        <v>17013.580000000002</v>
      </c>
      <c r="W149">
        <v>27371.64</v>
      </c>
      <c r="X149">
        <v>24325.91</v>
      </c>
      <c r="Y149">
        <v>20551.97</v>
      </c>
      <c r="Z149">
        <v>10439.39</v>
      </c>
      <c r="AA149">
        <v>19976.509999999998</v>
      </c>
      <c r="AB149">
        <v>15942.68</v>
      </c>
      <c r="AC149">
        <v>14308.62</v>
      </c>
      <c r="AD149">
        <v>14047.53</v>
      </c>
      <c r="AE149">
        <v>8095.47</v>
      </c>
      <c r="AF149">
        <v>11775.76</v>
      </c>
      <c r="AG149">
        <v>8290.26</v>
      </c>
      <c r="AH149">
        <v>12679.17</v>
      </c>
      <c r="AI149">
        <v>8723.32</v>
      </c>
      <c r="AJ149">
        <v>6991.25</v>
      </c>
      <c r="AK149">
        <v>9721.41</v>
      </c>
      <c r="AL149">
        <v>15840.31</v>
      </c>
      <c r="AM149">
        <v>6459.11</v>
      </c>
      <c r="AN149">
        <v>6792.77</v>
      </c>
      <c r="AO149">
        <v>9917.81</v>
      </c>
      <c r="AP149">
        <v>9544.85</v>
      </c>
      <c r="AQ149">
        <v>7439.3</v>
      </c>
      <c r="AR149">
        <v>6279.55</v>
      </c>
      <c r="AS149">
        <v>23704.58</v>
      </c>
      <c r="AT149">
        <v>15065.85</v>
      </c>
      <c r="AU149">
        <v>29132.27</v>
      </c>
      <c r="AV149">
        <v>16751.810000000001</v>
      </c>
      <c r="AW149">
        <v>20956.45</v>
      </c>
      <c r="AX149">
        <v>8147.39</v>
      </c>
      <c r="AY149">
        <v>11902.78</v>
      </c>
      <c r="AZ149">
        <v>24630.23</v>
      </c>
      <c r="BA149">
        <v>11434.98</v>
      </c>
      <c r="BB149">
        <v>6267.7</v>
      </c>
      <c r="BC149">
        <v>2768.33</v>
      </c>
      <c r="BD149">
        <v>7504.54</v>
      </c>
      <c r="BE149">
        <v>2237.09</v>
      </c>
      <c r="BF149">
        <v>2956.37</v>
      </c>
      <c r="BG149">
        <v>1561.03</v>
      </c>
      <c r="BH149">
        <v>6645.64</v>
      </c>
      <c r="BI149">
        <v>2571</v>
      </c>
      <c r="BJ149">
        <v>2554.33</v>
      </c>
      <c r="BK149">
        <v>1895.43</v>
      </c>
      <c r="BL149">
        <v>13493</v>
      </c>
      <c r="BM149">
        <v>15664.04</v>
      </c>
      <c r="BN149"/>
      <c r="BO149"/>
      <c r="BP149"/>
      <c r="BQ149"/>
      <c r="BR149"/>
      <c r="BS149"/>
      <c r="BT149"/>
      <c r="BU149"/>
      <c r="BV149"/>
    </row>
    <row r="150" spans="1:74" x14ac:dyDescent="0.25">
      <c r="A150" t="s">
        <v>247</v>
      </c>
      <c r="B150">
        <v>118998.9</v>
      </c>
      <c r="C150">
        <v>114187.87</v>
      </c>
      <c r="D150">
        <v>117038.09</v>
      </c>
      <c r="E150">
        <v>106093.84</v>
      </c>
      <c r="F150">
        <v>100237.06</v>
      </c>
      <c r="G150">
        <v>109293.89</v>
      </c>
      <c r="H150">
        <v>101594.15</v>
      </c>
      <c r="I150">
        <v>97970.240000000005</v>
      </c>
      <c r="J150">
        <v>55167.839999999997</v>
      </c>
      <c r="K150">
        <v>62668.13</v>
      </c>
      <c r="L150">
        <v>78388.41</v>
      </c>
      <c r="M150">
        <v>70154.28</v>
      </c>
      <c r="N150">
        <v>85767.73</v>
      </c>
      <c r="O150">
        <v>50424.72</v>
      </c>
      <c r="P150">
        <v>70444.490000000005</v>
      </c>
      <c r="Q150">
        <v>96662.84</v>
      </c>
      <c r="R150">
        <v>96662.84</v>
      </c>
      <c r="S150">
        <v>116573.65</v>
      </c>
      <c r="T150">
        <v>104764.25</v>
      </c>
      <c r="U150">
        <v>95249.919999999998</v>
      </c>
      <c r="V150">
        <v>75460.89</v>
      </c>
      <c r="W150">
        <v>110277.12</v>
      </c>
      <c r="X150">
        <v>96458.07</v>
      </c>
      <c r="Y150">
        <v>79390.759999999995</v>
      </c>
      <c r="Z150">
        <v>51041.81</v>
      </c>
      <c r="AA150">
        <v>77916.89</v>
      </c>
      <c r="AB150">
        <v>63178.73</v>
      </c>
      <c r="AC150">
        <v>51005.87</v>
      </c>
      <c r="AD150">
        <v>61309.17</v>
      </c>
      <c r="AE150">
        <v>30540.98</v>
      </c>
      <c r="AF150">
        <v>47897.8</v>
      </c>
      <c r="AG150">
        <v>35918.11</v>
      </c>
      <c r="AH150">
        <v>63414.29</v>
      </c>
      <c r="AI150">
        <v>39679.65</v>
      </c>
      <c r="AJ150">
        <v>30331.62</v>
      </c>
      <c r="AK150">
        <v>32117.86</v>
      </c>
      <c r="AL150">
        <v>57985.46</v>
      </c>
      <c r="AM150">
        <v>26225.31</v>
      </c>
      <c r="AN150">
        <v>29559.15</v>
      </c>
      <c r="AO150">
        <v>33146.639999999999</v>
      </c>
      <c r="AP150">
        <v>33276.769999999997</v>
      </c>
      <c r="AQ150">
        <v>31448.04</v>
      </c>
      <c r="AR150">
        <v>28086.16</v>
      </c>
      <c r="AS150">
        <v>24337.23</v>
      </c>
      <c r="AT150">
        <v>3537.35</v>
      </c>
      <c r="AU150">
        <v>24482.14</v>
      </c>
      <c r="AV150">
        <v>25449.82</v>
      </c>
      <c r="AW150">
        <v>38931.160000000003</v>
      </c>
      <c r="AX150">
        <v>-17525.59</v>
      </c>
      <c r="AY150">
        <v>28117.68</v>
      </c>
      <c r="AZ150">
        <v>27075.93</v>
      </c>
      <c r="BA150">
        <v>25116.47</v>
      </c>
      <c r="BB150">
        <v>14859.29</v>
      </c>
      <c r="BC150">
        <v>12054.02</v>
      </c>
      <c r="BD150">
        <v>6725.46</v>
      </c>
      <c r="BE150">
        <v>18416.43</v>
      </c>
      <c r="BF150">
        <v>22176.68</v>
      </c>
      <c r="BG150">
        <v>26249.87</v>
      </c>
      <c r="BH150">
        <v>6538.06</v>
      </c>
      <c r="BI150">
        <v>5682</v>
      </c>
      <c r="BJ150">
        <v>31916.83</v>
      </c>
      <c r="BK150">
        <v>45114.62</v>
      </c>
      <c r="BL150">
        <v>47533</v>
      </c>
      <c r="BM150">
        <v>55683.38</v>
      </c>
      <c r="BN150"/>
      <c r="BO150"/>
      <c r="BP150"/>
      <c r="BQ150"/>
      <c r="BR150"/>
      <c r="BS150"/>
      <c r="BT150"/>
      <c r="BU150"/>
      <c r="BV150"/>
    </row>
    <row r="151" spans="1:74" x14ac:dyDescent="0.25">
      <c r="A151" t="s">
        <v>248</v>
      </c>
      <c r="B151">
        <v>118998.9</v>
      </c>
      <c r="C151">
        <v>114187.87</v>
      </c>
      <c r="D151">
        <v>117038.09</v>
      </c>
      <c r="E151">
        <v>106093.84</v>
      </c>
      <c r="F151">
        <v>100237.06</v>
      </c>
      <c r="G151">
        <v>109293.89</v>
      </c>
      <c r="H151">
        <v>101594.15</v>
      </c>
      <c r="I151">
        <v>97970.240000000005</v>
      </c>
      <c r="J151">
        <v>55167.839999999997</v>
      </c>
      <c r="K151">
        <v>62668.13</v>
      </c>
      <c r="L151">
        <v>78388.41</v>
      </c>
      <c r="M151">
        <v>70154.28</v>
      </c>
      <c r="N151">
        <v>85767.73</v>
      </c>
      <c r="O151">
        <v>50424.72</v>
      </c>
      <c r="P151">
        <v>70444.490000000005</v>
      </c>
      <c r="Q151">
        <v>96662.84</v>
      </c>
      <c r="R151">
        <v>96662.84</v>
      </c>
      <c r="S151">
        <v>116573.65</v>
      </c>
      <c r="T151">
        <v>104764.25</v>
      </c>
      <c r="U151">
        <v>95249.919999999998</v>
      </c>
      <c r="V151">
        <v>75460.89</v>
      </c>
      <c r="W151">
        <v>110277.12</v>
      </c>
      <c r="X151">
        <v>96458.08</v>
      </c>
      <c r="Y151">
        <v>79390.759999999995</v>
      </c>
      <c r="Z151">
        <v>51041.81</v>
      </c>
      <c r="AA151">
        <v>77916.89</v>
      </c>
      <c r="AB151">
        <v>63178.720000000001</v>
      </c>
      <c r="AC151">
        <v>51005.88</v>
      </c>
      <c r="AD151">
        <v>61309.17</v>
      </c>
      <c r="AE151">
        <v>30540.98</v>
      </c>
      <c r="AF151">
        <v>47897.79</v>
      </c>
      <c r="AG151">
        <v>35918.11</v>
      </c>
      <c r="AH151">
        <v>63414.3</v>
      </c>
      <c r="AI151">
        <v>39679.65</v>
      </c>
      <c r="AJ151">
        <v>30331.62</v>
      </c>
      <c r="AK151">
        <v>32117.85</v>
      </c>
      <c r="AL151">
        <v>57985.46</v>
      </c>
      <c r="AM151">
        <v>26225.31</v>
      </c>
      <c r="AN151">
        <v>29559.15</v>
      </c>
      <c r="AO151">
        <v>33146.639999999999</v>
      </c>
      <c r="AP151">
        <v>33276.769999999997</v>
      </c>
      <c r="AQ151">
        <v>31448.04</v>
      </c>
      <c r="AR151">
        <v>28086.16</v>
      </c>
      <c r="AS151">
        <v>24337.23</v>
      </c>
      <c r="AT151">
        <v>3537.35</v>
      </c>
      <c r="AU151">
        <v>24482.14</v>
      </c>
      <c r="AV151">
        <v>25449.82</v>
      </c>
      <c r="AW151">
        <v>38931.160000000003</v>
      </c>
      <c r="AX151">
        <v>-17525.59</v>
      </c>
      <c r="AY151">
        <v>28117.68</v>
      </c>
      <c r="AZ151">
        <v>27075.93</v>
      </c>
      <c r="BA151">
        <v>25116.47</v>
      </c>
      <c r="BB151">
        <v>14859.29</v>
      </c>
      <c r="BC151">
        <v>12054.02</v>
      </c>
      <c r="BD151">
        <v>6725.46</v>
      </c>
      <c r="BE151">
        <v>18416.43</v>
      </c>
      <c r="BF151">
        <v>22176.68</v>
      </c>
      <c r="BG151">
        <v>26249.87</v>
      </c>
      <c r="BH151">
        <v>6538.06</v>
      </c>
      <c r="BI151">
        <v>5682</v>
      </c>
      <c r="BJ151">
        <v>31916.83</v>
      </c>
      <c r="BK151">
        <v>45114.62</v>
      </c>
      <c r="BL151">
        <v>47532</v>
      </c>
      <c r="BM151">
        <v>55683.38</v>
      </c>
      <c r="BN151"/>
      <c r="BO151"/>
      <c r="BP151"/>
      <c r="BQ151"/>
      <c r="BR151"/>
      <c r="BS151"/>
      <c r="BT151"/>
      <c r="BU151"/>
      <c r="BV151"/>
    </row>
    <row r="152" spans="1:74" x14ac:dyDescent="0.25">
      <c r="A152" t="s">
        <v>249</v>
      </c>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x14ac:dyDescent="0.25">
      <c r="A153" t="s">
        <v>250</v>
      </c>
      <c r="B153">
        <v>118998.9</v>
      </c>
      <c r="C153">
        <v>114187.87</v>
      </c>
      <c r="D153">
        <v>117038.09</v>
      </c>
      <c r="E153">
        <v>106093.84</v>
      </c>
      <c r="F153">
        <v>100237.06</v>
      </c>
      <c r="G153">
        <v>109293.89</v>
      </c>
      <c r="H153">
        <v>101594.15</v>
      </c>
      <c r="I153">
        <v>97970.240000000005</v>
      </c>
      <c r="J153">
        <v>55167.839999999997</v>
      </c>
      <c r="K153">
        <v>62668.13</v>
      </c>
      <c r="L153">
        <v>78388.41</v>
      </c>
      <c r="M153">
        <v>70154.28</v>
      </c>
      <c r="N153">
        <v>85767.73</v>
      </c>
      <c r="O153">
        <v>50424.72</v>
      </c>
      <c r="P153">
        <v>70444.490000000005</v>
      </c>
      <c r="Q153">
        <v>96662.84</v>
      </c>
      <c r="R153">
        <v>96662.84</v>
      </c>
      <c r="S153">
        <v>116573.65</v>
      </c>
      <c r="T153">
        <v>104764.25</v>
      </c>
      <c r="U153">
        <v>95249.919999999998</v>
      </c>
      <c r="V153">
        <v>75460.89</v>
      </c>
      <c r="W153">
        <v>110277.12</v>
      </c>
      <c r="X153">
        <v>96458.08</v>
      </c>
      <c r="Y153">
        <v>79390.759999999995</v>
      </c>
      <c r="Z153">
        <v>51041.81</v>
      </c>
      <c r="AA153">
        <v>77916.89</v>
      </c>
      <c r="AB153">
        <v>63178.720000000001</v>
      </c>
      <c r="AC153">
        <v>51005.88</v>
      </c>
      <c r="AD153">
        <v>61309.17</v>
      </c>
      <c r="AE153">
        <v>30540.98</v>
      </c>
      <c r="AF153">
        <v>47897.79</v>
      </c>
      <c r="AG153">
        <v>35918.11</v>
      </c>
      <c r="AH153">
        <v>63414.3</v>
      </c>
      <c r="AI153">
        <v>39679.65</v>
      </c>
      <c r="AJ153">
        <v>30331.62</v>
      </c>
      <c r="AK153">
        <v>32117.85</v>
      </c>
      <c r="AL153">
        <v>57985.46</v>
      </c>
      <c r="AM153">
        <v>26225.31</v>
      </c>
      <c r="AN153">
        <v>29559.15</v>
      </c>
      <c r="AO153">
        <v>33146.639999999999</v>
      </c>
      <c r="AP153">
        <v>33276.769999999997</v>
      </c>
      <c r="AQ153">
        <v>31448.04</v>
      </c>
      <c r="AR153">
        <v>28086.16</v>
      </c>
      <c r="AS153">
        <v>24337.23</v>
      </c>
      <c r="AT153">
        <v>3537.35</v>
      </c>
      <c r="AU153">
        <v>24482.14</v>
      </c>
      <c r="AV153">
        <v>25449.82</v>
      </c>
      <c r="AW153">
        <v>38931.160000000003</v>
      </c>
      <c r="AX153">
        <v>-17525.59</v>
      </c>
      <c r="AY153">
        <v>28117.68</v>
      </c>
      <c r="AZ153">
        <v>27075.93</v>
      </c>
      <c r="BA153">
        <v>25116.47</v>
      </c>
      <c r="BB153">
        <v>0</v>
      </c>
      <c r="BC153">
        <v>0</v>
      </c>
      <c r="BD153">
        <v>0</v>
      </c>
      <c r="BE153">
        <v>0</v>
      </c>
      <c r="BF153">
        <v>0</v>
      </c>
      <c r="BG153">
        <v>0</v>
      </c>
      <c r="BH153">
        <v>0</v>
      </c>
      <c r="BI153">
        <v>0</v>
      </c>
      <c r="BJ153">
        <v>0</v>
      </c>
      <c r="BK153">
        <v>0</v>
      </c>
      <c r="BL153">
        <v>0</v>
      </c>
      <c r="BM153">
        <v>0</v>
      </c>
      <c r="BN153"/>
      <c r="BO153"/>
      <c r="BP153"/>
      <c r="BQ153"/>
      <c r="BR153"/>
      <c r="BS153"/>
      <c r="BT153"/>
      <c r="BU153"/>
      <c r="BV153"/>
    </row>
    <row r="154" spans="1:74" x14ac:dyDescent="0.25">
      <c r="A154" t="s">
        <v>251</v>
      </c>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x14ac:dyDescent="0.25">
      <c r="A155" t="s">
        <v>252</v>
      </c>
      <c r="B155">
        <v>0</v>
      </c>
      <c r="C155">
        <v>0</v>
      </c>
      <c r="D155">
        <v>0</v>
      </c>
      <c r="E155">
        <v>0</v>
      </c>
      <c r="F155">
        <v>0</v>
      </c>
      <c r="G155">
        <v>0</v>
      </c>
      <c r="H155">
        <v>0</v>
      </c>
      <c r="I155">
        <v>0</v>
      </c>
      <c r="J155">
        <v>0</v>
      </c>
      <c r="K155">
        <v>0</v>
      </c>
      <c r="L155">
        <v>0</v>
      </c>
      <c r="M155">
        <v>2028.5</v>
      </c>
      <c r="N155">
        <v>10253</v>
      </c>
      <c r="O155">
        <v>0</v>
      </c>
      <c r="P155">
        <v>0</v>
      </c>
      <c r="Q155">
        <v>0</v>
      </c>
      <c r="R155">
        <v>0</v>
      </c>
      <c r="S155">
        <v>-5385</v>
      </c>
      <c r="T155">
        <v>4061</v>
      </c>
      <c r="U155">
        <v>7371.16</v>
      </c>
      <c r="V155">
        <v>-13180.13</v>
      </c>
      <c r="W155">
        <v>5953.04</v>
      </c>
      <c r="X155">
        <v>-4877.8599999999997</v>
      </c>
      <c r="Y155">
        <v>-2100</v>
      </c>
      <c r="Z155">
        <v>-6615</v>
      </c>
      <c r="AA155">
        <v>-840</v>
      </c>
      <c r="AB155">
        <v>0</v>
      </c>
      <c r="AC155">
        <v>0</v>
      </c>
      <c r="AD155">
        <v>525</v>
      </c>
      <c r="AE155">
        <v>-4625</v>
      </c>
      <c r="AF155">
        <v>-4625</v>
      </c>
      <c r="AG155">
        <v>-500</v>
      </c>
      <c r="AH155">
        <v>-15500</v>
      </c>
      <c r="AI155">
        <v>500</v>
      </c>
      <c r="AJ155">
        <v>3600</v>
      </c>
      <c r="AK155">
        <v>7000</v>
      </c>
      <c r="AL155">
        <v>-36035.74</v>
      </c>
      <c r="AM155">
        <v>12000</v>
      </c>
      <c r="AN155">
        <v>12500</v>
      </c>
      <c r="AO155">
        <v>4000</v>
      </c>
      <c r="AP155">
        <v>0</v>
      </c>
      <c r="AQ155">
        <v>-2000</v>
      </c>
      <c r="AR155">
        <v>-10000</v>
      </c>
      <c r="AS155">
        <v>0</v>
      </c>
      <c r="AT155">
        <v>4000</v>
      </c>
      <c r="AU155">
        <v>5000</v>
      </c>
      <c r="AV155">
        <v>-6500</v>
      </c>
      <c r="AW155">
        <v>4000</v>
      </c>
      <c r="AX155">
        <v>1500</v>
      </c>
      <c r="AY155">
        <v>4500</v>
      </c>
      <c r="AZ155">
        <v>-9000</v>
      </c>
      <c r="BA155">
        <v>4000</v>
      </c>
      <c r="BB155">
        <v>0</v>
      </c>
      <c r="BC155">
        <v>0</v>
      </c>
      <c r="BD155">
        <v>0</v>
      </c>
      <c r="BE155">
        <v>0</v>
      </c>
      <c r="BF155">
        <v>0</v>
      </c>
      <c r="BG155">
        <v>0</v>
      </c>
      <c r="BH155">
        <v>0</v>
      </c>
      <c r="BI155">
        <v>0</v>
      </c>
      <c r="BJ155">
        <v>0</v>
      </c>
      <c r="BK155">
        <v>0</v>
      </c>
      <c r="BL155">
        <v>0</v>
      </c>
      <c r="BM155">
        <v>0</v>
      </c>
      <c r="BN155"/>
      <c r="BO155"/>
      <c r="BP155"/>
      <c r="BQ155"/>
      <c r="BR155"/>
      <c r="BS155"/>
      <c r="BT155"/>
      <c r="BU155"/>
      <c r="BV155"/>
    </row>
    <row r="156" spans="1:74" x14ac:dyDescent="0.25">
      <c r="A156" t="s">
        <v>253</v>
      </c>
      <c r="B156">
        <v>125.56</v>
      </c>
      <c r="C156">
        <v>454.48</v>
      </c>
      <c r="D156">
        <v>-391.1</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c r="BC156">
        <v>0</v>
      </c>
      <c r="BD156">
        <v>0</v>
      </c>
      <c r="BE156">
        <v>0</v>
      </c>
      <c r="BF156">
        <v>0</v>
      </c>
      <c r="BG156">
        <v>0</v>
      </c>
      <c r="BH156">
        <v>0</v>
      </c>
      <c r="BI156">
        <v>0</v>
      </c>
      <c r="BJ156">
        <v>0</v>
      </c>
      <c r="BK156">
        <v>0</v>
      </c>
      <c r="BL156">
        <v>0</v>
      </c>
      <c r="BM156">
        <v>0</v>
      </c>
      <c r="BN156"/>
      <c r="BO156"/>
      <c r="BP156"/>
      <c r="BQ156"/>
      <c r="BR156"/>
      <c r="BS156"/>
      <c r="BT156"/>
      <c r="BU156"/>
      <c r="BV156"/>
    </row>
    <row r="157" spans="1:74" x14ac:dyDescent="0.25">
      <c r="A157" t="s">
        <v>254</v>
      </c>
      <c r="B157">
        <v>0</v>
      </c>
      <c r="C157">
        <v>0</v>
      </c>
      <c r="D157">
        <v>0</v>
      </c>
      <c r="E157">
        <v>0</v>
      </c>
      <c r="F157">
        <v>0</v>
      </c>
      <c r="G157">
        <v>0</v>
      </c>
      <c r="H157">
        <v>0</v>
      </c>
      <c r="I157">
        <v>0</v>
      </c>
      <c r="J157">
        <v>0</v>
      </c>
      <c r="K157">
        <v>32496</v>
      </c>
      <c r="L157">
        <v>15279</v>
      </c>
      <c r="M157">
        <v>0</v>
      </c>
      <c r="N157">
        <v>0</v>
      </c>
      <c r="O157">
        <v>11106</v>
      </c>
      <c r="P157">
        <v>-30029</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0</v>
      </c>
      <c r="AN157">
        <v>0</v>
      </c>
      <c r="AO157">
        <v>0</v>
      </c>
      <c r="AP157">
        <v>-1700</v>
      </c>
      <c r="AQ157">
        <v>0</v>
      </c>
      <c r="AR157">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K157">
        <v>0</v>
      </c>
      <c r="BL157">
        <v>0</v>
      </c>
      <c r="BM157">
        <v>0</v>
      </c>
      <c r="BN157"/>
      <c r="BO157"/>
      <c r="BP157"/>
      <c r="BQ157"/>
      <c r="BR157"/>
      <c r="BS157"/>
      <c r="BT157"/>
      <c r="BU157"/>
      <c r="BV157"/>
    </row>
    <row r="158" spans="1:74" x14ac:dyDescent="0.25">
      <c r="A158" t="s">
        <v>255</v>
      </c>
      <c r="B158">
        <v>0</v>
      </c>
      <c r="C158">
        <v>0</v>
      </c>
      <c r="D158">
        <v>1190.9000000000001</v>
      </c>
      <c r="E158">
        <v>1277</v>
      </c>
      <c r="F158">
        <v>0</v>
      </c>
      <c r="G158">
        <v>0</v>
      </c>
      <c r="H158">
        <v>-2707.6</v>
      </c>
      <c r="I158">
        <v>-3550.3</v>
      </c>
      <c r="J158">
        <v>3360</v>
      </c>
      <c r="K158">
        <v>-6499.2</v>
      </c>
      <c r="L158">
        <v>-3055.8</v>
      </c>
      <c r="M158">
        <v>-405.7</v>
      </c>
      <c r="N158">
        <v>-2050.6</v>
      </c>
      <c r="O158">
        <v>-2221.1999999999998</v>
      </c>
      <c r="P158">
        <v>6005.8</v>
      </c>
      <c r="Q158">
        <v>0</v>
      </c>
      <c r="R158">
        <v>0</v>
      </c>
      <c r="S158">
        <v>1077</v>
      </c>
      <c r="T158">
        <v>-812.2</v>
      </c>
      <c r="U158">
        <v>-1474.23</v>
      </c>
      <c r="V158">
        <v>2636.03</v>
      </c>
      <c r="W158">
        <v>-1190.6099999999999</v>
      </c>
      <c r="X158">
        <v>975.57</v>
      </c>
      <c r="Y158">
        <v>420</v>
      </c>
      <c r="Z158">
        <v>288.75</v>
      </c>
      <c r="AA158">
        <v>0</v>
      </c>
      <c r="AB158">
        <v>0</v>
      </c>
      <c r="AC158">
        <v>0</v>
      </c>
      <c r="AD158">
        <v>-105</v>
      </c>
      <c r="AE158">
        <v>925</v>
      </c>
      <c r="AF158">
        <v>925</v>
      </c>
      <c r="AG158">
        <v>100</v>
      </c>
      <c r="AH158">
        <v>3100</v>
      </c>
      <c r="AI158">
        <v>-100</v>
      </c>
      <c r="AJ158">
        <v>0</v>
      </c>
      <c r="AK158">
        <v>-1400</v>
      </c>
      <c r="AL158">
        <v>1800</v>
      </c>
      <c r="AM158">
        <v>-2400</v>
      </c>
      <c r="AN158">
        <v>2907.15</v>
      </c>
      <c r="AO158">
        <v>-800</v>
      </c>
      <c r="AP158">
        <v>0</v>
      </c>
      <c r="AQ158">
        <v>400</v>
      </c>
      <c r="AR158">
        <v>2000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0</v>
      </c>
      <c r="BM158">
        <v>0</v>
      </c>
      <c r="BN158"/>
      <c r="BO158"/>
      <c r="BP158"/>
      <c r="BQ158"/>
      <c r="BR158"/>
      <c r="BS158"/>
      <c r="BT158"/>
      <c r="BU158"/>
      <c r="BV158"/>
    </row>
    <row r="159" spans="1:74" x14ac:dyDescent="0.25">
      <c r="A159" t="s">
        <v>256</v>
      </c>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x14ac:dyDescent="0.25">
      <c r="A160" t="s">
        <v>257</v>
      </c>
      <c r="B160">
        <v>-10208.5</v>
      </c>
      <c r="C160">
        <v>-11326</v>
      </c>
      <c r="D160">
        <v>-5954.5</v>
      </c>
      <c r="E160">
        <v>-6385</v>
      </c>
      <c r="F160">
        <v>18774.5</v>
      </c>
      <c r="G160">
        <v>-30378.5</v>
      </c>
      <c r="H160">
        <v>13538</v>
      </c>
      <c r="I160">
        <v>17751.5</v>
      </c>
      <c r="J160">
        <v>-16800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0</v>
      </c>
      <c r="BH160">
        <v>0</v>
      </c>
      <c r="BI160">
        <v>0</v>
      </c>
      <c r="BJ160">
        <v>0</v>
      </c>
      <c r="BK160">
        <v>0</v>
      </c>
      <c r="BL160">
        <v>0</v>
      </c>
      <c r="BM160">
        <v>0</v>
      </c>
      <c r="BN160"/>
      <c r="BO160"/>
      <c r="BP160"/>
      <c r="BQ160"/>
      <c r="BR160"/>
      <c r="BS160"/>
      <c r="BT160"/>
      <c r="BU160"/>
      <c r="BV160"/>
    </row>
    <row r="161" spans="1:74" x14ac:dyDescent="0.25">
      <c r="A161" t="s">
        <v>258</v>
      </c>
      <c r="B161">
        <v>0</v>
      </c>
      <c r="C161">
        <v>0</v>
      </c>
      <c r="D161">
        <v>0</v>
      </c>
      <c r="E161">
        <v>10677.72</v>
      </c>
      <c r="F161">
        <v>0</v>
      </c>
      <c r="G161">
        <v>0</v>
      </c>
      <c r="H161">
        <v>-23099.8</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-2924.23</v>
      </c>
      <c r="AK161">
        <v>0</v>
      </c>
      <c r="AL161">
        <v>0</v>
      </c>
      <c r="AM161">
        <v>0</v>
      </c>
      <c r="AN161">
        <v>-27035.74</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c r="BO161"/>
      <c r="BP161"/>
      <c r="BQ161"/>
      <c r="BR161"/>
      <c r="BS161"/>
      <c r="BT161"/>
      <c r="BU161"/>
      <c r="BV161"/>
    </row>
    <row r="162" spans="1:74" x14ac:dyDescent="0.25">
      <c r="A162" t="s">
        <v>259</v>
      </c>
      <c r="B162">
        <v>2041.7</v>
      </c>
      <c r="C162">
        <v>2265.1999999999998</v>
      </c>
      <c r="D162">
        <v>0</v>
      </c>
      <c r="E162">
        <v>-2135.54</v>
      </c>
      <c r="F162">
        <v>-3754.9</v>
      </c>
      <c r="G162">
        <v>6075.7</v>
      </c>
      <c r="H162">
        <v>4619.96</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v>0</v>
      </c>
      <c r="BL162">
        <v>0</v>
      </c>
      <c r="BM162">
        <v>0</v>
      </c>
      <c r="BN162"/>
      <c r="BO162"/>
      <c r="BP162"/>
      <c r="BQ162"/>
      <c r="BR162"/>
      <c r="BS162"/>
      <c r="BT162"/>
      <c r="BU162"/>
      <c r="BV162"/>
    </row>
    <row r="163" spans="1:74" x14ac:dyDescent="0.25">
      <c r="A163" t="s">
        <v>260</v>
      </c>
      <c r="B163">
        <v>-8041.24</v>
      </c>
      <c r="C163">
        <v>-8606.32</v>
      </c>
      <c r="D163">
        <v>-5154.7</v>
      </c>
      <c r="E163">
        <v>3434.18</v>
      </c>
      <c r="F163">
        <v>15019.6</v>
      </c>
      <c r="G163">
        <v>-24302.799999999999</v>
      </c>
      <c r="H163">
        <v>-7649.44</v>
      </c>
      <c r="I163">
        <v>14201.2</v>
      </c>
      <c r="J163">
        <v>-13440</v>
      </c>
      <c r="K163">
        <v>25996.799999999999</v>
      </c>
      <c r="L163">
        <v>12223.2</v>
      </c>
      <c r="M163">
        <v>1622.8</v>
      </c>
      <c r="N163">
        <v>8202.4</v>
      </c>
      <c r="O163">
        <v>8884.7999999999993</v>
      </c>
      <c r="P163">
        <v>-24023.200000000001</v>
      </c>
      <c r="Q163">
        <v>0</v>
      </c>
      <c r="R163">
        <v>0</v>
      </c>
      <c r="S163">
        <v>-4308</v>
      </c>
      <c r="T163">
        <v>3248.8</v>
      </c>
      <c r="U163">
        <v>5896.93</v>
      </c>
      <c r="V163">
        <v>-10544.1</v>
      </c>
      <c r="W163">
        <v>4762.43</v>
      </c>
      <c r="X163">
        <v>-3902.29</v>
      </c>
      <c r="Y163">
        <v>-1680</v>
      </c>
      <c r="Z163">
        <v>-5460</v>
      </c>
      <c r="AA163">
        <v>-840</v>
      </c>
      <c r="AB163">
        <v>0</v>
      </c>
      <c r="AC163">
        <v>0</v>
      </c>
      <c r="AD163">
        <v>420</v>
      </c>
      <c r="AE163">
        <v>-3700</v>
      </c>
      <c r="AF163">
        <v>-3700</v>
      </c>
      <c r="AG163">
        <v>-400</v>
      </c>
      <c r="AH163">
        <v>-12400</v>
      </c>
      <c r="AI163">
        <v>400</v>
      </c>
      <c r="AJ163">
        <v>675.77</v>
      </c>
      <c r="AK163">
        <v>5600</v>
      </c>
      <c r="AL163">
        <v>-7200</v>
      </c>
      <c r="AM163">
        <v>9600</v>
      </c>
      <c r="AN163">
        <v>-11628.59</v>
      </c>
      <c r="AO163">
        <v>3200</v>
      </c>
      <c r="AP163">
        <v>-400</v>
      </c>
      <c r="AQ163">
        <v>-1600</v>
      </c>
      <c r="AR163">
        <v>-8000</v>
      </c>
      <c r="AS163">
        <v>0</v>
      </c>
      <c r="AT163">
        <v>4000</v>
      </c>
      <c r="AU163">
        <v>5000</v>
      </c>
      <c r="AV163">
        <v>-6500</v>
      </c>
      <c r="AW163">
        <v>4000</v>
      </c>
      <c r="AX163">
        <v>1500</v>
      </c>
      <c r="AY163">
        <v>4500</v>
      </c>
      <c r="AZ163">
        <v>-9000</v>
      </c>
      <c r="BA163">
        <v>4000</v>
      </c>
      <c r="BB163">
        <v>0</v>
      </c>
      <c r="BC163">
        <v>0</v>
      </c>
      <c r="BD163">
        <v>0</v>
      </c>
      <c r="BE163">
        <v>0</v>
      </c>
      <c r="BF163">
        <v>0</v>
      </c>
      <c r="BG163">
        <v>0</v>
      </c>
      <c r="BH163">
        <v>0</v>
      </c>
      <c r="BI163">
        <v>0</v>
      </c>
      <c r="BJ163">
        <v>0</v>
      </c>
      <c r="BK163">
        <v>0</v>
      </c>
      <c r="BL163">
        <v>0</v>
      </c>
      <c r="BM163">
        <v>0</v>
      </c>
      <c r="BN163"/>
      <c r="BO163"/>
      <c r="BP163"/>
      <c r="BQ163"/>
      <c r="BR163"/>
      <c r="BS163"/>
      <c r="BT163"/>
      <c r="BU163"/>
      <c r="BV163"/>
    </row>
    <row r="164" spans="1:74" x14ac:dyDescent="0.25">
      <c r="A164" t="s">
        <v>261</v>
      </c>
      <c r="B164">
        <v>110957.66</v>
      </c>
      <c r="C164">
        <v>105581.55</v>
      </c>
      <c r="D164">
        <v>111883.39</v>
      </c>
      <c r="E164">
        <v>109528.02</v>
      </c>
      <c r="F164">
        <v>115256.66</v>
      </c>
      <c r="G164">
        <v>84991.09</v>
      </c>
      <c r="H164">
        <v>93944.71</v>
      </c>
      <c r="I164">
        <v>112171.44</v>
      </c>
      <c r="J164">
        <v>41727.839999999997</v>
      </c>
      <c r="K164">
        <v>88664.93</v>
      </c>
      <c r="L164">
        <v>90611.61</v>
      </c>
      <c r="M164">
        <v>71777.08</v>
      </c>
      <c r="N164">
        <v>93970.13</v>
      </c>
      <c r="O164">
        <v>59309.52</v>
      </c>
      <c r="P164">
        <v>46421.29</v>
      </c>
      <c r="Q164">
        <v>91825.11</v>
      </c>
      <c r="R164">
        <v>91825.11</v>
      </c>
      <c r="S164">
        <v>112265.65</v>
      </c>
      <c r="T164">
        <v>108013.05</v>
      </c>
      <c r="U164">
        <v>101146.84</v>
      </c>
      <c r="V164">
        <v>64916.79</v>
      </c>
      <c r="W164">
        <v>115039.55</v>
      </c>
      <c r="X164">
        <v>92555.79</v>
      </c>
      <c r="Y164">
        <v>77710.759999999995</v>
      </c>
      <c r="Z164">
        <v>45581.81</v>
      </c>
      <c r="AA164">
        <v>77076.89</v>
      </c>
      <c r="AB164">
        <v>63178.720000000001</v>
      </c>
      <c r="AC164">
        <v>51005.88</v>
      </c>
      <c r="AD164">
        <v>61729.17</v>
      </c>
      <c r="AE164">
        <v>26840.98</v>
      </c>
      <c r="AF164">
        <v>44197.79</v>
      </c>
      <c r="AG164">
        <v>35518.11</v>
      </c>
      <c r="AH164">
        <v>51014.3</v>
      </c>
      <c r="AI164">
        <v>40079.65</v>
      </c>
      <c r="AJ164">
        <v>31007.4</v>
      </c>
      <c r="AK164">
        <v>37717.85</v>
      </c>
      <c r="AL164">
        <v>50785.47</v>
      </c>
      <c r="AM164">
        <v>35825.31</v>
      </c>
      <c r="AN164">
        <v>17930.560000000001</v>
      </c>
      <c r="AO164">
        <v>36346.639999999999</v>
      </c>
      <c r="AP164">
        <v>32876.769999999997</v>
      </c>
      <c r="AQ164">
        <v>29848.04</v>
      </c>
      <c r="AR164">
        <v>20086.16</v>
      </c>
      <c r="AS164">
        <v>24337.23</v>
      </c>
      <c r="AT164">
        <v>7537.35</v>
      </c>
      <c r="AU164">
        <v>29482.14</v>
      </c>
      <c r="AV164">
        <v>18949.82</v>
      </c>
      <c r="AW164">
        <v>42931.16</v>
      </c>
      <c r="AX164">
        <v>-16025.59</v>
      </c>
      <c r="AY164">
        <v>32617.68</v>
      </c>
      <c r="AZ164">
        <v>18075.93</v>
      </c>
      <c r="BA164">
        <v>29116.47</v>
      </c>
      <c r="BB164">
        <v>0</v>
      </c>
      <c r="BC164">
        <v>0</v>
      </c>
      <c r="BD164">
        <v>0</v>
      </c>
      <c r="BE164">
        <v>0</v>
      </c>
      <c r="BF164">
        <v>0</v>
      </c>
      <c r="BG164">
        <v>0</v>
      </c>
      <c r="BH164">
        <v>0</v>
      </c>
      <c r="BI164">
        <v>0</v>
      </c>
      <c r="BJ164">
        <v>0</v>
      </c>
      <c r="BK164">
        <v>0</v>
      </c>
      <c r="BL164">
        <v>0</v>
      </c>
      <c r="BM164">
        <v>0</v>
      </c>
      <c r="BN164"/>
      <c r="BO164"/>
      <c r="BP164"/>
      <c r="BQ164"/>
      <c r="BR164"/>
      <c r="BS164"/>
      <c r="BT164"/>
      <c r="BU164"/>
      <c r="BV164"/>
    </row>
    <row r="165" spans="1:74" x14ac:dyDescent="0.25">
      <c r="A165" t="s">
        <v>262</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x14ac:dyDescent="0.25">
      <c r="A166" t="s">
        <v>263</v>
      </c>
      <c r="B166">
        <v>118872.07</v>
      </c>
      <c r="C166">
        <v>113269.86</v>
      </c>
      <c r="D166">
        <v>117267.97</v>
      </c>
      <c r="E166">
        <v>106097.05</v>
      </c>
      <c r="F166">
        <v>100238.66</v>
      </c>
      <c r="G166">
        <v>109295.01</v>
      </c>
      <c r="H166">
        <v>101594.15</v>
      </c>
      <c r="I166">
        <v>97970.240000000005</v>
      </c>
      <c r="J166">
        <v>55167.839999999997</v>
      </c>
      <c r="K166">
        <v>62668.13</v>
      </c>
      <c r="L166">
        <v>78388.41</v>
      </c>
      <c r="M166">
        <v>70154.28</v>
      </c>
      <c r="N166">
        <v>85767.73</v>
      </c>
      <c r="O166">
        <v>50424.72</v>
      </c>
      <c r="P166">
        <v>70444.490000000005</v>
      </c>
      <c r="Q166">
        <v>96662.84</v>
      </c>
      <c r="R166">
        <v>96662.84</v>
      </c>
      <c r="S166">
        <v>116573.65</v>
      </c>
      <c r="T166">
        <v>104764.25</v>
      </c>
      <c r="U166">
        <v>95249.919999999998</v>
      </c>
      <c r="V166">
        <v>75460.89</v>
      </c>
      <c r="W166">
        <v>110277.12</v>
      </c>
      <c r="X166">
        <v>96458.08</v>
      </c>
      <c r="Y166">
        <v>79390.759999999995</v>
      </c>
      <c r="Z166">
        <v>51041.81</v>
      </c>
      <c r="AA166">
        <v>77916.89</v>
      </c>
      <c r="AB166">
        <v>63178.720000000001</v>
      </c>
      <c r="AC166">
        <v>51005.88</v>
      </c>
      <c r="AD166">
        <v>61309.17</v>
      </c>
      <c r="AE166">
        <v>30540.98</v>
      </c>
      <c r="AF166">
        <v>47897.79</v>
      </c>
      <c r="AG166">
        <v>35918.11</v>
      </c>
      <c r="AH166">
        <v>63414.3</v>
      </c>
      <c r="AI166">
        <v>39679.65</v>
      </c>
      <c r="AJ166">
        <v>30331.62</v>
      </c>
      <c r="AK166">
        <v>32117.85</v>
      </c>
      <c r="AL166">
        <v>57985.46</v>
      </c>
      <c r="AM166">
        <v>26225.31</v>
      </c>
      <c r="AN166">
        <v>29559.15</v>
      </c>
      <c r="AO166">
        <v>33146.639999999999</v>
      </c>
      <c r="AP166">
        <v>33276.769999999997</v>
      </c>
      <c r="AQ166">
        <v>31448.04</v>
      </c>
      <c r="AR166">
        <v>28086.16</v>
      </c>
      <c r="AS166">
        <v>24337.23</v>
      </c>
      <c r="AT166">
        <v>3537.35</v>
      </c>
      <c r="AU166">
        <v>24482.14</v>
      </c>
      <c r="AV166">
        <v>25449.82</v>
      </c>
      <c r="AW166">
        <v>38931.160000000003</v>
      </c>
      <c r="AX166">
        <v>-17525.59</v>
      </c>
      <c r="AY166">
        <v>28117.68</v>
      </c>
      <c r="AZ166">
        <v>27075.93</v>
      </c>
      <c r="BA166">
        <v>25116.47</v>
      </c>
      <c r="BB166">
        <v>14859.29</v>
      </c>
      <c r="BC166">
        <v>12054.02</v>
      </c>
      <c r="BD166">
        <v>6725.46</v>
      </c>
      <c r="BE166">
        <v>18416.43</v>
      </c>
      <c r="BF166">
        <v>22176.68</v>
      </c>
      <c r="BG166">
        <v>26249.87</v>
      </c>
      <c r="BH166">
        <v>6538.06</v>
      </c>
      <c r="BI166">
        <v>5682</v>
      </c>
      <c r="BJ166">
        <v>31916.83</v>
      </c>
      <c r="BK166">
        <v>45114.62</v>
      </c>
      <c r="BL166">
        <v>47532</v>
      </c>
      <c r="BM166">
        <v>55683.38</v>
      </c>
      <c r="BN166"/>
      <c r="BO166"/>
      <c r="BP166"/>
      <c r="BQ166"/>
      <c r="BR166"/>
      <c r="BS166"/>
      <c r="BT166"/>
      <c r="BU166"/>
      <c r="BV166"/>
    </row>
    <row r="167" spans="1:74" x14ac:dyDescent="0.25">
      <c r="A167" t="s">
        <v>264</v>
      </c>
      <c r="B167">
        <v>126.83</v>
      </c>
      <c r="C167">
        <v>918.01</v>
      </c>
      <c r="D167">
        <v>-229.88</v>
      </c>
      <c r="E167">
        <v>-3.21</v>
      </c>
      <c r="F167">
        <v>-1.6</v>
      </c>
      <c r="G167">
        <v>-1.1200000000000001</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c r="BO167"/>
      <c r="BP167"/>
      <c r="BQ167"/>
      <c r="BR167"/>
      <c r="BS167"/>
      <c r="BT167"/>
      <c r="BU167"/>
      <c r="BV167"/>
    </row>
    <row r="168" spans="1:74" x14ac:dyDescent="0.25">
      <c r="A168" t="s">
        <v>265</v>
      </c>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x14ac:dyDescent="0.25">
      <c r="A169" t="s">
        <v>266</v>
      </c>
      <c r="B169">
        <v>110830.82</v>
      </c>
      <c r="C169">
        <v>104663.54</v>
      </c>
      <c r="D169">
        <v>112113.27</v>
      </c>
      <c r="E169">
        <v>109531.23</v>
      </c>
      <c r="F169">
        <v>115258.26</v>
      </c>
      <c r="G169">
        <v>84992.21</v>
      </c>
      <c r="H169">
        <v>93944.71</v>
      </c>
      <c r="I169">
        <v>112171.44</v>
      </c>
      <c r="J169">
        <v>41727.839999999997</v>
      </c>
      <c r="K169">
        <v>88664.93</v>
      </c>
      <c r="L169">
        <v>90611.61</v>
      </c>
      <c r="M169">
        <v>71777.08</v>
      </c>
      <c r="N169">
        <v>93970.13</v>
      </c>
      <c r="O169">
        <v>59309.52</v>
      </c>
      <c r="P169">
        <v>46421.29</v>
      </c>
      <c r="Q169">
        <v>91825.11</v>
      </c>
      <c r="R169">
        <v>91825.11</v>
      </c>
      <c r="S169">
        <v>112265.65</v>
      </c>
      <c r="T169">
        <v>108013.05</v>
      </c>
      <c r="U169">
        <v>101146.84</v>
      </c>
      <c r="V169">
        <v>64916.79</v>
      </c>
      <c r="W169">
        <v>115039.55</v>
      </c>
      <c r="X169">
        <v>92555.79</v>
      </c>
      <c r="Y169">
        <v>77710.759999999995</v>
      </c>
      <c r="Z169">
        <v>45581.81</v>
      </c>
      <c r="AA169">
        <v>77076.89</v>
      </c>
      <c r="AB169">
        <v>63178.720000000001</v>
      </c>
      <c r="AC169">
        <v>51005.88</v>
      </c>
      <c r="AD169">
        <v>61729.17</v>
      </c>
      <c r="AE169">
        <v>26840.98</v>
      </c>
      <c r="AF169">
        <v>44197.79</v>
      </c>
      <c r="AG169">
        <v>35518.11</v>
      </c>
      <c r="AH169">
        <v>51014.3</v>
      </c>
      <c r="AI169">
        <v>40079.65</v>
      </c>
      <c r="AJ169">
        <v>31007.4</v>
      </c>
      <c r="AK169">
        <v>37717.85</v>
      </c>
      <c r="AL169">
        <v>50785.47</v>
      </c>
      <c r="AM169">
        <v>35825.31</v>
      </c>
      <c r="AN169">
        <v>17930.560000000001</v>
      </c>
      <c r="AO169">
        <v>36346.639999999999</v>
      </c>
      <c r="AP169">
        <v>32876.769999999997</v>
      </c>
      <c r="AQ169">
        <v>29848.04</v>
      </c>
      <c r="AR169">
        <v>20086.16</v>
      </c>
      <c r="AS169">
        <v>24337.23</v>
      </c>
      <c r="AT169">
        <v>7537.35</v>
      </c>
      <c r="AU169">
        <v>29482.14</v>
      </c>
      <c r="AV169">
        <v>18949.82</v>
      </c>
      <c r="AW169">
        <v>42931.16</v>
      </c>
      <c r="AX169">
        <v>-16025.59</v>
      </c>
      <c r="AY169">
        <v>32617.68</v>
      </c>
      <c r="AZ169">
        <v>18075.93</v>
      </c>
      <c r="BA169">
        <v>29116.47</v>
      </c>
      <c r="BB169">
        <v>0</v>
      </c>
      <c r="BC169">
        <v>0</v>
      </c>
      <c r="BD169">
        <v>0</v>
      </c>
      <c r="BE169">
        <v>0</v>
      </c>
      <c r="BF169">
        <v>0</v>
      </c>
      <c r="BG169">
        <v>0</v>
      </c>
      <c r="BH169">
        <v>0</v>
      </c>
      <c r="BI169">
        <v>0</v>
      </c>
      <c r="BJ169">
        <v>0</v>
      </c>
      <c r="BK169">
        <v>0</v>
      </c>
      <c r="BL169">
        <v>0</v>
      </c>
      <c r="BM169">
        <v>0</v>
      </c>
      <c r="BN169"/>
      <c r="BO169"/>
      <c r="BP169"/>
      <c r="BQ169"/>
      <c r="BR169"/>
      <c r="BS169"/>
      <c r="BT169"/>
      <c r="BU169"/>
      <c r="BV169"/>
    </row>
    <row r="170" spans="1:74" x14ac:dyDescent="0.25">
      <c r="A170" t="s">
        <v>267</v>
      </c>
      <c r="B170">
        <v>126.83</v>
      </c>
      <c r="C170">
        <v>918.01</v>
      </c>
      <c r="D170">
        <v>-229.88</v>
      </c>
      <c r="E170">
        <v>-3.21</v>
      </c>
      <c r="F170">
        <v>-1.6</v>
      </c>
      <c r="G170">
        <v>-1.1200000000000001</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0</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c r="BO170"/>
      <c r="BP170"/>
      <c r="BQ170"/>
      <c r="BR170"/>
      <c r="BS170"/>
      <c r="BT170"/>
      <c r="BU170"/>
      <c r="BV170"/>
    </row>
    <row r="171" spans="1:74" x14ac:dyDescent="0.25">
      <c r="A171" t="s">
        <v>268</v>
      </c>
      <c r="B171">
        <v>0.34208</v>
      </c>
      <c r="C171">
        <v>0.32596000000000003</v>
      </c>
      <c r="D171">
        <v>0.33745999999999998</v>
      </c>
      <c r="E171">
        <v>0.30531999999999998</v>
      </c>
      <c r="F171">
        <v>0.28845999999999999</v>
      </c>
      <c r="G171">
        <v>0.31452000000000002</v>
      </c>
      <c r="H171">
        <v>0.29236000000000001</v>
      </c>
      <c r="I171">
        <v>0.28193000000000001</v>
      </c>
      <c r="J171">
        <v>0.15876000000000001</v>
      </c>
      <c r="K171">
        <v>0.18034</v>
      </c>
      <c r="L171">
        <v>0.22558</v>
      </c>
      <c r="M171">
        <v>0.21</v>
      </c>
      <c r="N171">
        <v>0.25</v>
      </c>
      <c r="O171">
        <v>0.14510999999999999</v>
      </c>
      <c r="P171">
        <v>0.20272000000000001</v>
      </c>
      <c r="Q171">
        <v>0.27895999999999999</v>
      </c>
      <c r="R171">
        <v>0.27895999999999999</v>
      </c>
      <c r="S171">
        <v>0.33545999999999998</v>
      </c>
      <c r="T171">
        <v>0.3</v>
      </c>
      <c r="U171">
        <v>0.27</v>
      </c>
      <c r="V171">
        <v>0.22054000000000001</v>
      </c>
      <c r="W171">
        <v>0.32</v>
      </c>
      <c r="X171">
        <v>0.27757999999999999</v>
      </c>
      <c r="Y171">
        <v>0.22846</v>
      </c>
      <c r="Z171">
        <v>0.15</v>
      </c>
      <c r="AA171">
        <v>0.22</v>
      </c>
      <c r="AB171">
        <v>0.18181</v>
      </c>
      <c r="AC171">
        <v>0.14677999999999999</v>
      </c>
      <c r="AD171">
        <v>0.17643</v>
      </c>
      <c r="AE171">
        <v>8.7889999999999996E-2</v>
      </c>
      <c r="AF171">
        <v>0.13783999999999999</v>
      </c>
      <c r="AG171">
        <v>0.10335999999999999</v>
      </c>
      <c r="AH171">
        <v>0.18248</v>
      </c>
      <c r="AI171">
        <v>0.11419</v>
      </c>
      <c r="AJ171">
        <v>8.7290000000000006E-2</v>
      </c>
      <c r="AK171">
        <v>9.2429999999999998E-2</v>
      </c>
      <c r="AL171">
        <v>0.16278000000000001</v>
      </c>
      <c r="AM171">
        <v>0.08</v>
      </c>
      <c r="AN171">
        <v>0.09</v>
      </c>
      <c r="AO171">
        <v>9.5390000000000003E-2</v>
      </c>
      <c r="AP171">
        <v>9.8640000000000005E-2</v>
      </c>
      <c r="AQ171">
        <v>9.0499999999999997E-2</v>
      </c>
      <c r="AR171">
        <v>8.0820000000000003E-2</v>
      </c>
      <c r="AS171">
        <v>7.0000000000000007E-2</v>
      </c>
      <c r="AT171">
        <v>0.01</v>
      </c>
      <c r="AU171">
        <v>7.0000000000000007E-2</v>
      </c>
      <c r="AV171">
        <v>0.37</v>
      </c>
      <c r="AW171">
        <v>0.56000000000000005</v>
      </c>
      <c r="AX171">
        <v>-0.26</v>
      </c>
      <c r="AY171">
        <v>0.4</v>
      </c>
      <c r="AZ171">
        <v>0.39</v>
      </c>
      <c r="BA171">
        <v>0.36</v>
      </c>
      <c r="BB171">
        <v>0.21</v>
      </c>
      <c r="BC171">
        <v>0.17</v>
      </c>
      <c r="BD171">
        <v>0.1</v>
      </c>
      <c r="BE171">
        <v>0.26</v>
      </c>
      <c r="BF171">
        <v>0.32</v>
      </c>
      <c r="BG171">
        <v>0.38</v>
      </c>
      <c r="BH171">
        <v>0.09</v>
      </c>
      <c r="BI171">
        <v>0.08</v>
      </c>
      <c r="BJ171">
        <v>0.44</v>
      </c>
      <c r="BK171">
        <v>0.65</v>
      </c>
      <c r="BL171">
        <v>0.74</v>
      </c>
      <c r="BM171">
        <v>0.94</v>
      </c>
      <c r="BN171"/>
      <c r="BO171"/>
      <c r="BP171"/>
      <c r="BQ171"/>
      <c r="BR171"/>
      <c r="BS171"/>
      <c r="BT171"/>
      <c r="BU171"/>
      <c r="BV171"/>
    </row>
    <row r="172" spans="1:74" x14ac:dyDescent="0.25">
      <c r="A172" t="s">
        <v>139</v>
      </c>
      <c r="B172" t="s">
        <v>140</v>
      </c>
      <c r="C172" t="s">
        <v>141</v>
      </c>
      <c r="D172" t="s">
        <v>142</v>
      </c>
      <c r="E172" t="s">
        <v>143</v>
      </c>
      <c r="F172" t="s">
        <v>144</v>
      </c>
      <c r="G172" t="s">
        <v>145</v>
      </c>
      <c r="H172" t="s">
        <v>146</v>
      </c>
      <c r="I172" t="s">
        <v>147</v>
      </c>
      <c r="J172" t="s">
        <v>148</v>
      </c>
      <c r="K172" t="s">
        <v>149</v>
      </c>
      <c r="L172" t="s">
        <v>150</v>
      </c>
      <c r="M172" t="s">
        <v>151</v>
      </c>
      <c r="N172" t="s">
        <v>152</v>
      </c>
      <c r="O172" t="s">
        <v>153</v>
      </c>
      <c r="P172" t="s">
        <v>154</v>
      </c>
      <c r="Q172" t="s">
        <v>155</v>
      </c>
      <c r="R172" t="s">
        <v>155</v>
      </c>
      <c r="S172" t="s">
        <v>156</v>
      </c>
      <c r="T172" t="s">
        <v>157</v>
      </c>
      <c r="U172" t="s">
        <v>158</v>
      </c>
      <c r="V172" t="s">
        <v>159</v>
      </c>
      <c r="W172" t="s">
        <v>160</v>
      </c>
      <c r="X172" t="s">
        <v>161</v>
      </c>
      <c r="Y172" t="s">
        <v>162</v>
      </c>
      <c r="Z172" t="s">
        <v>163</v>
      </c>
      <c r="AA172" t="s">
        <v>164</v>
      </c>
      <c r="AB172" t="s">
        <v>165</v>
      </c>
      <c r="AC172" t="s">
        <v>166</v>
      </c>
      <c r="AD172" t="s">
        <v>167</v>
      </c>
      <c r="AE172" t="s">
        <v>168</v>
      </c>
      <c r="AF172" t="s">
        <v>169</v>
      </c>
      <c r="AG172" t="s">
        <v>170</v>
      </c>
      <c r="AH172" t="s">
        <v>171</v>
      </c>
      <c r="AI172" t="s">
        <v>172</v>
      </c>
      <c r="AJ172" t="s">
        <v>173</v>
      </c>
      <c r="AK172" t="s">
        <v>174</v>
      </c>
      <c r="AL172" t="s">
        <v>175</v>
      </c>
      <c r="AM172" t="s">
        <v>176</v>
      </c>
      <c r="AN172" t="s">
        <v>177</v>
      </c>
      <c r="AO172" t="s">
        <v>178</v>
      </c>
      <c r="AP172" t="s">
        <v>179</v>
      </c>
      <c r="AQ172" t="s">
        <v>180</v>
      </c>
      <c r="AR172" t="s">
        <v>181</v>
      </c>
      <c r="AS172" t="s">
        <v>182</v>
      </c>
      <c r="AT172" t="s">
        <v>183</v>
      </c>
      <c r="AU172" t="s">
        <v>184</v>
      </c>
      <c r="AV172" t="s">
        <v>185</v>
      </c>
      <c r="AW172" t="s">
        <v>186</v>
      </c>
      <c r="AX172" t="s">
        <v>187</v>
      </c>
      <c r="AY172" t="s">
        <v>188</v>
      </c>
      <c r="AZ172" t="s">
        <v>189</v>
      </c>
      <c r="BA172" t="s">
        <v>190</v>
      </c>
      <c r="BB172" t="s">
        <v>191</v>
      </c>
      <c r="BC172" t="s">
        <v>192</v>
      </c>
      <c r="BD172" t="s">
        <v>193</v>
      </c>
      <c r="BE172" t="s">
        <v>194</v>
      </c>
      <c r="BF172" t="s">
        <v>195</v>
      </c>
      <c r="BG172" t="s">
        <v>196</v>
      </c>
      <c r="BH172" t="s">
        <v>197</v>
      </c>
      <c r="BI172" t="s">
        <v>198</v>
      </c>
      <c r="BJ172" t="s">
        <v>199</v>
      </c>
      <c r="BK172" t="s">
        <v>200</v>
      </c>
      <c r="BL172" t="s">
        <v>201</v>
      </c>
      <c r="BM172" t="s">
        <v>202</v>
      </c>
      <c r="BN172"/>
      <c r="BO172"/>
      <c r="BP172"/>
      <c r="BQ172"/>
      <c r="BR172"/>
      <c r="BS172"/>
      <c r="BT172"/>
      <c r="BU172"/>
      <c r="BV172"/>
    </row>
    <row r="173" spans="1:74" x14ac:dyDescent="0.25">
      <c r="A173" t="s">
        <v>203</v>
      </c>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x14ac:dyDescent="0.25">
      <c r="A174" t="s">
        <v>204</v>
      </c>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x14ac:dyDescent="0.25">
      <c r="A175" t="s">
        <v>205</v>
      </c>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x14ac:dyDescent="0.25">
      <c r="B178" s="5"/>
      <c r="C178" s="5"/>
      <c r="D178" s="5"/>
      <c r="E178" s="5"/>
      <c r="F178" s="5"/>
      <c r="G178" s="5"/>
      <c r="H178" s="5"/>
      <c r="I178" s="5"/>
      <c r="J178" s="5"/>
      <c r="K178" s="5"/>
      <c r="L178" s="5"/>
      <c r="M178" s="5"/>
      <c r="N178" s="5"/>
      <c r="O178" s="5"/>
      <c r="P178" s="5"/>
      <c r="Q178" s="5"/>
      <c r="R178" s="5"/>
      <c r="S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row>
    <row r="179" spans="1:74" x14ac:dyDescent="0.25">
      <c r="B179" s="5"/>
      <c r="C179" s="5"/>
      <c r="D179" s="5"/>
      <c r="E179" s="5"/>
      <c r="F179" s="5"/>
      <c r="G179" s="5"/>
      <c r="H179" s="5"/>
      <c r="I179" s="5"/>
      <c r="J179" s="5"/>
      <c r="K179" s="5"/>
      <c r="L179" s="5"/>
      <c r="M179" s="5"/>
      <c r="N179" s="5"/>
      <c r="O179" s="5"/>
      <c r="P179" s="5"/>
      <c r="Q179" s="5"/>
      <c r="R179" s="5"/>
      <c r="S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row>
    <row r="180" spans="1:74" x14ac:dyDescent="0.25">
      <c r="B180" s="5"/>
      <c r="C180" s="5"/>
      <c r="D180" s="5"/>
      <c r="E180" s="5"/>
      <c r="F180" s="5"/>
      <c r="G180" s="5"/>
      <c r="H180" s="5"/>
      <c r="I180" s="5"/>
      <c r="J180" s="5"/>
      <c r="K180" s="5"/>
      <c r="L180" s="5"/>
      <c r="M180" s="5"/>
      <c r="N180" s="5"/>
      <c r="O180" s="5"/>
      <c r="P180" s="5"/>
      <c r="Q180" s="5"/>
      <c r="R180" s="5"/>
      <c r="S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row>
    <row r="181" spans="1:74" x14ac:dyDescent="0.25">
      <c r="B181" s="5"/>
      <c r="C181" s="5"/>
      <c r="D181" s="5"/>
      <c r="E181" s="5"/>
      <c r="F181" s="5"/>
      <c r="G181" s="5"/>
      <c r="H181" s="5"/>
      <c r="I181" s="5"/>
      <c r="J181" s="5"/>
      <c r="K181" s="5"/>
      <c r="L181" s="5"/>
      <c r="M181" s="5"/>
      <c r="N181" s="5"/>
      <c r="O181" s="5"/>
      <c r="P181" s="5"/>
      <c r="Q181" s="5"/>
      <c r="R181" s="5"/>
      <c r="S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row>
    <row r="182" spans="1:74" x14ac:dyDescent="0.25">
      <c r="B182" s="5"/>
      <c r="C182" s="5"/>
      <c r="D182" s="5"/>
      <c r="E182" s="5"/>
      <c r="F182" s="5"/>
      <c r="G182" s="5"/>
      <c r="H182" s="5"/>
      <c r="I182" s="5"/>
      <c r="J182" s="5"/>
      <c r="K182" s="5"/>
      <c r="L182" s="5"/>
      <c r="M182" s="5"/>
      <c r="N182" s="5"/>
      <c r="O182" s="5"/>
      <c r="P182" s="5"/>
      <c r="Q182" s="5"/>
      <c r="R182" s="5"/>
      <c r="S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row>
    <row r="183" spans="1:74" x14ac:dyDescent="0.25">
      <c r="B183" s="5"/>
      <c r="C183" s="5"/>
      <c r="D183" s="5"/>
      <c r="E183" s="5"/>
      <c r="F183" s="5"/>
      <c r="G183" s="5"/>
      <c r="H183" s="5"/>
      <c r="I183" s="5"/>
      <c r="J183" s="5"/>
      <c r="K183" s="5"/>
      <c r="L183" s="5"/>
      <c r="M183" s="5"/>
      <c r="N183" s="5"/>
      <c r="O183" s="5"/>
      <c r="P183" s="5"/>
      <c r="Q183" s="5"/>
      <c r="R183" s="5"/>
      <c r="S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row>
    <row r="184" spans="1:74" x14ac:dyDescent="0.25">
      <c r="B184" s="5"/>
      <c r="C184" s="5"/>
      <c r="D184" s="5"/>
      <c r="E184" s="5"/>
      <c r="F184" s="5"/>
      <c r="G184" s="5"/>
      <c r="H184" s="5"/>
      <c r="I184" s="5"/>
      <c r="J184" s="5"/>
      <c r="K184" s="5"/>
      <c r="L184" s="5"/>
      <c r="M184" s="5"/>
      <c r="N184" s="5"/>
      <c r="O184" s="5"/>
      <c r="P184" s="5"/>
      <c r="Q184" s="5"/>
      <c r="R184" s="5"/>
      <c r="S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row>
    <row r="185" spans="1:74" x14ac:dyDescent="0.25">
      <c r="B185" s="5"/>
      <c r="C185" s="5"/>
      <c r="D185" s="5"/>
      <c r="E185" s="5"/>
      <c r="F185" s="5"/>
      <c r="G185" s="5"/>
      <c r="H185" s="5"/>
      <c r="I185" s="5"/>
      <c r="J185" s="5"/>
      <c r="K185" s="5"/>
      <c r="L185" s="5"/>
      <c r="M185" s="5"/>
      <c r="N185" s="5"/>
      <c r="O185" s="5"/>
      <c r="P185" s="5"/>
      <c r="Q185" s="5"/>
      <c r="R185" s="5"/>
      <c r="S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row>
    <row r="186" spans="1:74" x14ac:dyDescent="0.25">
      <c r="B186" s="5"/>
      <c r="C186" s="5"/>
      <c r="D186" s="5"/>
      <c r="E186" s="5"/>
      <c r="F186" s="5"/>
      <c r="G186" s="5"/>
      <c r="H186" s="5"/>
      <c r="I186" s="5"/>
      <c r="J186" s="5"/>
      <c r="K186" s="5"/>
      <c r="L186" s="5"/>
      <c r="M186" s="5"/>
      <c r="N186" s="5"/>
      <c r="O186" s="5"/>
      <c r="P186" s="5"/>
      <c r="Q186" s="5"/>
      <c r="R186" s="5"/>
      <c r="S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row>
    <row r="187" spans="1:74" x14ac:dyDescent="0.25">
      <c r="B187" s="5"/>
      <c r="C187" s="5"/>
      <c r="D187" s="5"/>
      <c r="E187" s="5"/>
      <c r="F187" s="5"/>
      <c r="G187" s="5"/>
      <c r="H187" s="5"/>
      <c r="I187" s="5"/>
      <c r="J187" s="5"/>
      <c r="K187" s="5"/>
      <c r="L187" s="5"/>
      <c r="M187" s="5"/>
      <c r="N187" s="5"/>
      <c r="O187" s="5"/>
      <c r="P187" s="5"/>
      <c r="Q187" s="5"/>
      <c r="R187" s="5"/>
      <c r="S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row>
    <row r="188" spans="1:74" x14ac:dyDescent="0.25">
      <c r="B188" s="5"/>
      <c r="C188" s="5"/>
      <c r="D188" s="5"/>
      <c r="E188" s="5"/>
      <c r="F188" s="5"/>
      <c r="G188" s="5"/>
      <c r="H188" s="5"/>
      <c r="I188" s="5"/>
      <c r="J188" s="5"/>
      <c r="K188" s="5"/>
      <c r="L188" s="5"/>
      <c r="M188" s="5"/>
      <c r="N188" s="5"/>
      <c r="O188" s="5"/>
      <c r="P188" s="5"/>
      <c r="Q188" s="5"/>
      <c r="R188" s="5"/>
      <c r="S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row>
    <row r="189" spans="1:74" x14ac:dyDescent="0.25">
      <c r="B189" s="5"/>
      <c r="C189" s="5"/>
      <c r="D189" s="5"/>
      <c r="E189" s="5"/>
      <c r="F189" s="5"/>
      <c r="G189" s="5"/>
      <c r="H189" s="5"/>
      <c r="I189" s="5"/>
      <c r="J189" s="5"/>
      <c r="K189" s="5"/>
      <c r="L189" s="5"/>
      <c r="M189" s="5"/>
      <c r="N189" s="5"/>
      <c r="O189" s="5"/>
      <c r="P189" s="5"/>
      <c r="Q189" s="5"/>
      <c r="R189" s="5"/>
      <c r="S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row>
    <row r="190" spans="1:74" x14ac:dyDescent="0.25">
      <c r="B190" s="5"/>
      <c r="C190" s="5"/>
      <c r="D190" s="5"/>
      <c r="E190" s="5"/>
      <c r="F190" s="5"/>
      <c r="G190" s="5"/>
      <c r="H190" s="5"/>
      <c r="I190" s="5"/>
      <c r="J190" s="5"/>
      <c r="K190" s="5"/>
      <c r="L190" s="5"/>
      <c r="M190" s="5"/>
      <c r="N190" s="5"/>
      <c r="O190" s="5"/>
      <c r="P190" s="5"/>
      <c r="Q190" s="5"/>
      <c r="R190" s="5"/>
      <c r="S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row>
    <row r="191" spans="1:74" x14ac:dyDescent="0.25">
      <c r="B191" s="5"/>
      <c r="C191" s="5"/>
      <c r="D191" s="5"/>
      <c r="E191" s="5"/>
      <c r="F191" s="5"/>
      <c r="G191" s="5"/>
      <c r="H191" s="5"/>
      <c r="I191" s="5"/>
      <c r="J191" s="5"/>
      <c r="K191" s="5"/>
      <c r="L191" s="5"/>
      <c r="M191" s="5"/>
      <c r="N191" s="5"/>
      <c r="O191" s="5"/>
      <c r="P191" s="5"/>
      <c r="Q191" s="5"/>
      <c r="R191" s="5"/>
      <c r="S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row>
    <row r="192" spans="1:74" x14ac:dyDescent="0.25">
      <c r="B192" s="5"/>
      <c r="C192" s="5"/>
      <c r="D192" s="5"/>
      <c r="E192" s="5"/>
      <c r="F192" s="5"/>
      <c r="G192" s="5"/>
      <c r="H192" s="5"/>
      <c r="I192" s="5"/>
      <c r="J192" s="5"/>
      <c r="K192" s="5"/>
      <c r="L192" s="5"/>
      <c r="M192" s="5"/>
      <c r="N192" s="5"/>
      <c r="O192" s="5"/>
      <c r="P192" s="5"/>
      <c r="Q192" s="5"/>
      <c r="R192" s="5"/>
      <c r="S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row>
    <row r="193" spans="2:71" x14ac:dyDescent="0.25">
      <c r="B193" s="5"/>
      <c r="C193" s="5"/>
      <c r="D193" s="5"/>
      <c r="E193" s="5"/>
      <c r="F193" s="5"/>
      <c r="G193" s="5"/>
      <c r="H193" s="5"/>
      <c r="I193" s="5"/>
      <c r="J193" s="5"/>
      <c r="K193" s="5"/>
      <c r="L193" s="5"/>
      <c r="M193" s="5"/>
      <c r="N193" s="5"/>
      <c r="O193" s="5"/>
      <c r="P193" s="5"/>
      <c r="Q193" s="5"/>
      <c r="R193" s="5"/>
      <c r="S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row>
    <row r="194" spans="2:71" x14ac:dyDescent="0.25">
      <c r="B194" s="5"/>
      <c r="C194" s="5"/>
      <c r="D194" s="5"/>
      <c r="E194" s="5"/>
      <c r="F194" s="5"/>
      <c r="G194" s="5"/>
      <c r="H194" s="5"/>
      <c r="I194" s="5"/>
      <c r="J194" s="5"/>
      <c r="K194" s="5"/>
      <c r="L194" s="5"/>
      <c r="M194" s="5"/>
      <c r="N194" s="5"/>
      <c r="O194" s="5"/>
      <c r="P194" s="5"/>
      <c r="Q194" s="5"/>
      <c r="R194" s="5"/>
      <c r="S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row>
    <row r="195" spans="2:71" x14ac:dyDescent="0.25">
      <c r="B195" s="5"/>
      <c r="C195" s="5"/>
      <c r="D195" s="5"/>
      <c r="E195" s="5"/>
      <c r="F195" s="5"/>
      <c r="G195" s="5"/>
      <c r="H195" s="5"/>
      <c r="I195" s="5"/>
      <c r="J195" s="5"/>
      <c r="K195" s="5"/>
      <c r="L195" s="5"/>
      <c r="M195" s="5"/>
      <c r="N195" s="5"/>
      <c r="O195" s="5"/>
      <c r="P195" s="5"/>
      <c r="Q195" s="5"/>
      <c r="R195" s="5"/>
      <c r="S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row>
    <row r="196" spans="2:71" x14ac:dyDescent="0.25">
      <c r="B196" s="5"/>
      <c r="C196" s="5"/>
      <c r="D196" s="5"/>
      <c r="E196" s="5"/>
      <c r="F196" s="5"/>
      <c r="G196" s="5"/>
      <c r="H196" s="5"/>
      <c r="I196" s="5"/>
      <c r="J196" s="5"/>
      <c r="K196" s="5"/>
      <c r="L196" s="5"/>
      <c r="M196" s="5"/>
      <c r="N196" s="5"/>
      <c r="O196" s="5"/>
      <c r="P196" s="5"/>
      <c r="Q196" s="5"/>
      <c r="R196" s="5"/>
      <c r="S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row>
    <row r="197" spans="2:71" x14ac:dyDescent="0.25">
      <c r="B197" s="5"/>
      <c r="C197" s="5"/>
      <c r="D197" s="5"/>
      <c r="E197" s="5"/>
      <c r="F197" s="5"/>
      <c r="G197" s="5"/>
      <c r="H197" s="5"/>
      <c r="I197" s="5"/>
      <c r="J197" s="5"/>
      <c r="K197" s="5"/>
      <c r="L197" s="5"/>
      <c r="M197" s="5"/>
      <c r="N197" s="5"/>
      <c r="O197" s="5"/>
      <c r="P197" s="5"/>
      <c r="Q197" s="5"/>
      <c r="R197" s="5"/>
      <c r="S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row>
    <row r="198" spans="2:71" x14ac:dyDescent="0.25">
      <c r="B198" s="5"/>
      <c r="C198" s="5"/>
      <c r="D198" s="5"/>
      <c r="E198" s="5"/>
      <c r="F198" s="5"/>
      <c r="G198" s="5"/>
      <c r="H198" s="5"/>
      <c r="I198" s="5"/>
      <c r="J198" s="5"/>
      <c r="K198" s="5"/>
      <c r="L198" s="5"/>
      <c r="M198" s="5"/>
      <c r="N198" s="5"/>
      <c r="O198" s="5"/>
      <c r="P198" s="5"/>
      <c r="Q198" s="5"/>
      <c r="R198" s="5"/>
      <c r="S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row>
    <row r="199" spans="2:71" x14ac:dyDescent="0.25">
      <c r="B199" s="5"/>
      <c r="C199" s="5"/>
      <c r="D199" s="5"/>
      <c r="E199" s="5"/>
      <c r="F199" s="5"/>
      <c r="G199" s="5"/>
      <c r="H199" s="5"/>
      <c r="I199" s="5"/>
      <c r="J199" s="5"/>
      <c r="K199" s="5"/>
      <c r="L199" s="5"/>
      <c r="M199" s="5"/>
      <c r="N199" s="5"/>
      <c r="O199" s="5"/>
      <c r="P199" s="5"/>
      <c r="Q199" s="5"/>
      <c r="R199" s="5"/>
      <c r="S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row>
    <row r="200" spans="2:71" x14ac:dyDescent="0.25">
      <c r="B200" s="5"/>
      <c r="C200" s="5"/>
      <c r="D200" s="5"/>
      <c r="E200" s="5"/>
      <c r="F200" s="5"/>
      <c r="G200" s="5"/>
      <c r="H200" s="5"/>
      <c r="I200" s="5"/>
      <c r="J200" s="5"/>
      <c r="K200" s="5"/>
      <c r="L200" s="5"/>
      <c r="M200" s="5"/>
      <c r="N200" s="5"/>
      <c r="O200" s="5"/>
      <c r="P200" s="5"/>
      <c r="Q200" s="5"/>
      <c r="R200" s="5"/>
      <c r="S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row>
    <row r="201" spans="2:71" x14ac:dyDescent="0.25">
      <c r="B201" s="5"/>
      <c r="C201" s="5"/>
      <c r="D201" s="5"/>
      <c r="E201" s="5"/>
      <c r="F201" s="5"/>
      <c r="G201" s="5"/>
      <c r="H201" s="5"/>
      <c r="I201" s="5"/>
      <c r="J201" s="5"/>
      <c r="K201" s="5"/>
      <c r="L201" s="5"/>
      <c r="M201" s="5"/>
      <c r="N201" s="5"/>
      <c r="O201" s="5"/>
      <c r="P201" s="5"/>
      <c r="Q201" s="5"/>
      <c r="R201" s="5"/>
      <c r="S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row>
    <row r="202" spans="2:71" x14ac:dyDescent="0.25">
      <c r="B202" s="5"/>
      <c r="C202" s="5"/>
      <c r="D202" s="5"/>
      <c r="E202" s="5"/>
      <c r="F202" s="5"/>
      <c r="G202" s="5"/>
      <c r="H202" s="5"/>
      <c r="I202" s="5"/>
      <c r="J202" s="5"/>
      <c r="K202" s="5"/>
      <c r="L202" s="5"/>
      <c r="M202" s="5"/>
      <c r="N202" s="5"/>
      <c r="O202" s="5"/>
      <c r="P202" s="5"/>
      <c r="Q202" s="5"/>
      <c r="R202" s="5"/>
      <c r="S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row>
    <row r="203" spans="2:71" x14ac:dyDescent="0.25">
      <c r="B203" s="5"/>
      <c r="C203" s="5"/>
      <c r="D203" s="5"/>
      <c r="E203" s="5"/>
      <c r="F203" s="5"/>
      <c r="G203" s="5"/>
      <c r="H203" s="5"/>
      <c r="I203" s="5"/>
      <c r="J203" s="5"/>
      <c r="K203" s="5"/>
      <c r="L203" s="5"/>
      <c r="M203" s="5"/>
      <c r="N203" s="5"/>
      <c r="O203" s="5"/>
      <c r="P203" s="5"/>
      <c r="Q203" s="5"/>
      <c r="R203" s="5"/>
      <c r="S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row>
    <row r="204" spans="2:71" x14ac:dyDescent="0.25">
      <c r="B204" s="5"/>
      <c r="C204" s="5"/>
      <c r="D204" s="5"/>
      <c r="E204" s="5"/>
      <c r="F204" s="5"/>
      <c r="G204" s="5"/>
      <c r="H204" s="5"/>
      <c r="I204" s="5"/>
      <c r="J204" s="5"/>
      <c r="K204" s="5"/>
      <c r="L204" s="5"/>
      <c r="M204" s="5"/>
      <c r="N204" s="5"/>
      <c r="O204" s="5"/>
      <c r="P204" s="5"/>
      <c r="Q204" s="5"/>
      <c r="R204" s="5"/>
      <c r="S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row>
    <row r="205" spans="2:71" x14ac:dyDescent="0.25">
      <c r="B205" s="5"/>
      <c r="C205" s="5"/>
      <c r="D205" s="5"/>
      <c r="E205" s="5"/>
      <c r="F205" s="5"/>
      <c r="G205" s="5"/>
      <c r="H205" s="5"/>
      <c r="I205" s="5"/>
      <c r="J205" s="5"/>
      <c r="K205" s="5"/>
      <c r="L205" s="5"/>
      <c r="M205" s="5"/>
      <c r="N205" s="5"/>
      <c r="O205" s="5"/>
      <c r="P205" s="5"/>
      <c r="Q205" s="5"/>
      <c r="R205" s="5"/>
      <c r="S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row>
    <row r="206" spans="2:71" x14ac:dyDescent="0.25">
      <c r="B206" s="5"/>
      <c r="C206" s="5"/>
      <c r="D206" s="5"/>
      <c r="E206" s="5"/>
      <c r="F206" s="5"/>
      <c r="G206" s="5"/>
      <c r="H206" s="5"/>
      <c r="I206" s="5"/>
      <c r="J206" s="5"/>
      <c r="K206" s="5"/>
      <c r="L206" s="5"/>
      <c r="M206" s="5"/>
      <c r="N206" s="5"/>
      <c r="O206" s="5"/>
      <c r="P206" s="5"/>
      <c r="Q206" s="5"/>
      <c r="R206" s="5"/>
      <c r="S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row>
    <row r="207" spans="2:71" x14ac:dyDescent="0.25">
      <c r="B207" s="5"/>
      <c r="C207" s="5"/>
      <c r="D207" s="5"/>
      <c r="E207" s="5"/>
      <c r="F207" s="5"/>
      <c r="G207" s="5"/>
      <c r="H207" s="5"/>
      <c r="I207" s="5"/>
      <c r="J207" s="5"/>
      <c r="K207" s="5"/>
      <c r="L207" s="5"/>
      <c r="M207" s="5"/>
      <c r="N207" s="5"/>
      <c r="O207" s="5"/>
      <c r="P207" s="5"/>
      <c r="Q207" s="5"/>
      <c r="R207" s="5"/>
      <c r="S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row>
    <row r="208" spans="2:71" x14ac:dyDescent="0.25">
      <c r="B208" s="5"/>
      <c r="C208" s="5"/>
      <c r="D208" s="5"/>
      <c r="E208" s="5"/>
      <c r="F208" s="5"/>
      <c r="G208" s="5"/>
      <c r="H208" s="5"/>
      <c r="I208" s="5"/>
      <c r="J208" s="5"/>
      <c r="K208" s="5"/>
      <c r="L208" s="5"/>
      <c r="M208" s="5"/>
      <c r="N208" s="5"/>
      <c r="O208" s="5"/>
      <c r="P208" s="5"/>
      <c r="Q208" s="5"/>
      <c r="R208" s="5"/>
      <c r="S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row>
    <row r="209" spans="1:120" x14ac:dyDescent="0.25">
      <c r="B209" s="5"/>
      <c r="C209" s="5"/>
      <c r="D209" s="5"/>
      <c r="E209" s="5"/>
      <c r="F209" s="5"/>
      <c r="G209" s="5"/>
      <c r="H209" s="5"/>
      <c r="I209" s="5"/>
      <c r="J209" s="5"/>
      <c r="K209" s="5"/>
      <c r="L209" s="5"/>
      <c r="M209" s="5"/>
      <c r="N209" s="5"/>
      <c r="O209" s="5"/>
      <c r="P209" s="5"/>
      <c r="Q209" s="5"/>
      <c r="R209" s="5"/>
      <c r="S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row>
    <row r="210" spans="1:120" x14ac:dyDescent="0.25">
      <c r="B210" s="5"/>
      <c r="C210" s="5"/>
      <c r="D210" s="5"/>
      <c r="E210" s="5"/>
      <c r="F210" s="5"/>
      <c r="G210" s="5"/>
      <c r="H210" s="5"/>
      <c r="I210" s="5"/>
      <c r="J210" s="5"/>
      <c r="K210" s="5"/>
      <c r="L210" s="5"/>
      <c r="M210" s="5"/>
      <c r="N210" s="5"/>
      <c r="O210" s="5"/>
      <c r="P210" s="5"/>
      <c r="Q210" s="5"/>
      <c r="R210" s="5"/>
      <c r="S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row>
    <row r="211" spans="1:120" x14ac:dyDescent="0.25">
      <c r="B211" s="5"/>
      <c r="C211" s="5"/>
      <c r="D211" s="5"/>
      <c r="E211" s="5"/>
      <c r="F211" s="5"/>
      <c r="G211" s="5"/>
      <c r="H211" s="5"/>
      <c r="I211" s="5"/>
      <c r="J211" s="5"/>
      <c r="K211" s="5"/>
      <c r="L211" s="5"/>
      <c r="M211" s="5"/>
      <c r="N211" s="5"/>
      <c r="O211" s="5"/>
      <c r="P211" s="5"/>
      <c r="Q211" s="5"/>
      <c r="R211" s="5"/>
      <c r="S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row>
    <row r="212" spans="1:120" x14ac:dyDescent="0.25">
      <c r="B212" s="5"/>
      <c r="C212" s="5"/>
      <c r="D212" s="5"/>
      <c r="E212" s="5"/>
      <c r="F212" s="5"/>
      <c r="G212" s="5"/>
      <c r="H212" s="5"/>
      <c r="I212" s="5"/>
      <c r="J212" s="5"/>
      <c r="K212" s="5"/>
      <c r="L212" s="5"/>
      <c r="M212" s="5"/>
      <c r="N212" s="5"/>
      <c r="O212" s="5"/>
      <c r="P212" s="5"/>
      <c r="Q212" s="5"/>
      <c r="R212" s="5"/>
      <c r="S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row>
    <row r="213" spans="1:120" x14ac:dyDescent="0.25">
      <c r="A213" s="2" t="s">
        <v>241</v>
      </c>
      <c r="B213" s="7">
        <f>IFERROR(INDEX(B$129:B$212,MATCH($A$213,$A$129:$A$212,0),1),0)</f>
        <v>0</v>
      </c>
      <c r="C213" s="7">
        <f t="shared" ref="C213:BN213" si="7">IFERROR(INDEX(C$129:C$212,MATCH($A$213,$A$129:$A$212,0),1),0)</f>
        <v>0</v>
      </c>
      <c r="D213" s="7">
        <f t="shared" si="7"/>
        <v>0</v>
      </c>
      <c r="E213" s="7">
        <f t="shared" si="7"/>
        <v>0</v>
      </c>
      <c r="F213" s="7">
        <f t="shared" si="7"/>
        <v>0</v>
      </c>
      <c r="G213" s="7">
        <f t="shared" si="7"/>
        <v>0</v>
      </c>
      <c r="H213" s="7">
        <f t="shared" si="7"/>
        <v>0</v>
      </c>
      <c r="I213" s="7">
        <f t="shared" si="7"/>
        <v>0</v>
      </c>
      <c r="J213" s="7">
        <f t="shared" si="7"/>
        <v>0</v>
      </c>
      <c r="K213" s="7">
        <f t="shared" si="7"/>
        <v>0</v>
      </c>
      <c r="L213" s="7">
        <f t="shared" si="7"/>
        <v>0</v>
      </c>
      <c r="M213" s="7">
        <f t="shared" si="7"/>
        <v>0</v>
      </c>
      <c r="N213" s="7">
        <f t="shared" si="7"/>
        <v>0</v>
      </c>
      <c r="O213" s="7">
        <f t="shared" si="7"/>
        <v>0</v>
      </c>
      <c r="P213" s="7">
        <f t="shared" si="7"/>
        <v>0</v>
      </c>
      <c r="Q213" s="7">
        <f t="shared" si="7"/>
        <v>0</v>
      </c>
      <c r="R213" s="7">
        <f t="shared" si="7"/>
        <v>0</v>
      </c>
      <c r="S213" s="7">
        <f t="shared" si="7"/>
        <v>0</v>
      </c>
      <c r="T213" s="7">
        <f t="shared" si="7"/>
        <v>0</v>
      </c>
      <c r="U213" s="7">
        <f t="shared" si="7"/>
        <v>0</v>
      </c>
      <c r="V213" s="7">
        <f t="shared" si="7"/>
        <v>0</v>
      </c>
      <c r="W213" s="7">
        <f t="shared" si="7"/>
        <v>0</v>
      </c>
      <c r="X213" s="7">
        <f t="shared" si="7"/>
        <v>0</v>
      </c>
      <c r="Y213" s="7">
        <f t="shared" si="7"/>
        <v>0</v>
      </c>
      <c r="Z213" s="7">
        <f t="shared" si="7"/>
        <v>0</v>
      </c>
      <c r="AA213" s="7">
        <f t="shared" si="7"/>
        <v>0</v>
      </c>
      <c r="AB213" s="7">
        <f t="shared" si="7"/>
        <v>0</v>
      </c>
      <c r="AC213" s="7">
        <f t="shared" si="7"/>
        <v>0</v>
      </c>
      <c r="AD213" s="7">
        <f t="shared" si="7"/>
        <v>0</v>
      </c>
      <c r="AE213" s="7">
        <f t="shared" si="7"/>
        <v>0</v>
      </c>
      <c r="AF213" s="7">
        <f t="shared" si="7"/>
        <v>0</v>
      </c>
      <c r="AG213" s="7">
        <f t="shared" si="7"/>
        <v>0</v>
      </c>
      <c r="AH213" s="7">
        <f t="shared" si="7"/>
        <v>0</v>
      </c>
      <c r="AI213" s="7">
        <f t="shared" si="7"/>
        <v>0</v>
      </c>
      <c r="AJ213" s="7">
        <f t="shared" si="7"/>
        <v>0</v>
      </c>
      <c r="AK213" s="7">
        <f t="shared" si="7"/>
        <v>0</v>
      </c>
      <c r="AL213" s="7">
        <f t="shared" si="7"/>
        <v>0</v>
      </c>
      <c r="AM213" s="7">
        <f t="shared" si="7"/>
        <v>0</v>
      </c>
      <c r="AN213" s="7">
        <f t="shared" si="7"/>
        <v>0</v>
      </c>
      <c r="AO213" s="7">
        <f t="shared" si="7"/>
        <v>0</v>
      </c>
      <c r="AP213" s="7">
        <f t="shared" si="7"/>
        <v>0</v>
      </c>
      <c r="AQ213" s="7">
        <f t="shared" si="7"/>
        <v>0</v>
      </c>
      <c r="AR213" s="7">
        <f t="shared" si="7"/>
        <v>0</v>
      </c>
      <c r="AS213" s="7">
        <f t="shared" si="7"/>
        <v>0</v>
      </c>
      <c r="AT213" s="7">
        <f t="shared" si="7"/>
        <v>0</v>
      </c>
      <c r="AU213" s="7">
        <f t="shared" si="7"/>
        <v>0</v>
      </c>
      <c r="AV213" s="7">
        <f t="shared" si="7"/>
        <v>0</v>
      </c>
      <c r="AW213" s="7">
        <f t="shared" si="7"/>
        <v>10439.14</v>
      </c>
      <c r="AX213" s="7">
        <f t="shared" si="7"/>
        <v>9651.5499999999993</v>
      </c>
      <c r="AY213" s="7">
        <f t="shared" si="7"/>
        <v>10622.44</v>
      </c>
      <c r="AZ213" s="7">
        <f t="shared" si="7"/>
        <v>9976.5300000000007</v>
      </c>
      <c r="BA213" s="7">
        <f t="shared" si="7"/>
        <v>10086.700000000001</v>
      </c>
      <c r="BB213" s="7">
        <f t="shared" si="7"/>
        <v>8165.57</v>
      </c>
      <c r="BC213" s="7">
        <f t="shared" si="7"/>
        <v>9461.7199999999993</v>
      </c>
      <c r="BD213" s="7">
        <f t="shared" si="7"/>
        <v>9248.18</v>
      </c>
      <c r="BE213" s="7">
        <f t="shared" si="7"/>
        <v>9544.23</v>
      </c>
      <c r="BF213" s="7">
        <f t="shared" si="7"/>
        <v>9838.61</v>
      </c>
      <c r="BG213" s="7">
        <f t="shared" si="7"/>
        <v>8772.26</v>
      </c>
      <c r="BH213" s="7">
        <f t="shared" si="7"/>
        <v>8514.77</v>
      </c>
      <c r="BI213" s="7">
        <f t="shared" si="7"/>
        <v>9485</v>
      </c>
      <c r="BJ213" s="7">
        <f t="shared" si="7"/>
        <v>0</v>
      </c>
      <c r="BK213" s="7">
        <f t="shared" si="7"/>
        <v>0</v>
      </c>
      <c r="BL213" s="7">
        <f t="shared" si="7"/>
        <v>0</v>
      </c>
      <c r="BM213" s="7">
        <f t="shared" si="7"/>
        <v>0</v>
      </c>
      <c r="BN213" s="7">
        <f t="shared" si="7"/>
        <v>0</v>
      </c>
    </row>
    <row r="214" spans="1:120" x14ac:dyDescent="0.2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row>
    <row r="215" spans="1:120" x14ac:dyDescent="0.25">
      <c r="A215" s="8" t="s">
        <v>269</v>
      </c>
      <c r="B215" s="5">
        <f>B213</f>
        <v>0</v>
      </c>
      <c r="C215" s="5">
        <f t="shared" ref="C215:BN215" si="8">C213</f>
        <v>0</v>
      </c>
      <c r="D215" s="5">
        <f t="shared" si="8"/>
        <v>0</v>
      </c>
      <c r="E215" s="5">
        <f t="shared" si="8"/>
        <v>0</v>
      </c>
      <c r="F215" s="5">
        <f t="shared" si="8"/>
        <v>0</v>
      </c>
      <c r="G215" s="5">
        <f t="shared" si="8"/>
        <v>0</v>
      </c>
      <c r="H215" s="5">
        <f t="shared" si="8"/>
        <v>0</v>
      </c>
      <c r="I215" s="5">
        <f t="shared" si="8"/>
        <v>0</v>
      </c>
      <c r="J215" s="5">
        <f t="shared" si="8"/>
        <v>0</v>
      </c>
      <c r="K215" s="5">
        <f t="shared" si="8"/>
        <v>0</v>
      </c>
      <c r="L215" s="5">
        <f t="shared" si="8"/>
        <v>0</v>
      </c>
      <c r="M215" s="5">
        <f t="shared" si="8"/>
        <v>0</v>
      </c>
      <c r="N215" s="5">
        <f t="shared" si="8"/>
        <v>0</v>
      </c>
      <c r="O215" s="5">
        <f t="shared" si="8"/>
        <v>0</v>
      </c>
      <c r="P215" s="5">
        <f t="shared" si="8"/>
        <v>0</v>
      </c>
      <c r="Q215" s="5">
        <f t="shared" si="8"/>
        <v>0</v>
      </c>
      <c r="R215" s="5">
        <f t="shared" si="8"/>
        <v>0</v>
      </c>
      <c r="S215" s="5">
        <f t="shared" si="8"/>
        <v>0</v>
      </c>
      <c r="T215" s="5">
        <f t="shared" si="8"/>
        <v>0</v>
      </c>
      <c r="U215" s="5">
        <f t="shared" si="8"/>
        <v>0</v>
      </c>
      <c r="V215" s="5">
        <f t="shared" si="8"/>
        <v>0</v>
      </c>
      <c r="W215" s="5">
        <f t="shared" si="8"/>
        <v>0</v>
      </c>
      <c r="X215" s="5">
        <f t="shared" si="8"/>
        <v>0</v>
      </c>
      <c r="Y215" s="5">
        <f t="shared" si="8"/>
        <v>0</v>
      </c>
      <c r="Z215" s="5">
        <f t="shared" si="8"/>
        <v>0</v>
      </c>
      <c r="AA215" s="5">
        <f t="shared" si="8"/>
        <v>0</v>
      </c>
      <c r="AB215" s="5">
        <f t="shared" si="8"/>
        <v>0</v>
      </c>
      <c r="AC215" s="5">
        <f t="shared" si="8"/>
        <v>0</v>
      </c>
      <c r="AD215" s="5">
        <f t="shared" si="8"/>
        <v>0</v>
      </c>
      <c r="AE215" s="5">
        <f t="shared" si="8"/>
        <v>0</v>
      </c>
      <c r="AF215" s="5">
        <f t="shared" si="8"/>
        <v>0</v>
      </c>
      <c r="AG215" s="5">
        <f t="shared" si="8"/>
        <v>0</v>
      </c>
      <c r="AH215" s="5">
        <f t="shared" si="8"/>
        <v>0</v>
      </c>
      <c r="AI215" s="5">
        <f t="shared" si="8"/>
        <v>0</v>
      </c>
      <c r="AJ215" s="5">
        <f t="shared" si="8"/>
        <v>0</v>
      </c>
      <c r="AK215" s="5">
        <f t="shared" si="8"/>
        <v>0</v>
      </c>
      <c r="AL215" s="5">
        <f t="shared" si="8"/>
        <v>0</v>
      </c>
      <c r="AM215" s="5">
        <f t="shared" si="8"/>
        <v>0</v>
      </c>
      <c r="AN215" s="5">
        <f t="shared" si="8"/>
        <v>0</v>
      </c>
      <c r="AO215" s="5">
        <f t="shared" si="8"/>
        <v>0</v>
      </c>
      <c r="AP215" s="5">
        <f t="shared" si="8"/>
        <v>0</v>
      </c>
      <c r="AQ215" s="5">
        <f t="shared" si="8"/>
        <v>0</v>
      </c>
      <c r="AR215" s="5">
        <f t="shared" si="8"/>
        <v>0</v>
      </c>
      <c r="AS215" s="5">
        <f t="shared" si="8"/>
        <v>0</v>
      </c>
      <c r="AT215" s="5">
        <f t="shared" si="8"/>
        <v>0</v>
      </c>
      <c r="AU215" s="5">
        <f t="shared" si="8"/>
        <v>0</v>
      </c>
      <c r="AV215" s="5">
        <f t="shared" si="8"/>
        <v>0</v>
      </c>
      <c r="AW215" s="5">
        <f t="shared" si="8"/>
        <v>10439.14</v>
      </c>
      <c r="AX215" s="5">
        <f t="shared" si="8"/>
        <v>9651.5499999999993</v>
      </c>
      <c r="AY215" s="5">
        <f t="shared" si="8"/>
        <v>10622.44</v>
      </c>
      <c r="AZ215" s="5">
        <f t="shared" si="8"/>
        <v>9976.5300000000007</v>
      </c>
      <c r="BA215" s="5">
        <f t="shared" si="8"/>
        <v>10086.700000000001</v>
      </c>
      <c r="BB215" s="5">
        <f t="shared" si="8"/>
        <v>8165.57</v>
      </c>
      <c r="BC215" s="5">
        <f t="shared" si="8"/>
        <v>9461.7199999999993</v>
      </c>
      <c r="BD215" s="5">
        <f t="shared" si="8"/>
        <v>9248.18</v>
      </c>
      <c r="BE215" s="5">
        <f t="shared" si="8"/>
        <v>9544.23</v>
      </c>
      <c r="BF215" s="5">
        <f t="shared" si="8"/>
        <v>9838.61</v>
      </c>
      <c r="BG215" s="5">
        <f t="shared" si="8"/>
        <v>8772.26</v>
      </c>
      <c r="BH215" s="5">
        <f t="shared" si="8"/>
        <v>8514.77</v>
      </c>
      <c r="BI215" s="5">
        <f t="shared" si="8"/>
        <v>9485</v>
      </c>
      <c r="BJ215" s="5">
        <f t="shared" si="8"/>
        <v>0</v>
      </c>
      <c r="BK215" s="5">
        <f t="shared" si="8"/>
        <v>0</v>
      </c>
      <c r="BL215" s="5">
        <f t="shared" si="8"/>
        <v>0</v>
      </c>
      <c r="BM215" s="5">
        <f t="shared" si="8"/>
        <v>0</v>
      </c>
      <c r="BN215" s="5">
        <f t="shared" si="8"/>
        <v>0</v>
      </c>
      <c r="BO215" s="5"/>
      <c r="BP215" s="5"/>
      <c r="BQ215" s="5"/>
      <c r="BR215" s="5"/>
      <c r="BS215" s="5"/>
    </row>
    <row r="216" spans="1:120" x14ac:dyDescent="0.2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row>
    <row r="218" spans="1:120" ht="14" x14ac:dyDescent="0.3">
      <c r="A218" s="1" t="s">
        <v>270</v>
      </c>
    </row>
    <row r="219" spans="1:120" x14ac:dyDescent="0.25">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17</v>
      </c>
      <c r="S219" t="s">
        <v>18</v>
      </c>
      <c r="T219" t="s">
        <v>19</v>
      </c>
      <c r="U219" t="s">
        <v>20</v>
      </c>
      <c r="V219" t="s">
        <v>21</v>
      </c>
      <c r="W219" t="s">
        <v>22</v>
      </c>
      <c r="X219" t="s">
        <v>23</v>
      </c>
      <c r="Y219" t="s">
        <v>24</v>
      </c>
      <c r="Z219" t="s">
        <v>25</v>
      </c>
      <c r="AA219" t="s">
        <v>26</v>
      </c>
      <c r="AB219" t="s">
        <v>27</v>
      </c>
      <c r="AC219" t="s">
        <v>28</v>
      </c>
      <c r="AD219" t="s">
        <v>29</v>
      </c>
      <c r="AE219" t="s">
        <v>30</v>
      </c>
      <c r="AF219" t="s">
        <v>31</v>
      </c>
      <c r="AG219" t="s">
        <v>32</v>
      </c>
      <c r="AH219" t="s">
        <v>33</v>
      </c>
      <c r="AI219" t="s">
        <v>34</v>
      </c>
      <c r="AJ219" t="s">
        <v>35</v>
      </c>
      <c r="AK219" t="s">
        <v>36</v>
      </c>
      <c r="AL219" t="s">
        <v>37</v>
      </c>
      <c r="AM219" t="s">
        <v>38</v>
      </c>
      <c r="AN219" t="s">
        <v>39</v>
      </c>
      <c r="AO219" t="s">
        <v>40</v>
      </c>
      <c r="AP219" t="s">
        <v>41</v>
      </c>
      <c r="AQ219" t="s">
        <v>42</v>
      </c>
      <c r="AR219" t="s">
        <v>43</v>
      </c>
      <c r="AS219" t="s">
        <v>44</v>
      </c>
      <c r="AT219" t="s">
        <v>45</v>
      </c>
      <c r="AU219" t="s">
        <v>46</v>
      </c>
      <c r="AV219" t="s">
        <v>47</v>
      </c>
      <c r="AW219" t="s">
        <v>48</v>
      </c>
      <c r="AX219" t="s">
        <v>49</v>
      </c>
      <c r="AY219" t="s">
        <v>50</v>
      </c>
      <c r="AZ219" t="s">
        <v>51</v>
      </c>
      <c r="BA219" t="s">
        <v>52</v>
      </c>
      <c r="BB219" t="s">
        <v>53</v>
      </c>
      <c r="BC219" t="s">
        <v>54</v>
      </c>
      <c r="BD219" t="s">
        <v>55</v>
      </c>
      <c r="BE219" t="s">
        <v>56</v>
      </c>
      <c r="BF219" t="s">
        <v>57</v>
      </c>
      <c r="BG219" t="s">
        <v>58</v>
      </c>
      <c r="BH219" t="s">
        <v>59</v>
      </c>
      <c r="BI219" t="s">
        <v>60</v>
      </c>
      <c r="BJ219" t="s">
        <v>61</v>
      </c>
      <c r="BK219" t="s">
        <v>62</v>
      </c>
      <c r="BL219" t="s">
        <v>63</v>
      </c>
      <c r="BM219" t="s">
        <v>64</v>
      </c>
    </row>
    <row r="220" spans="1:120" x14ac:dyDescent="0.25">
      <c r="A220" t="s">
        <v>271</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row>
    <row r="221" spans="1:120" x14ac:dyDescent="0.25">
      <c r="A221" t="s">
        <v>272</v>
      </c>
      <c r="B221">
        <v>350224.86</v>
      </c>
      <c r="C221">
        <v>231225.96</v>
      </c>
      <c r="D221">
        <v>117038.09</v>
      </c>
      <c r="E221">
        <v>417218.94</v>
      </c>
      <c r="F221">
        <v>311125.09999999998</v>
      </c>
      <c r="G221">
        <v>210888.04</v>
      </c>
      <c r="H221">
        <v>101594.15</v>
      </c>
      <c r="I221">
        <v>294194.62</v>
      </c>
      <c r="J221">
        <v>196224.38</v>
      </c>
      <c r="K221">
        <v>141056.54</v>
      </c>
      <c r="L221">
        <v>78388.41</v>
      </c>
      <c r="M221">
        <v>276811.12</v>
      </c>
      <c r="N221">
        <v>206656.84</v>
      </c>
      <c r="O221">
        <v>120869.2</v>
      </c>
      <c r="P221">
        <v>70444.490000000005</v>
      </c>
      <c r="Q221">
        <v>413250.65</v>
      </c>
      <c r="R221">
        <v>413250.65</v>
      </c>
      <c r="S221">
        <v>316587.81</v>
      </c>
      <c r="T221">
        <v>200014.17</v>
      </c>
      <c r="U221">
        <v>95249.919999999998</v>
      </c>
      <c r="V221">
        <v>361586.86</v>
      </c>
      <c r="W221">
        <v>286125.96999999997</v>
      </c>
      <c r="X221">
        <v>175848.84</v>
      </c>
      <c r="Y221">
        <v>79390.759999999995</v>
      </c>
      <c r="Z221">
        <v>243143.3</v>
      </c>
      <c r="AA221">
        <v>192101.48</v>
      </c>
      <c r="AB221">
        <v>114184.6</v>
      </c>
      <c r="AC221">
        <v>51005.88</v>
      </c>
      <c r="AD221">
        <v>175666.05</v>
      </c>
      <c r="AE221">
        <v>114356.88</v>
      </c>
      <c r="AF221">
        <v>83815.899999999994</v>
      </c>
      <c r="AG221">
        <v>35918.11</v>
      </c>
      <c r="AH221">
        <v>165543.43</v>
      </c>
      <c r="AI221">
        <v>102129.13</v>
      </c>
      <c r="AJ221">
        <v>62449.48</v>
      </c>
      <c r="AK221">
        <v>32117.85</v>
      </c>
      <c r="AL221">
        <v>146916.57</v>
      </c>
      <c r="AM221">
        <v>88931.11</v>
      </c>
      <c r="AN221">
        <v>62705.79</v>
      </c>
      <c r="AO221">
        <v>33146.639999999999</v>
      </c>
      <c r="AP221">
        <v>117148.2</v>
      </c>
      <c r="AQ221">
        <v>83871.429999999993</v>
      </c>
      <c r="AR221">
        <v>52423.39</v>
      </c>
      <c r="AS221">
        <v>24337.23</v>
      </c>
      <c r="AT221">
        <v>92400.47</v>
      </c>
      <c r="AU221">
        <v>88863.12</v>
      </c>
      <c r="AV221">
        <v>64380.98</v>
      </c>
      <c r="AW221">
        <v>38931.160000000003</v>
      </c>
      <c r="AX221">
        <v>62784.480000000003</v>
      </c>
      <c r="AY221">
        <v>80310.070000000007</v>
      </c>
      <c r="AZ221">
        <v>52192.39</v>
      </c>
      <c r="BA221">
        <v>25116.47</v>
      </c>
      <c r="BB221">
        <v>52055.199999999997</v>
      </c>
      <c r="BC221">
        <v>37195.910000000003</v>
      </c>
      <c r="BD221">
        <v>25141.89</v>
      </c>
      <c r="BE221">
        <v>18416.43</v>
      </c>
      <c r="BF221">
        <v>60646.559999999998</v>
      </c>
      <c r="BG221">
        <v>38469.89</v>
      </c>
      <c r="BH221">
        <v>12220.01</v>
      </c>
      <c r="BI221">
        <v>5682</v>
      </c>
      <c r="BJ221">
        <v>180247</v>
      </c>
      <c r="BK221">
        <v>148330.17000000001</v>
      </c>
      <c r="BL221">
        <v>103216</v>
      </c>
      <c r="BM221">
        <v>55683.38</v>
      </c>
    </row>
    <row r="222" spans="1:120" x14ac:dyDescent="0.25">
      <c r="A222" t="s">
        <v>273</v>
      </c>
      <c r="B222">
        <v>58707.57</v>
      </c>
      <c r="C222">
        <v>37724.49</v>
      </c>
      <c r="D222">
        <v>18132.830000000002</v>
      </c>
      <c r="E222">
        <v>67174.7</v>
      </c>
      <c r="F222">
        <v>49705.46</v>
      </c>
      <c r="G222">
        <v>32910.49</v>
      </c>
      <c r="H222">
        <v>16276.73</v>
      </c>
      <c r="I222">
        <v>80073.67</v>
      </c>
      <c r="J222">
        <v>59038.11</v>
      </c>
      <c r="K222">
        <v>20085.03</v>
      </c>
      <c r="L222">
        <v>10186.76</v>
      </c>
      <c r="M222">
        <v>53779.37</v>
      </c>
      <c r="N222">
        <v>42468.83</v>
      </c>
      <c r="O222">
        <v>31185.18</v>
      </c>
      <c r="P222">
        <v>19789.05</v>
      </c>
      <c r="Q222">
        <v>48371.01</v>
      </c>
      <c r="R222">
        <v>48371.01</v>
      </c>
      <c r="S222">
        <v>36094.720000000001</v>
      </c>
      <c r="T222">
        <v>23961.33</v>
      </c>
      <c r="U222">
        <v>11962.22</v>
      </c>
      <c r="V222">
        <v>50121.2</v>
      </c>
      <c r="W222">
        <v>37653.449999999997</v>
      </c>
      <c r="X222">
        <v>24945.65</v>
      </c>
      <c r="Y222">
        <v>12363.41</v>
      </c>
      <c r="Z222">
        <v>55610.35</v>
      </c>
      <c r="AA222">
        <v>42573.51</v>
      </c>
      <c r="AB222">
        <v>28631.88</v>
      </c>
      <c r="AC222">
        <v>14362.69</v>
      </c>
      <c r="AD222">
        <v>60099.7</v>
      </c>
      <c r="AE222">
        <v>45164.42</v>
      </c>
      <c r="AF222">
        <v>30240.09</v>
      </c>
      <c r="AG222">
        <v>15165.65</v>
      </c>
      <c r="AH222">
        <v>59773.66</v>
      </c>
      <c r="AI222">
        <v>44247.71</v>
      </c>
      <c r="AJ222">
        <v>29237.52</v>
      </c>
      <c r="AK222">
        <v>14470.36</v>
      </c>
      <c r="AL222">
        <v>58032.82</v>
      </c>
      <c r="AM222">
        <v>43304.47</v>
      </c>
      <c r="AN222">
        <v>28778.37</v>
      </c>
      <c r="AO222">
        <v>14087.56</v>
      </c>
      <c r="AP222">
        <v>58540.61</v>
      </c>
      <c r="AQ222">
        <v>44188.79</v>
      </c>
      <c r="AR222">
        <v>29953.25</v>
      </c>
      <c r="AS222">
        <v>14741.33</v>
      </c>
      <c r="AT222">
        <v>57974.09</v>
      </c>
      <c r="AU222">
        <v>42855.28</v>
      </c>
      <c r="AV222">
        <v>28403.43</v>
      </c>
      <c r="AW222">
        <v>14274.46</v>
      </c>
      <c r="AX222">
        <v>56848.62</v>
      </c>
      <c r="AY222">
        <v>42287.79</v>
      </c>
      <c r="AZ222">
        <v>27663.98</v>
      </c>
      <c r="BA222">
        <v>13652.65</v>
      </c>
      <c r="BB222">
        <v>55031.37</v>
      </c>
      <c r="BC222">
        <v>41272.230000000003</v>
      </c>
      <c r="BD222">
        <v>27273.26</v>
      </c>
      <c r="BE222">
        <v>13797.37</v>
      </c>
      <c r="BF222">
        <v>58311.839999999997</v>
      </c>
      <c r="BG222">
        <v>43946.720000000001</v>
      </c>
      <c r="BH222">
        <v>29510.39</v>
      </c>
      <c r="BI222">
        <v>14697</v>
      </c>
      <c r="BJ222">
        <v>59968</v>
      </c>
      <c r="BK222">
        <v>45007.02</v>
      </c>
      <c r="BL222">
        <v>29513</v>
      </c>
      <c r="BM222">
        <v>13893.59</v>
      </c>
    </row>
    <row r="223" spans="1:120" x14ac:dyDescent="0.25">
      <c r="A223" t="s">
        <v>274</v>
      </c>
      <c r="B223">
        <v>58707.57</v>
      </c>
      <c r="C223">
        <v>37724.49</v>
      </c>
      <c r="D223">
        <v>18132.830000000002</v>
      </c>
      <c r="E223">
        <v>67174.7</v>
      </c>
      <c r="F223">
        <v>49705.46</v>
      </c>
      <c r="G223">
        <v>32910.49</v>
      </c>
      <c r="H223">
        <v>16276.73</v>
      </c>
      <c r="I223">
        <v>80073.67</v>
      </c>
      <c r="J223">
        <v>59038.11</v>
      </c>
      <c r="K223">
        <v>20085.03</v>
      </c>
      <c r="L223">
        <v>10186.76</v>
      </c>
      <c r="M223">
        <v>43681.7</v>
      </c>
      <c r="N223">
        <v>32976.35</v>
      </c>
      <c r="O223">
        <v>21972.7</v>
      </c>
      <c r="P223">
        <v>18405.97</v>
      </c>
      <c r="Q223">
        <v>42753.95</v>
      </c>
      <c r="R223">
        <v>42753.95</v>
      </c>
      <c r="S223">
        <v>31862.639999999999</v>
      </c>
      <c r="T223">
        <v>21118.51</v>
      </c>
      <c r="U223">
        <v>10502.88</v>
      </c>
      <c r="V223">
        <v>44352.92</v>
      </c>
      <c r="W223">
        <v>33349.660000000003</v>
      </c>
      <c r="X223">
        <v>22068.76</v>
      </c>
      <c r="Y223">
        <v>10927.67</v>
      </c>
      <c r="Z223">
        <v>49742.14</v>
      </c>
      <c r="AA223">
        <v>38182</v>
      </c>
      <c r="AB223">
        <v>25708.42</v>
      </c>
      <c r="AC223">
        <v>12903.47</v>
      </c>
      <c r="AD223">
        <v>54212.68</v>
      </c>
      <c r="AE223">
        <v>40743.300000000003</v>
      </c>
      <c r="AF223">
        <v>27284.86</v>
      </c>
      <c r="AG223">
        <v>13663.49</v>
      </c>
      <c r="AH223">
        <v>53272.98</v>
      </c>
      <c r="AI223">
        <v>39334.57</v>
      </c>
      <c r="AJ223">
        <v>25965.77</v>
      </c>
      <c r="AK223">
        <v>12836.32</v>
      </c>
      <c r="AL223">
        <v>51518.89</v>
      </c>
      <c r="AM223">
        <v>38431.93</v>
      </c>
      <c r="AN223">
        <v>25550.42</v>
      </c>
      <c r="AO223">
        <v>12477.88</v>
      </c>
      <c r="AP223">
        <v>51238.22</v>
      </c>
      <c r="AQ223">
        <v>38505.040000000001</v>
      </c>
      <c r="AR223">
        <v>25947.42</v>
      </c>
      <c r="AS223">
        <v>12524.19</v>
      </c>
      <c r="AT223">
        <v>49074.42</v>
      </c>
      <c r="AU223">
        <v>36410.68</v>
      </c>
      <c r="AV223">
        <v>24062.880000000001</v>
      </c>
      <c r="AW223">
        <v>12111.27</v>
      </c>
      <c r="AX223">
        <v>48188.51</v>
      </c>
      <c r="AY223">
        <v>35797.49</v>
      </c>
      <c r="AZ223">
        <v>23347.200000000001</v>
      </c>
      <c r="BA223">
        <v>11511.52</v>
      </c>
      <c r="BB223">
        <v>46533.79</v>
      </c>
      <c r="BC223">
        <v>34900.11</v>
      </c>
      <c r="BD223">
        <v>23324.97</v>
      </c>
      <c r="BE223">
        <v>11813.86</v>
      </c>
      <c r="BF223">
        <v>49853.279999999999</v>
      </c>
      <c r="BG223">
        <v>37574.57</v>
      </c>
      <c r="BH223">
        <v>25225.88</v>
      </c>
      <c r="BI223">
        <v>14697</v>
      </c>
      <c r="BJ223">
        <v>59968</v>
      </c>
      <c r="BK223">
        <v>45007.02</v>
      </c>
      <c r="BL223">
        <v>29513</v>
      </c>
      <c r="BM223">
        <v>13893.59</v>
      </c>
    </row>
    <row r="224" spans="1:120" x14ac:dyDescent="0.25">
      <c r="A224" t="s">
        <v>275</v>
      </c>
      <c r="B224">
        <v>0</v>
      </c>
      <c r="C224">
        <v>0</v>
      </c>
      <c r="D224">
        <v>0</v>
      </c>
      <c r="E224">
        <v>0</v>
      </c>
      <c r="F224">
        <v>0</v>
      </c>
      <c r="G224">
        <v>0</v>
      </c>
      <c r="H224">
        <v>0</v>
      </c>
      <c r="I224">
        <v>0</v>
      </c>
      <c r="J224">
        <v>0</v>
      </c>
      <c r="K224">
        <v>0</v>
      </c>
      <c r="L224">
        <v>0</v>
      </c>
      <c r="M224">
        <v>10097.67</v>
      </c>
      <c r="N224">
        <v>9492.49</v>
      </c>
      <c r="O224">
        <v>9212.48</v>
      </c>
      <c r="P224">
        <v>1383.08</v>
      </c>
      <c r="Q224">
        <v>5617.06</v>
      </c>
      <c r="R224">
        <v>5617.06</v>
      </c>
      <c r="S224">
        <v>4232.09</v>
      </c>
      <c r="T224">
        <v>2842.82</v>
      </c>
      <c r="U224">
        <v>1459.34</v>
      </c>
      <c r="V224">
        <v>5768.28</v>
      </c>
      <c r="W224">
        <v>4303.79</v>
      </c>
      <c r="X224">
        <v>2876.89</v>
      </c>
      <c r="Y224">
        <v>1435.75</v>
      </c>
      <c r="Z224">
        <v>5868.21</v>
      </c>
      <c r="AA224">
        <v>4391.51</v>
      </c>
      <c r="AB224">
        <v>2923.46</v>
      </c>
      <c r="AC224">
        <v>1459.22</v>
      </c>
      <c r="AD224">
        <v>5887.02</v>
      </c>
      <c r="AE224">
        <v>4421.12</v>
      </c>
      <c r="AF224">
        <v>2955.23</v>
      </c>
      <c r="AG224">
        <v>1502.16</v>
      </c>
      <c r="AH224">
        <v>6500.68</v>
      </c>
      <c r="AI224">
        <v>4913.1400000000003</v>
      </c>
      <c r="AJ224">
        <v>3271.75</v>
      </c>
      <c r="AK224">
        <v>1634.04</v>
      </c>
      <c r="AL224">
        <v>6513.93</v>
      </c>
      <c r="AM224">
        <v>4872.54</v>
      </c>
      <c r="AN224">
        <v>3227.95</v>
      </c>
      <c r="AO224">
        <v>1609.68</v>
      </c>
      <c r="AP224">
        <v>7302.4</v>
      </c>
      <c r="AQ224">
        <v>5683.75</v>
      </c>
      <c r="AR224">
        <v>4005.83</v>
      </c>
      <c r="AS224">
        <v>2217.14</v>
      </c>
      <c r="AT224">
        <v>8899.66</v>
      </c>
      <c r="AU224">
        <v>6444.6</v>
      </c>
      <c r="AV224">
        <v>4340.5600000000004</v>
      </c>
      <c r="AW224">
        <v>2163.1799999999998</v>
      </c>
      <c r="AX224">
        <v>8660.11</v>
      </c>
      <c r="AY224">
        <v>6490.3</v>
      </c>
      <c r="AZ224">
        <v>4316.78</v>
      </c>
      <c r="BA224">
        <v>2141.13</v>
      </c>
      <c r="BB224">
        <v>8497.58</v>
      </c>
      <c r="BC224">
        <v>6372.12</v>
      </c>
      <c r="BD224">
        <v>3948.29</v>
      </c>
      <c r="BE224">
        <v>1983.51</v>
      </c>
      <c r="BF224">
        <v>8458.56</v>
      </c>
      <c r="BG224">
        <v>6372.16</v>
      </c>
      <c r="BH224">
        <v>4284.5</v>
      </c>
      <c r="BI224">
        <v>0</v>
      </c>
      <c r="BJ224">
        <v>0</v>
      </c>
      <c r="BK224">
        <v>0</v>
      </c>
      <c r="BL224">
        <v>0</v>
      </c>
      <c r="BM224">
        <v>0</v>
      </c>
    </row>
    <row r="225" spans="1:65" x14ac:dyDescent="0.25">
      <c r="A225" t="s">
        <v>276</v>
      </c>
      <c r="B225">
        <v>0</v>
      </c>
      <c r="C225">
        <v>0</v>
      </c>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c r="X225">
        <v>0</v>
      </c>
      <c r="Y225">
        <v>0</v>
      </c>
      <c r="Z225">
        <v>0</v>
      </c>
      <c r="AA225">
        <v>0</v>
      </c>
      <c r="AB225">
        <v>0</v>
      </c>
      <c r="AC225">
        <v>0</v>
      </c>
      <c r="AD225">
        <v>0</v>
      </c>
      <c r="AE225">
        <v>0</v>
      </c>
      <c r="AF225">
        <v>0</v>
      </c>
      <c r="AG225">
        <v>0</v>
      </c>
      <c r="AH225">
        <v>1577.34</v>
      </c>
      <c r="AI225">
        <v>0</v>
      </c>
      <c r="AJ225">
        <v>0</v>
      </c>
      <c r="AK225">
        <v>0</v>
      </c>
      <c r="AL225">
        <v>2181.98</v>
      </c>
      <c r="AM225">
        <v>0</v>
      </c>
      <c r="AN225">
        <v>0</v>
      </c>
      <c r="AO225">
        <v>0</v>
      </c>
      <c r="AP225">
        <v>0</v>
      </c>
      <c r="AQ225">
        <v>0</v>
      </c>
      <c r="AR225">
        <v>0</v>
      </c>
      <c r="AS225">
        <v>0</v>
      </c>
      <c r="AT225">
        <v>0</v>
      </c>
      <c r="AU225">
        <v>0</v>
      </c>
      <c r="AV225">
        <v>0</v>
      </c>
      <c r="AW225">
        <v>0</v>
      </c>
      <c r="AX225">
        <v>17306.8</v>
      </c>
      <c r="AY225">
        <v>0</v>
      </c>
      <c r="AZ225">
        <v>0</v>
      </c>
      <c r="BA225">
        <v>0</v>
      </c>
      <c r="BB225">
        <v>0</v>
      </c>
      <c r="BC225">
        <v>0</v>
      </c>
      <c r="BD225">
        <v>0</v>
      </c>
      <c r="BE225">
        <v>0</v>
      </c>
      <c r="BF225">
        <v>0</v>
      </c>
      <c r="BG225">
        <v>0</v>
      </c>
      <c r="BH225">
        <v>0</v>
      </c>
      <c r="BI225">
        <v>0</v>
      </c>
      <c r="BJ225">
        <v>0</v>
      </c>
      <c r="BK225">
        <v>0</v>
      </c>
      <c r="BL225">
        <v>0</v>
      </c>
      <c r="BM225">
        <v>0</v>
      </c>
    </row>
    <row r="226" spans="1:65" x14ac:dyDescent="0.25">
      <c r="A226" t="s">
        <v>277</v>
      </c>
      <c r="B226">
        <v>35.35</v>
      </c>
      <c r="C226">
        <v>2745.54</v>
      </c>
      <c r="D226">
        <v>664.8</v>
      </c>
      <c r="E226">
        <v>6958.66</v>
      </c>
      <c r="F226">
        <v>-1141.01</v>
      </c>
      <c r="G226">
        <v>-1141.01</v>
      </c>
      <c r="H226">
        <v>0.14000000000000001</v>
      </c>
      <c r="I226">
        <v>-643.44000000000005</v>
      </c>
      <c r="J226">
        <v>-1675.34</v>
      </c>
      <c r="K226">
        <v>-1346.06</v>
      </c>
      <c r="L226">
        <v>-2419.44</v>
      </c>
      <c r="M226">
        <v>581.1</v>
      </c>
      <c r="N226">
        <v>618</v>
      </c>
      <c r="O226">
        <v>1327.6</v>
      </c>
      <c r="P226">
        <v>-3797.44</v>
      </c>
      <c r="Q226">
        <v>2257.69</v>
      </c>
      <c r="R226">
        <v>2257.69</v>
      </c>
      <c r="S226">
        <v>1539.82</v>
      </c>
      <c r="T226">
        <v>2873.23</v>
      </c>
      <c r="U226">
        <v>440.55</v>
      </c>
      <c r="V226">
        <v>3463.76</v>
      </c>
      <c r="W226">
        <v>-652.69000000000005</v>
      </c>
      <c r="X226">
        <v>845.06</v>
      </c>
      <c r="Y226">
        <v>-44.84</v>
      </c>
      <c r="Z226">
        <v>-105.36</v>
      </c>
      <c r="AA226">
        <v>-725.26</v>
      </c>
      <c r="AB226">
        <v>-177.29</v>
      </c>
      <c r="AC226">
        <v>252.43</v>
      </c>
      <c r="AD226">
        <v>344.42</v>
      </c>
      <c r="AE226">
        <v>460.5</v>
      </c>
      <c r="AF226">
        <v>-1545.01</v>
      </c>
      <c r="AG226">
        <v>288.76</v>
      </c>
      <c r="AH226">
        <v>0.99</v>
      </c>
      <c r="AI226">
        <v>-287.01</v>
      </c>
      <c r="AJ226">
        <v>-540.04999999999995</v>
      </c>
      <c r="AK226">
        <v>310.07</v>
      </c>
      <c r="AL226">
        <v>217.33</v>
      </c>
      <c r="AM226">
        <v>369.51</v>
      </c>
      <c r="AN226">
        <v>50.38</v>
      </c>
      <c r="AO226">
        <v>178.39</v>
      </c>
      <c r="AP226">
        <v>-696.79</v>
      </c>
      <c r="AQ226">
        <v>-375.95</v>
      </c>
      <c r="AR226">
        <v>166.38</v>
      </c>
      <c r="AS226">
        <v>778.71</v>
      </c>
      <c r="AT226">
        <v>-329.4</v>
      </c>
      <c r="AU226">
        <v>-111.27</v>
      </c>
      <c r="AV226">
        <v>37.86</v>
      </c>
      <c r="AW226">
        <v>-427.51</v>
      </c>
      <c r="AX226">
        <v>-384.74</v>
      </c>
      <c r="AY226">
        <v>-830.25</v>
      </c>
      <c r="AZ226">
        <v>-513.11</v>
      </c>
      <c r="BA226">
        <v>794.18</v>
      </c>
      <c r="BB226">
        <v>1210.05</v>
      </c>
      <c r="BC226">
        <v>107.59</v>
      </c>
      <c r="BD226">
        <v>-374.23</v>
      </c>
      <c r="BE226">
        <v>1761.04</v>
      </c>
      <c r="BF226">
        <v>857.11</v>
      </c>
      <c r="BG226">
        <v>1162.05</v>
      </c>
      <c r="BH226">
        <v>-427.66</v>
      </c>
      <c r="BI226">
        <v>0</v>
      </c>
      <c r="BJ226">
        <v>0</v>
      </c>
      <c r="BK226">
        <v>0</v>
      </c>
      <c r="BL226">
        <v>0</v>
      </c>
      <c r="BM226">
        <v>0</v>
      </c>
    </row>
    <row r="227" spans="1:65" x14ac:dyDescent="0.25">
      <c r="A227" t="s">
        <v>278</v>
      </c>
      <c r="B227">
        <v>0</v>
      </c>
      <c r="C227">
        <v>0</v>
      </c>
      <c r="D227">
        <v>0</v>
      </c>
      <c r="E227">
        <v>0</v>
      </c>
      <c r="F227">
        <v>0</v>
      </c>
      <c r="G227">
        <v>0</v>
      </c>
      <c r="H227">
        <v>0</v>
      </c>
      <c r="I227">
        <v>0</v>
      </c>
      <c r="J227">
        <v>0</v>
      </c>
      <c r="K227">
        <v>0</v>
      </c>
      <c r="L227">
        <v>0</v>
      </c>
      <c r="M227">
        <v>0</v>
      </c>
      <c r="N227">
        <v>0</v>
      </c>
      <c r="O227">
        <v>0</v>
      </c>
      <c r="P227">
        <v>0</v>
      </c>
      <c r="Q227">
        <v>92.37</v>
      </c>
      <c r="R227">
        <v>92.37</v>
      </c>
      <c r="S227">
        <v>92.37</v>
      </c>
      <c r="T227">
        <v>92.37</v>
      </c>
      <c r="U227">
        <v>92.37</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row>
    <row r="228" spans="1:65" x14ac:dyDescent="0.25">
      <c r="A228" t="s">
        <v>279</v>
      </c>
      <c r="B228">
        <v>-963.35</v>
      </c>
      <c r="C228">
        <v>-963.35</v>
      </c>
      <c r="D228">
        <v>-963.35</v>
      </c>
      <c r="E228">
        <v>0</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row>
    <row r="229" spans="1:65" x14ac:dyDescent="0.25">
      <c r="A229" t="s">
        <v>280</v>
      </c>
      <c r="B229">
        <v>-811.85</v>
      </c>
      <c r="C229">
        <v>710.03</v>
      </c>
      <c r="D229">
        <v>639.70000000000005</v>
      </c>
      <c r="E229">
        <v>-1094.9100000000001</v>
      </c>
      <c r="F229">
        <v>-1079.07</v>
      </c>
      <c r="G229">
        <v>-21.7</v>
      </c>
      <c r="H229">
        <v>4.97</v>
      </c>
      <c r="I229">
        <v>-254.83</v>
      </c>
      <c r="J229">
        <v>-22.84</v>
      </c>
      <c r="K229">
        <v>-22.46</v>
      </c>
      <c r="L229">
        <v>-10.49</v>
      </c>
      <c r="M229">
        <v>-1256.19</v>
      </c>
      <c r="N229">
        <v>-1026.57</v>
      </c>
      <c r="O229">
        <v>0</v>
      </c>
      <c r="P229">
        <v>0</v>
      </c>
      <c r="Q229">
        <v>-479.32</v>
      </c>
      <c r="R229">
        <v>-479.32</v>
      </c>
      <c r="S229">
        <v>0</v>
      </c>
      <c r="T229">
        <v>-89.85</v>
      </c>
      <c r="U229">
        <v>-47.67</v>
      </c>
      <c r="V229">
        <v>0</v>
      </c>
      <c r="W229">
        <v>-807.52</v>
      </c>
      <c r="X229">
        <v>0</v>
      </c>
      <c r="Y229">
        <v>0</v>
      </c>
      <c r="Z229">
        <v>-1896.66</v>
      </c>
      <c r="AA229">
        <v>-1921.9</v>
      </c>
      <c r="AB229">
        <v>0</v>
      </c>
      <c r="AC229">
        <v>0</v>
      </c>
      <c r="AD229">
        <v>0</v>
      </c>
      <c r="AE229">
        <v>0</v>
      </c>
      <c r="AF229">
        <v>0</v>
      </c>
      <c r="AG229">
        <v>0</v>
      </c>
      <c r="AH229">
        <v>0</v>
      </c>
      <c r="AI229">
        <v>0</v>
      </c>
      <c r="AJ229">
        <v>0</v>
      </c>
      <c r="AK229">
        <v>0</v>
      </c>
      <c r="AL229">
        <v>0</v>
      </c>
      <c r="AM229">
        <v>-1460.45</v>
      </c>
      <c r="AN229">
        <v>-1394.31</v>
      </c>
      <c r="AO229">
        <v>0</v>
      </c>
      <c r="AP229">
        <v>-633.94000000000005</v>
      </c>
      <c r="AQ229">
        <v>0</v>
      </c>
      <c r="AR229">
        <v>0</v>
      </c>
      <c r="AS229">
        <v>218.72</v>
      </c>
      <c r="AT229">
        <v>0</v>
      </c>
      <c r="AU229">
        <v>0</v>
      </c>
      <c r="AV229">
        <v>0</v>
      </c>
      <c r="AW229">
        <v>0</v>
      </c>
      <c r="AX229">
        <v>0</v>
      </c>
      <c r="AY229">
        <v>0</v>
      </c>
      <c r="AZ229">
        <v>0</v>
      </c>
      <c r="BA229">
        <v>0</v>
      </c>
      <c r="BB229">
        <v>0</v>
      </c>
      <c r="BC229">
        <v>0</v>
      </c>
      <c r="BD229">
        <v>0</v>
      </c>
      <c r="BE229">
        <v>0</v>
      </c>
      <c r="BF229">
        <v>0</v>
      </c>
      <c r="BG229">
        <v>-163.52000000000001</v>
      </c>
      <c r="BH229">
        <v>0</v>
      </c>
      <c r="BI229">
        <v>0</v>
      </c>
      <c r="BJ229">
        <v>0</v>
      </c>
      <c r="BK229">
        <v>0</v>
      </c>
      <c r="BL229">
        <v>0</v>
      </c>
      <c r="BM229">
        <v>0</v>
      </c>
    </row>
    <row r="230" spans="1:65" x14ac:dyDescent="0.25">
      <c r="A230" t="s">
        <v>281</v>
      </c>
      <c r="B230">
        <v>-811.85</v>
      </c>
      <c r="C230">
        <v>710.03</v>
      </c>
      <c r="D230">
        <v>639.70000000000005</v>
      </c>
      <c r="E230">
        <v>-1094.9100000000001</v>
      </c>
      <c r="F230">
        <v>-1079.07</v>
      </c>
      <c r="G230">
        <v>-21.7</v>
      </c>
      <c r="H230">
        <v>4.97</v>
      </c>
      <c r="I230">
        <v>-254.83</v>
      </c>
      <c r="J230">
        <v>-22.84</v>
      </c>
      <c r="K230">
        <v>-22.46</v>
      </c>
      <c r="L230">
        <v>-10.49</v>
      </c>
      <c r="M230">
        <v>-1256.19</v>
      </c>
      <c r="N230">
        <v>-1026.57</v>
      </c>
      <c r="O230">
        <v>0</v>
      </c>
      <c r="P230">
        <v>0</v>
      </c>
      <c r="Q230">
        <v>-479.32</v>
      </c>
      <c r="R230">
        <v>-479.32</v>
      </c>
      <c r="S230">
        <v>0</v>
      </c>
      <c r="T230">
        <v>-89.85</v>
      </c>
      <c r="U230">
        <v>-47.67</v>
      </c>
      <c r="V230">
        <v>0</v>
      </c>
      <c r="W230">
        <v>-807.52</v>
      </c>
      <c r="X230">
        <v>0</v>
      </c>
      <c r="Y230">
        <v>0</v>
      </c>
      <c r="Z230">
        <v>-1896.66</v>
      </c>
      <c r="AA230">
        <v>-1921.9</v>
      </c>
      <c r="AB230">
        <v>0</v>
      </c>
      <c r="AC230">
        <v>0</v>
      </c>
      <c r="AD230">
        <v>0</v>
      </c>
      <c r="AE230">
        <v>0</v>
      </c>
      <c r="AF230">
        <v>0</v>
      </c>
      <c r="AG230">
        <v>0</v>
      </c>
      <c r="AH230">
        <v>0</v>
      </c>
      <c r="AI230">
        <v>0</v>
      </c>
      <c r="AJ230">
        <v>0</v>
      </c>
      <c r="AK230">
        <v>0</v>
      </c>
      <c r="AL230">
        <v>0</v>
      </c>
      <c r="AM230">
        <v>0</v>
      </c>
      <c r="AN230">
        <v>0</v>
      </c>
      <c r="AO230">
        <v>0</v>
      </c>
      <c r="AP230">
        <v>0</v>
      </c>
      <c r="AQ230">
        <v>0</v>
      </c>
      <c r="AR230">
        <v>0</v>
      </c>
      <c r="AS230">
        <v>218.72</v>
      </c>
      <c r="AT230">
        <v>0</v>
      </c>
      <c r="AU230">
        <v>0</v>
      </c>
      <c r="AV230">
        <v>0</v>
      </c>
      <c r="AW230">
        <v>0</v>
      </c>
      <c r="AX230">
        <v>0</v>
      </c>
      <c r="AY230">
        <v>0</v>
      </c>
      <c r="AZ230">
        <v>0</v>
      </c>
      <c r="BA230">
        <v>0</v>
      </c>
      <c r="BB230">
        <v>0</v>
      </c>
      <c r="BC230">
        <v>0</v>
      </c>
      <c r="BD230">
        <v>0</v>
      </c>
      <c r="BE230">
        <v>0</v>
      </c>
      <c r="BF230">
        <v>0</v>
      </c>
      <c r="BG230">
        <v>-163.52000000000001</v>
      </c>
      <c r="BH230">
        <v>0</v>
      </c>
      <c r="BI230">
        <v>0</v>
      </c>
      <c r="BJ230">
        <v>0</v>
      </c>
      <c r="BK230">
        <v>0</v>
      </c>
      <c r="BL230">
        <v>0</v>
      </c>
      <c r="BM230">
        <v>0</v>
      </c>
    </row>
    <row r="231" spans="1:65" x14ac:dyDescent="0.25">
      <c r="A231" t="s">
        <v>282</v>
      </c>
      <c r="B231">
        <v>0</v>
      </c>
      <c r="C231">
        <v>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-1460.45</v>
      </c>
      <c r="AN231">
        <v>-1394.31</v>
      </c>
      <c r="AO231">
        <v>0</v>
      </c>
      <c r="AP231">
        <v>-633.94000000000005</v>
      </c>
      <c r="AQ231">
        <v>0</v>
      </c>
      <c r="AR231">
        <v>0</v>
      </c>
      <c r="AS231">
        <v>0</v>
      </c>
      <c r="AT231">
        <v>0</v>
      </c>
      <c r="AU231">
        <v>0</v>
      </c>
      <c r="AV231">
        <v>0</v>
      </c>
      <c r="AW231">
        <v>0</v>
      </c>
      <c r="AX231">
        <v>0</v>
      </c>
      <c r="AY231">
        <v>0</v>
      </c>
      <c r="AZ231">
        <v>0</v>
      </c>
      <c r="BA231">
        <v>0</v>
      </c>
      <c r="BB231">
        <v>0</v>
      </c>
      <c r="BC231">
        <v>0</v>
      </c>
      <c r="BD231">
        <v>0</v>
      </c>
      <c r="BE231">
        <v>0</v>
      </c>
      <c r="BF231">
        <v>0</v>
      </c>
      <c r="BG231">
        <v>0</v>
      </c>
      <c r="BH231">
        <v>0</v>
      </c>
      <c r="BI231">
        <v>0</v>
      </c>
      <c r="BJ231">
        <v>0</v>
      </c>
      <c r="BK231">
        <v>0</v>
      </c>
      <c r="BL231">
        <v>0</v>
      </c>
      <c r="BM231">
        <v>0</v>
      </c>
    </row>
    <row r="232" spans="1:65" x14ac:dyDescent="0.25">
      <c r="A232" t="s">
        <v>283</v>
      </c>
      <c r="B232">
        <v>0</v>
      </c>
      <c r="C232">
        <v>0</v>
      </c>
      <c r="D232">
        <v>0</v>
      </c>
      <c r="E232">
        <v>0</v>
      </c>
      <c r="F232">
        <v>0</v>
      </c>
      <c r="G232">
        <v>0</v>
      </c>
      <c r="H232">
        <v>0</v>
      </c>
      <c r="I232">
        <v>0</v>
      </c>
      <c r="J232">
        <v>0</v>
      </c>
      <c r="K232">
        <v>0</v>
      </c>
      <c r="L232">
        <v>0</v>
      </c>
      <c r="M232">
        <v>0</v>
      </c>
      <c r="N232">
        <v>0</v>
      </c>
      <c r="O232">
        <v>-1025.46</v>
      </c>
      <c r="P232">
        <v>-987.04</v>
      </c>
      <c r="Q232">
        <v>0</v>
      </c>
      <c r="R232">
        <v>0</v>
      </c>
      <c r="S232">
        <v>-441.71</v>
      </c>
      <c r="T232">
        <v>0</v>
      </c>
      <c r="U232">
        <v>0</v>
      </c>
      <c r="V232">
        <v>-1417.75</v>
      </c>
      <c r="W232">
        <v>0</v>
      </c>
      <c r="X232">
        <v>-388.26</v>
      </c>
      <c r="Y232">
        <v>-382.47</v>
      </c>
      <c r="Z232">
        <v>0</v>
      </c>
      <c r="AA232">
        <v>0</v>
      </c>
      <c r="AB232">
        <v>-1132.23</v>
      </c>
      <c r="AC232">
        <v>-702.26</v>
      </c>
      <c r="AD232">
        <v>-777.68</v>
      </c>
      <c r="AE232">
        <v>-615.08000000000004</v>
      </c>
      <c r="AF232">
        <v>-630.91999999999996</v>
      </c>
      <c r="AG232">
        <v>-1.49</v>
      </c>
      <c r="AH232">
        <v>-1168.26</v>
      </c>
      <c r="AI232">
        <v>-952.17</v>
      </c>
      <c r="AJ232">
        <v>-936.55</v>
      </c>
      <c r="AK232">
        <v>-922.05</v>
      </c>
      <c r="AL232">
        <v>-1488.46</v>
      </c>
      <c r="AM232">
        <v>0</v>
      </c>
      <c r="AN232">
        <v>0</v>
      </c>
      <c r="AO232">
        <v>-482.21</v>
      </c>
      <c r="AP232">
        <v>0</v>
      </c>
      <c r="AQ232">
        <v>-297.5</v>
      </c>
      <c r="AR232">
        <v>-276.19</v>
      </c>
      <c r="AS232">
        <v>0</v>
      </c>
      <c r="AT232">
        <v>0</v>
      </c>
      <c r="AU232">
        <v>-366.95</v>
      </c>
      <c r="AV232">
        <v>-253.79</v>
      </c>
      <c r="AW232">
        <v>-140.19</v>
      </c>
      <c r="AX232">
        <v>-728.46</v>
      </c>
      <c r="AY232">
        <v>-73.84</v>
      </c>
      <c r="AZ232">
        <v>-16.52</v>
      </c>
      <c r="BA232">
        <v>-13.32</v>
      </c>
      <c r="BB232">
        <v>-88.56</v>
      </c>
      <c r="BC232">
        <v>-4.6900000000000004</v>
      </c>
      <c r="BD232">
        <v>-5.46</v>
      </c>
      <c r="BE232">
        <v>-1.7</v>
      </c>
      <c r="BF232">
        <v>-200.23</v>
      </c>
      <c r="BG232">
        <v>0</v>
      </c>
      <c r="BH232">
        <v>-56.06</v>
      </c>
      <c r="BI232">
        <v>0</v>
      </c>
      <c r="BJ232">
        <v>0</v>
      </c>
      <c r="BK232">
        <v>0</v>
      </c>
      <c r="BL232">
        <v>0</v>
      </c>
      <c r="BM232">
        <v>0</v>
      </c>
    </row>
    <row r="233" spans="1:65" x14ac:dyDescent="0.25">
      <c r="A233" t="s">
        <v>284</v>
      </c>
      <c r="B233">
        <v>0</v>
      </c>
      <c r="C233">
        <v>0</v>
      </c>
      <c r="D233">
        <v>0</v>
      </c>
      <c r="E233">
        <v>0</v>
      </c>
      <c r="F233">
        <v>0</v>
      </c>
      <c r="G233">
        <v>0</v>
      </c>
      <c r="H233">
        <v>0</v>
      </c>
      <c r="I233">
        <v>0</v>
      </c>
      <c r="J233">
        <v>0</v>
      </c>
      <c r="K233">
        <v>0</v>
      </c>
      <c r="L233">
        <v>0</v>
      </c>
      <c r="M233">
        <v>0</v>
      </c>
      <c r="N233">
        <v>0</v>
      </c>
      <c r="O233">
        <v>-1025.46</v>
      </c>
      <c r="P233">
        <v>-987.04</v>
      </c>
      <c r="Q233">
        <v>0</v>
      </c>
      <c r="R233">
        <v>0</v>
      </c>
      <c r="S233">
        <v>-441.71</v>
      </c>
      <c r="T233">
        <v>0</v>
      </c>
      <c r="U233">
        <v>0</v>
      </c>
      <c r="V233">
        <v>-1417.75</v>
      </c>
      <c r="W233">
        <v>0</v>
      </c>
      <c r="X233">
        <v>-388.26</v>
      </c>
      <c r="Y233">
        <v>-382.47</v>
      </c>
      <c r="Z233">
        <v>0</v>
      </c>
      <c r="AA233">
        <v>0</v>
      </c>
      <c r="AB233">
        <v>-1132.23</v>
      </c>
      <c r="AC233">
        <v>-702.26</v>
      </c>
      <c r="AD233">
        <v>-777.68</v>
      </c>
      <c r="AE233">
        <v>-615.08000000000004</v>
      </c>
      <c r="AF233">
        <v>-630.91999999999996</v>
      </c>
      <c r="AG233">
        <v>-1.49</v>
      </c>
      <c r="AH233">
        <v>-1168.26</v>
      </c>
      <c r="AI233">
        <v>-952.17</v>
      </c>
      <c r="AJ233">
        <v>-936.55</v>
      </c>
      <c r="AK233">
        <v>-922.05</v>
      </c>
      <c r="AL233">
        <v>-1488.46</v>
      </c>
      <c r="AM233">
        <v>0</v>
      </c>
      <c r="AN233">
        <v>0</v>
      </c>
      <c r="AO233">
        <v>-482.21</v>
      </c>
      <c r="AP233">
        <v>0</v>
      </c>
      <c r="AQ233">
        <v>-297.5</v>
      </c>
      <c r="AR233">
        <v>-276.19</v>
      </c>
      <c r="AS233">
        <v>0</v>
      </c>
      <c r="AT233">
        <v>0</v>
      </c>
      <c r="AU233">
        <v>-366.95</v>
      </c>
      <c r="AV233">
        <v>-253.79</v>
      </c>
      <c r="AW233">
        <v>-140.19</v>
      </c>
      <c r="AX233">
        <v>-728.46</v>
      </c>
      <c r="AY233">
        <v>-73.84</v>
      </c>
      <c r="AZ233">
        <v>-16.52</v>
      </c>
      <c r="BA233">
        <v>-13.32</v>
      </c>
      <c r="BB233">
        <v>-88.56</v>
      </c>
      <c r="BC233">
        <v>-4.6900000000000004</v>
      </c>
      <c r="BD233">
        <v>-5.46</v>
      </c>
      <c r="BE233">
        <v>-1.7</v>
      </c>
      <c r="BF233">
        <v>-200.23</v>
      </c>
      <c r="BG233">
        <v>0</v>
      </c>
      <c r="BH233">
        <v>-56.06</v>
      </c>
      <c r="BI233">
        <v>0</v>
      </c>
      <c r="BJ233">
        <v>0</v>
      </c>
      <c r="BK233">
        <v>0</v>
      </c>
      <c r="BL233">
        <v>0</v>
      </c>
      <c r="BM233">
        <v>0</v>
      </c>
    </row>
    <row r="234" spans="1:65" x14ac:dyDescent="0.25">
      <c r="A234" t="s">
        <v>245</v>
      </c>
      <c r="B234">
        <v>5810.82</v>
      </c>
      <c r="C234">
        <v>3557.22</v>
      </c>
      <c r="D234">
        <v>1805.03</v>
      </c>
      <c r="E234">
        <v>4328.47</v>
      </c>
      <c r="F234">
        <v>2918.96</v>
      </c>
      <c r="G234">
        <v>1992.45</v>
      </c>
      <c r="H234">
        <v>1060.83</v>
      </c>
      <c r="I234">
        <v>4913.17</v>
      </c>
      <c r="J234">
        <v>3733.55</v>
      </c>
      <c r="K234">
        <v>2527.2800000000002</v>
      </c>
      <c r="L234">
        <v>1385.37</v>
      </c>
      <c r="M234">
        <v>9101.1200000000008</v>
      </c>
      <c r="N234">
        <v>7174.97</v>
      </c>
      <c r="O234">
        <v>5162.33</v>
      </c>
      <c r="P234">
        <v>2831.53</v>
      </c>
      <c r="Q234">
        <v>8330.14</v>
      </c>
      <c r="R234">
        <v>8330.14</v>
      </c>
      <c r="S234">
        <v>5514.95</v>
      </c>
      <c r="T234">
        <v>2937.84</v>
      </c>
      <c r="U234">
        <v>1337.52</v>
      </c>
      <c r="V234">
        <v>1441.34</v>
      </c>
      <c r="W234">
        <v>690.9</v>
      </c>
      <c r="X234">
        <v>332.78</v>
      </c>
      <c r="Y234">
        <v>121.81</v>
      </c>
      <c r="Z234">
        <v>1450.68</v>
      </c>
      <c r="AA234">
        <v>1356.63</v>
      </c>
      <c r="AB234">
        <v>1203.82</v>
      </c>
      <c r="AC234">
        <v>641.52</v>
      </c>
      <c r="AD234">
        <v>3268.47</v>
      </c>
      <c r="AE234">
        <v>2599.48</v>
      </c>
      <c r="AF234">
        <v>1925.92</v>
      </c>
      <c r="AG234">
        <v>1120</v>
      </c>
      <c r="AH234">
        <v>8418.17</v>
      </c>
      <c r="AI234">
        <v>6850.46</v>
      </c>
      <c r="AJ234">
        <v>4938.1000000000004</v>
      </c>
      <c r="AK234">
        <v>2645.94</v>
      </c>
      <c r="AL234">
        <v>13426.49</v>
      </c>
      <c r="AM234">
        <v>10345.93</v>
      </c>
      <c r="AN234">
        <v>7147.61</v>
      </c>
      <c r="AO234">
        <v>3706.83</v>
      </c>
      <c r="AP234">
        <v>16080.26</v>
      </c>
      <c r="AQ234">
        <v>12202.59</v>
      </c>
      <c r="AR234">
        <v>8597.26</v>
      </c>
      <c r="AS234">
        <v>4598.04</v>
      </c>
      <c r="AT234">
        <v>22032.21</v>
      </c>
      <c r="AU234">
        <v>16729.689999999999</v>
      </c>
      <c r="AV234">
        <v>11462.81</v>
      </c>
      <c r="AW234">
        <v>5764.39</v>
      </c>
      <c r="AX234">
        <v>16697.18</v>
      </c>
      <c r="AY234">
        <v>10964.57</v>
      </c>
      <c r="AZ234">
        <v>5971.47</v>
      </c>
      <c r="BA234">
        <v>2209.1</v>
      </c>
      <c r="BB234">
        <v>15130.43</v>
      </c>
      <c r="BC234">
        <v>11268.94</v>
      </c>
      <c r="BD234">
        <v>7738.23</v>
      </c>
      <c r="BE234">
        <v>3987.15</v>
      </c>
      <c r="BF234">
        <v>16527.740000000002</v>
      </c>
      <c r="BG234">
        <v>12466</v>
      </c>
      <c r="BH234">
        <v>9013.42</v>
      </c>
      <c r="BI234">
        <v>0</v>
      </c>
      <c r="BJ234">
        <v>0</v>
      </c>
      <c r="BK234">
        <v>0</v>
      </c>
      <c r="BL234">
        <v>0</v>
      </c>
      <c r="BM234">
        <v>0</v>
      </c>
    </row>
    <row r="235" spans="1:65" x14ac:dyDescent="0.25">
      <c r="A235" t="s">
        <v>246</v>
      </c>
      <c r="B235">
        <v>87438.5</v>
      </c>
      <c r="C235">
        <v>57384.18</v>
      </c>
      <c r="D235">
        <v>31150.21</v>
      </c>
      <c r="E235">
        <v>98509.62</v>
      </c>
      <c r="F235">
        <v>73329.14</v>
      </c>
      <c r="G235">
        <v>48545.82</v>
      </c>
      <c r="H235">
        <v>21874.23</v>
      </c>
      <c r="I235">
        <v>73917.31</v>
      </c>
      <c r="J235">
        <v>50493.54</v>
      </c>
      <c r="K235">
        <v>35741.79</v>
      </c>
      <c r="L235">
        <v>20499.84</v>
      </c>
      <c r="M235">
        <v>51050.239999999998</v>
      </c>
      <c r="N235">
        <v>9016.86</v>
      </c>
      <c r="O235">
        <v>-6147.53</v>
      </c>
      <c r="P235">
        <v>17817.68</v>
      </c>
      <c r="Q235">
        <v>154368.01</v>
      </c>
      <c r="R235">
        <v>154368.01</v>
      </c>
      <c r="S235">
        <v>131360.09</v>
      </c>
      <c r="T235">
        <v>76149.59</v>
      </c>
      <c r="U235">
        <v>43906.47</v>
      </c>
      <c r="V235">
        <v>129749.82</v>
      </c>
      <c r="W235">
        <v>97986.17</v>
      </c>
      <c r="X235">
        <v>60973.87</v>
      </c>
      <c r="Y235">
        <v>35026.400000000001</v>
      </c>
      <c r="Z235">
        <v>67024.009999999995</v>
      </c>
      <c r="AA235">
        <v>57290.53</v>
      </c>
      <c r="AB235">
        <v>25274.35</v>
      </c>
      <c r="AC235">
        <v>17724.27</v>
      </c>
      <c r="AD235">
        <v>54615.77</v>
      </c>
      <c r="AE235">
        <v>45843.41</v>
      </c>
      <c r="AF235">
        <v>26654.78</v>
      </c>
      <c r="AG235">
        <v>15179.1</v>
      </c>
      <c r="AH235">
        <v>42663.22</v>
      </c>
      <c r="AI235">
        <v>31251.41</v>
      </c>
      <c r="AJ235">
        <v>10145.74</v>
      </c>
      <c r="AK235">
        <v>1576.39</v>
      </c>
      <c r="AL235">
        <v>47839.34</v>
      </c>
      <c r="AM235">
        <v>37058.370000000003</v>
      </c>
      <c r="AN235">
        <v>15561.51</v>
      </c>
      <c r="AO235">
        <v>10793.01</v>
      </c>
      <c r="AP235">
        <v>70874.52</v>
      </c>
      <c r="AQ235">
        <v>49182.67</v>
      </c>
      <c r="AR235">
        <v>27567.98</v>
      </c>
      <c r="AS235">
        <v>12450.15</v>
      </c>
      <c r="AT235">
        <v>81906.39</v>
      </c>
      <c r="AU235">
        <v>66840.53</v>
      </c>
      <c r="AV235">
        <v>37708.26</v>
      </c>
      <c r="AW235">
        <v>20956.45</v>
      </c>
      <c r="AX235">
        <v>56115.39</v>
      </c>
      <c r="AY235">
        <v>47968</v>
      </c>
      <c r="AZ235">
        <v>36065.22</v>
      </c>
      <c r="BA235">
        <v>11434.98</v>
      </c>
      <c r="BB235">
        <v>18777.650000000001</v>
      </c>
      <c r="BC235">
        <v>12509.95</v>
      </c>
      <c r="BD235">
        <v>9741.6299999999992</v>
      </c>
      <c r="BE235">
        <v>2237.09</v>
      </c>
      <c r="BF235">
        <v>13734.58</v>
      </c>
      <c r="BG235">
        <v>10778.21</v>
      </c>
      <c r="BH235">
        <v>9217.18</v>
      </c>
      <c r="BI235">
        <v>0</v>
      </c>
      <c r="BJ235">
        <v>0</v>
      </c>
      <c r="BK235">
        <v>0</v>
      </c>
      <c r="BL235">
        <v>0</v>
      </c>
      <c r="BM235">
        <v>0</v>
      </c>
    </row>
    <row r="236" spans="1:65" x14ac:dyDescent="0.25">
      <c r="A236" t="s">
        <v>285</v>
      </c>
      <c r="B236">
        <v>18411.87</v>
      </c>
      <c r="C236">
        <v>12274.63</v>
      </c>
      <c r="D236">
        <v>6137.31</v>
      </c>
      <c r="E236">
        <v>22835.91</v>
      </c>
      <c r="F236">
        <v>17352.91</v>
      </c>
      <c r="G236">
        <v>11568.62</v>
      </c>
      <c r="H236">
        <v>5784.3</v>
      </c>
      <c r="I236">
        <v>23108.95</v>
      </c>
      <c r="J236">
        <v>17331.740000000002</v>
      </c>
      <c r="K236">
        <v>11554.44</v>
      </c>
      <c r="L236">
        <v>5777.21</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0</v>
      </c>
      <c r="BG236">
        <v>0</v>
      </c>
      <c r="BH236">
        <v>0</v>
      </c>
      <c r="BI236">
        <v>0</v>
      </c>
      <c r="BJ236">
        <v>0</v>
      </c>
      <c r="BK236">
        <v>0</v>
      </c>
      <c r="BL236">
        <v>0</v>
      </c>
      <c r="BM236">
        <v>0</v>
      </c>
    </row>
    <row r="237" spans="1:65" x14ac:dyDescent="0.25">
      <c r="A237" t="s">
        <v>286</v>
      </c>
      <c r="B237">
        <v>1439.96</v>
      </c>
      <c r="C237">
        <v>943.02</v>
      </c>
      <c r="D237">
        <v>460.75</v>
      </c>
      <c r="E237">
        <v>1661.98</v>
      </c>
      <c r="F237">
        <v>1225.43</v>
      </c>
      <c r="G237">
        <v>799.83</v>
      </c>
      <c r="H237">
        <v>389.38</v>
      </c>
      <c r="I237">
        <v>1427.41</v>
      </c>
      <c r="J237">
        <v>921.19</v>
      </c>
      <c r="K237">
        <v>2203.23</v>
      </c>
      <c r="L237">
        <v>306.05</v>
      </c>
      <c r="M237">
        <v>39381.620000000003</v>
      </c>
      <c r="N237">
        <v>59665.39</v>
      </c>
      <c r="O237">
        <v>47858.89</v>
      </c>
      <c r="P237">
        <v>5578.01</v>
      </c>
      <c r="Q237">
        <v>-16927.21</v>
      </c>
      <c r="R237">
        <v>-16927.21</v>
      </c>
      <c r="S237">
        <v>-21549.279999999999</v>
      </c>
      <c r="T237">
        <v>-1355.41</v>
      </c>
      <c r="U237">
        <v>-15214.98</v>
      </c>
      <c r="V237">
        <v>-22346.799999999999</v>
      </c>
      <c r="W237">
        <v>-12131.71</v>
      </c>
      <c r="X237">
        <v>-7026.06</v>
      </c>
      <c r="Y237">
        <v>-9939.4599999999991</v>
      </c>
      <c r="Z237">
        <v>8121.33</v>
      </c>
      <c r="AA237">
        <v>3795.91</v>
      </c>
      <c r="AB237">
        <v>12216.05</v>
      </c>
      <c r="AC237">
        <v>203.87</v>
      </c>
      <c r="AD237">
        <v>853.81</v>
      </c>
      <c r="AE237">
        <v>-7734.87</v>
      </c>
      <c r="AF237">
        <v>44.24</v>
      </c>
      <c r="AG237">
        <v>-3572.34</v>
      </c>
      <c r="AH237">
        <v>10045.469999999999</v>
      </c>
      <c r="AI237">
        <v>2875.67</v>
      </c>
      <c r="AJ237">
        <v>12360.93</v>
      </c>
      <c r="AK237">
        <v>11132.48</v>
      </c>
      <c r="AL237">
        <v>4150.7700000000004</v>
      </c>
      <c r="AM237">
        <v>-4153.57</v>
      </c>
      <c r="AN237">
        <v>7639.11</v>
      </c>
      <c r="AO237">
        <v>-58.82</v>
      </c>
      <c r="AP237">
        <v>-18818.650000000001</v>
      </c>
      <c r="AQ237">
        <v>-9443.5499999999993</v>
      </c>
      <c r="AR237">
        <v>3959.94</v>
      </c>
      <c r="AS237">
        <v>12026.33</v>
      </c>
      <c r="AT237">
        <v>3647.75</v>
      </c>
      <c r="AU237">
        <v>6067.38</v>
      </c>
      <c r="AV237">
        <v>2044.92</v>
      </c>
      <c r="AW237">
        <v>1312.04</v>
      </c>
      <c r="AX237">
        <v>2756.37</v>
      </c>
      <c r="AY237">
        <v>3169.11</v>
      </c>
      <c r="AZ237">
        <v>2112.6</v>
      </c>
      <c r="BA237">
        <v>14949.37</v>
      </c>
      <c r="BB237">
        <v>13616.16</v>
      </c>
      <c r="BC237">
        <v>10897.24</v>
      </c>
      <c r="BD237">
        <v>9498.83</v>
      </c>
      <c r="BE237">
        <v>5873.68</v>
      </c>
      <c r="BF237">
        <v>6898.96</v>
      </c>
      <c r="BG237">
        <v>5784.22</v>
      </c>
      <c r="BH237">
        <v>5955.12</v>
      </c>
      <c r="BI237">
        <v>11721</v>
      </c>
      <c r="BJ237">
        <v>51137</v>
      </c>
      <c r="BK237">
        <v>1239.28</v>
      </c>
      <c r="BL237">
        <v>22064</v>
      </c>
      <c r="BM237">
        <v>18957.71</v>
      </c>
    </row>
    <row r="238" spans="1:65" x14ac:dyDescent="0.25">
      <c r="A238" t="s">
        <v>287</v>
      </c>
      <c r="B238">
        <v>520293.73</v>
      </c>
      <c r="C238">
        <v>345601.71</v>
      </c>
      <c r="D238">
        <v>175065.38</v>
      </c>
      <c r="E238">
        <v>617593.36</v>
      </c>
      <c r="F238">
        <v>453436.92</v>
      </c>
      <c r="G238">
        <v>305542.53999999998</v>
      </c>
      <c r="H238">
        <v>146984.74</v>
      </c>
      <c r="I238">
        <v>476736.85</v>
      </c>
      <c r="J238">
        <v>326044.34000000003</v>
      </c>
      <c r="K238">
        <v>211799.8</v>
      </c>
      <c r="L238">
        <v>114113.71</v>
      </c>
      <c r="M238">
        <v>429448.39</v>
      </c>
      <c r="N238">
        <v>324574.33</v>
      </c>
      <c r="O238">
        <v>199230.22</v>
      </c>
      <c r="P238">
        <v>111676.28</v>
      </c>
      <c r="Q238">
        <v>609263.34</v>
      </c>
      <c r="R238">
        <v>609263.34</v>
      </c>
      <c r="S238">
        <v>469198.78</v>
      </c>
      <c r="T238">
        <v>304583.27</v>
      </c>
      <c r="U238">
        <v>137726.38</v>
      </c>
      <c r="V238">
        <v>522598.42</v>
      </c>
      <c r="W238">
        <v>408864.57</v>
      </c>
      <c r="X238">
        <v>255531.89</v>
      </c>
      <c r="Y238">
        <v>116535.61</v>
      </c>
      <c r="Z238">
        <v>373347.65</v>
      </c>
      <c r="AA238">
        <v>294470.90999999997</v>
      </c>
      <c r="AB238">
        <v>180201.18</v>
      </c>
      <c r="AC238">
        <v>83488.399999999994</v>
      </c>
      <c r="AD238">
        <v>294070.53999999998</v>
      </c>
      <c r="AE238">
        <v>200074.75</v>
      </c>
      <c r="AF238">
        <v>140504.99</v>
      </c>
      <c r="AG238">
        <v>64097.78</v>
      </c>
      <c r="AH238">
        <v>286854.01</v>
      </c>
      <c r="AI238">
        <v>186115.20000000001</v>
      </c>
      <c r="AJ238">
        <v>117655.18</v>
      </c>
      <c r="AK238">
        <v>61331.05</v>
      </c>
      <c r="AL238">
        <v>271276.83</v>
      </c>
      <c r="AM238">
        <v>174395.36</v>
      </c>
      <c r="AN238">
        <v>120488.47</v>
      </c>
      <c r="AO238">
        <v>61371.41</v>
      </c>
      <c r="AP238">
        <v>242494.2</v>
      </c>
      <c r="AQ238">
        <v>179328.47</v>
      </c>
      <c r="AR238">
        <v>122392.01</v>
      </c>
      <c r="AS238">
        <v>69150.509999999995</v>
      </c>
      <c r="AT238">
        <v>257631.51</v>
      </c>
      <c r="AU238">
        <v>220877.78</v>
      </c>
      <c r="AV238">
        <v>143784.47</v>
      </c>
      <c r="AW238">
        <v>80670.789999999994</v>
      </c>
      <c r="AX238">
        <v>211395.65</v>
      </c>
      <c r="AY238">
        <v>183795.44</v>
      </c>
      <c r="AZ238">
        <v>123476.04</v>
      </c>
      <c r="BA238">
        <v>68143.429999999993</v>
      </c>
      <c r="BB238">
        <v>155732.29999999999</v>
      </c>
      <c r="BC238">
        <v>113247.17</v>
      </c>
      <c r="BD238">
        <v>79014.14</v>
      </c>
      <c r="BE238">
        <v>46071.06</v>
      </c>
      <c r="BF238">
        <v>156776.56</v>
      </c>
      <c r="BG238">
        <v>112443.57</v>
      </c>
      <c r="BH238">
        <v>65432.39</v>
      </c>
      <c r="BI238">
        <v>32100</v>
      </c>
      <c r="BJ238">
        <v>291352</v>
      </c>
      <c r="BK238">
        <v>194576.48</v>
      </c>
      <c r="BL238">
        <v>154792</v>
      </c>
      <c r="BM238">
        <v>88534.68</v>
      </c>
    </row>
    <row r="239" spans="1:65" x14ac:dyDescent="0.25">
      <c r="A239" t="s">
        <v>288</v>
      </c>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row>
    <row r="240" spans="1:65" x14ac:dyDescent="0.25">
      <c r="A240" t="s">
        <v>289</v>
      </c>
      <c r="B240">
        <v>32203.08</v>
      </c>
      <c r="C240">
        <v>32839.31</v>
      </c>
      <c r="D240">
        <v>-48418.22</v>
      </c>
      <c r="E240">
        <v>-26726.14</v>
      </c>
      <c r="F240">
        <v>22067.05</v>
      </c>
      <c r="G240">
        <v>-1495.94</v>
      </c>
      <c r="H240">
        <v>2287.11</v>
      </c>
      <c r="I240">
        <v>-9149.85</v>
      </c>
      <c r="J240">
        <v>88900.85</v>
      </c>
      <c r="K240">
        <v>49743.07</v>
      </c>
      <c r="L240">
        <v>13725.97</v>
      </c>
      <c r="M240">
        <v>55328.94</v>
      </c>
      <c r="N240">
        <v>54061.75</v>
      </c>
      <c r="O240">
        <v>41984.36</v>
      </c>
      <c r="P240">
        <v>96288.17</v>
      </c>
      <c r="Q240">
        <v>-22211.21</v>
      </c>
      <c r="R240">
        <v>-22211.21</v>
      </c>
      <c r="S240">
        <v>-31104.49</v>
      </c>
      <c r="T240">
        <v>-47187.39</v>
      </c>
      <c r="U240">
        <v>-52105.19</v>
      </c>
      <c r="V240">
        <v>-115031.11</v>
      </c>
      <c r="W240">
        <v>-143776.10999999999</v>
      </c>
      <c r="X240">
        <v>-112029.98</v>
      </c>
      <c r="Y240">
        <v>-58390.57</v>
      </c>
      <c r="Z240">
        <v>-30045.86</v>
      </c>
      <c r="AA240">
        <v>-99445.06</v>
      </c>
      <c r="AB240">
        <v>-46362.16</v>
      </c>
      <c r="AC240">
        <v>-9527.67</v>
      </c>
      <c r="AD240">
        <v>16777.53</v>
      </c>
      <c r="AE240">
        <v>34531.85</v>
      </c>
      <c r="AF240">
        <v>6778.46</v>
      </c>
      <c r="AG240">
        <v>32493.65</v>
      </c>
      <c r="AH240">
        <v>-24489.37</v>
      </c>
      <c r="AI240">
        <v>8592.7800000000007</v>
      </c>
      <c r="AJ240">
        <v>21141.81</v>
      </c>
      <c r="AK240">
        <v>61707.62</v>
      </c>
      <c r="AL240">
        <v>56776.78</v>
      </c>
      <c r="AM240">
        <v>83576.539999999994</v>
      </c>
      <c r="AN240">
        <v>64876.42</v>
      </c>
      <c r="AO240">
        <v>56530.39</v>
      </c>
      <c r="AP240">
        <v>124950.21</v>
      </c>
      <c r="AQ240">
        <v>134928.19</v>
      </c>
      <c r="AR240">
        <v>48612.65</v>
      </c>
      <c r="AS240">
        <v>15909.27</v>
      </c>
      <c r="AT240">
        <v>39784.410000000003</v>
      </c>
      <c r="AU240">
        <v>43706.99</v>
      </c>
      <c r="AV240">
        <v>24524.66</v>
      </c>
      <c r="AW240">
        <v>3615.1</v>
      </c>
      <c r="AX240">
        <v>55568</v>
      </c>
      <c r="AY240">
        <v>37321.25</v>
      </c>
      <c r="AZ240">
        <v>-6047.32</v>
      </c>
      <c r="BA240">
        <v>-7812.27</v>
      </c>
      <c r="BB240">
        <v>-5786.98</v>
      </c>
      <c r="BC240">
        <v>-3667.05</v>
      </c>
      <c r="BD240">
        <v>30006.75</v>
      </c>
      <c r="BE240">
        <v>17428.14</v>
      </c>
      <c r="BF240">
        <v>27513.77</v>
      </c>
      <c r="BG240">
        <v>41416.46</v>
      </c>
      <c r="BH240">
        <v>60916.26</v>
      </c>
      <c r="BI240">
        <v>0</v>
      </c>
      <c r="BJ240">
        <v>0</v>
      </c>
      <c r="BK240">
        <v>0</v>
      </c>
      <c r="BL240">
        <v>0</v>
      </c>
      <c r="BM240">
        <v>0</v>
      </c>
    </row>
    <row r="241" spans="1:65" x14ac:dyDescent="0.25">
      <c r="A241" t="s">
        <v>290</v>
      </c>
      <c r="B241">
        <v>-147241.35999999999</v>
      </c>
      <c r="C241">
        <v>-51490.85</v>
      </c>
      <c r="D241">
        <v>23228.66</v>
      </c>
      <c r="E241">
        <v>133845.14000000001</v>
      </c>
      <c r="F241">
        <v>180489.02</v>
      </c>
      <c r="G241">
        <v>177176.56</v>
      </c>
      <c r="H241">
        <v>68550.33</v>
      </c>
      <c r="I241">
        <v>143653.82</v>
      </c>
      <c r="J241">
        <v>37128.089999999997</v>
      </c>
      <c r="K241">
        <v>66703.37</v>
      </c>
      <c r="L241">
        <v>73372.649999999994</v>
      </c>
      <c r="M241">
        <v>159837.24</v>
      </c>
      <c r="N241">
        <v>110697.54</v>
      </c>
      <c r="O241">
        <v>13592.58</v>
      </c>
      <c r="P241">
        <v>-80276.42</v>
      </c>
      <c r="Q241">
        <v>-446284.88</v>
      </c>
      <c r="R241">
        <v>-446284.88</v>
      </c>
      <c r="S241">
        <v>-372865.07</v>
      </c>
      <c r="T241">
        <v>-268049.71999999997</v>
      </c>
      <c r="U241">
        <v>-123751.82</v>
      </c>
      <c r="V241">
        <v>-141866.88</v>
      </c>
      <c r="W241">
        <v>-8848.7999999999993</v>
      </c>
      <c r="X241">
        <v>-36612.769999999997</v>
      </c>
      <c r="Y241">
        <v>-34589.65</v>
      </c>
      <c r="Z241">
        <v>175519.93</v>
      </c>
      <c r="AA241">
        <v>166940.01999999999</v>
      </c>
      <c r="AB241">
        <v>105377.74</v>
      </c>
      <c r="AC241">
        <v>20667.13</v>
      </c>
      <c r="AD241">
        <v>-3563.65</v>
      </c>
      <c r="AE241">
        <v>-6921.48</v>
      </c>
      <c r="AF241">
        <v>49907.22</v>
      </c>
      <c r="AG241">
        <v>9180.6299999999992</v>
      </c>
      <c r="AH241">
        <v>74544.899999999994</v>
      </c>
      <c r="AI241">
        <v>39742.82</v>
      </c>
      <c r="AJ241">
        <v>11606.1</v>
      </c>
      <c r="AK241">
        <v>-35765.370000000003</v>
      </c>
      <c r="AL241">
        <v>-43113.55</v>
      </c>
      <c r="AM241">
        <v>-51669.25</v>
      </c>
      <c r="AN241">
        <v>-19338.18</v>
      </c>
      <c r="AO241">
        <v>-27258.720000000001</v>
      </c>
      <c r="AP241">
        <v>-95985.2</v>
      </c>
      <c r="AQ241">
        <v>-73104.56</v>
      </c>
      <c r="AR241">
        <v>11955.27</v>
      </c>
      <c r="AS241">
        <v>-11649.82</v>
      </c>
      <c r="AT241">
        <v>-20616.88</v>
      </c>
      <c r="AU241">
        <v>-75762.44</v>
      </c>
      <c r="AV241">
        <v>-42961.17</v>
      </c>
      <c r="AW241">
        <v>-32475.46</v>
      </c>
      <c r="AX241">
        <v>-311621.78000000003</v>
      </c>
      <c r="AY241">
        <v>-298144.24</v>
      </c>
      <c r="AZ241">
        <v>-187253.61</v>
      </c>
      <c r="BA241">
        <v>-65445.85</v>
      </c>
      <c r="BB241">
        <v>55720.23</v>
      </c>
      <c r="BC241">
        <v>90098.96</v>
      </c>
      <c r="BD241">
        <v>70690.13</v>
      </c>
      <c r="BE241">
        <v>62389.78</v>
      </c>
      <c r="BF241">
        <v>-177974.55</v>
      </c>
      <c r="BG241">
        <v>-184168.38</v>
      </c>
      <c r="BH241">
        <v>-105310.59</v>
      </c>
      <c r="BI241">
        <v>0</v>
      </c>
      <c r="BJ241">
        <v>0</v>
      </c>
      <c r="BK241">
        <v>0</v>
      </c>
      <c r="BL241">
        <v>0</v>
      </c>
      <c r="BM241">
        <v>0</v>
      </c>
    </row>
    <row r="242" spans="1:65" x14ac:dyDescent="0.25">
      <c r="A242" t="s">
        <v>291</v>
      </c>
      <c r="B242">
        <v>-6202.75</v>
      </c>
      <c r="C242">
        <v>-4541.6499999999996</v>
      </c>
      <c r="D242">
        <v>-2159.02</v>
      </c>
      <c r="E242">
        <v>8219.52</v>
      </c>
      <c r="F242">
        <v>6466.41</v>
      </c>
      <c r="G242">
        <v>12227.97</v>
      </c>
      <c r="H242">
        <v>2438.73</v>
      </c>
      <c r="I242">
        <v>-4861.58</v>
      </c>
      <c r="J242">
        <v>22746.2</v>
      </c>
      <c r="K242">
        <v>39176.75</v>
      </c>
      <c r="L242">
        <v>24423.759999999998</v>
      </c>
      <c r="M242">
        <v>-54457</v>
      </c>
      <c r="N242">
        <v>-77797.17</v>
      </c>
      <c r="O242">
        <v>-55986.239999999998</v>
      </c>
      <c r="P242">
        <v>-77096.460000000006</v>
      </c>
      <c r="Q242">
        <v>-23797.03</v>
      </c>
      <c r="R242">
        <v>-23797.03</v>
      </c>
      <c r="S242">
        <v>-90213.440000000002</v>
      </c>
      <c r="T242">
        <v>-8486.7999999999993</v>
      </c>
      <c r="U242">
        <v>-9324.17</v>
      </c>
      <c r="V242">
        <v>-12813.69</v>
      </c>
      <c r="W242">
        <v>-8390.33</v>
      </c>
      <c r="X242">
        <v>-6620.94</v>
      </c>
      <c r="Y242">
        <v>-5156.54</v>
      </c>
      <c r="Z242">
        <v>2818.07</v>
      </c>
      <c r="AA242">
        <v>-701.72</v>
      </c>
      <c r="AB242">
        <v>5019.6099999999997</v>
      </c>
      <c r="AC242">
        <v>-2042.19</v>
      </c>
      <c r="AD242">
        <v>-6087.73</v>
      </c>
      <c r="AE242">
        <v>-26817.08</v>
      </c>
      <c r="AF242">
        <v>-5104.7</v>
      </c>
      <c r="AG242">
        <v>-3139.04</v>
      </c>
      <c r="AH242">
        <v>-11646</v>
      </c>
      <c r="AI242">
        <v>-24094.9</v>
      </c>
      <c r="AJ242">
        <v>382.61</v>
      </c>
      <c r="AK242">
        <v>3833.65</v>
      </c>
      <c r="AL242">
        <v>-5489.01</v>
      </c>
      <c r="AM242">
        <v>-35837.19</v>
      </c>
      <c r="AN242">
        <v>2823.02</v>
      </c>
      <c r="AO242">
        <v>611.02</v>
      </c>
      <c r="AP242">
        <v>-25506</v>
      </c>
      <c r="AQ242">
        <v>-57523.87</v>
      </c>
      <c r="AR242">
        <v>-8148.79</v>
      </c>
      <c r="AS242">
        <v>-2237.52</v>
      </c>
      <c r="AT242">
        <v>-29585.34</v>
      </c>
      <c r="AU242">
        <v>-68353.919999999998</v>
      </c>
      <c r="AV242">
        <v>-9606.5300000000007</v>
      </c>
      <c r="AW242">
        <v>-4747.47</v>
      </c>
      <c r="AX242">
        <v>-7397.6</v>
      </c>
      <c r="AY242">
        <v>-39359.75</v>
      </c>
      <c r="AZ242">
        <v>-10328.049999999999</v>
      </c>
      <c r="BA242">
        <v>-755.15</v>
      </c>
      <c r="BB242">
        <v>-3526.71</v>
      </c>
      <c r="BC242">
        <v>-10240.799999999999</v>
      </c>
      <c r="BD242">
        <v>-13579.8</v>
      </c>
      <c r="BE242">
        <v>587.80999999999995</v>
      </c>
      <c r="BF242">
        <v>870.98</v>
      </c>
      <c r="BG242">
        <v>-1169.54</v>
      </c>
      <c r="BH242">
        <v>-2752.32</v>
      </c>
      <c r="BI242">
        <v>52202</v>
      </c>
      <c r="BJ242">
        <v>-215659</v>
      </c>
      <c r="BK242">
        <v>-148982.76999999999</v>
      </c>
      <c r="BL242">
        <v>-87595</v>
      </c>
      <c r="BM242">
        <v>-975.89</v>
      </c>
    </row>
    <row r="243" spans="1:65" x14ac:dyDescent="0.25">
      <c r="A243" t="s">
        <v>292</v>
      </c>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row>
    <row r="244" spans="1:65" x14ac:dyDescent="0.25">
      <c r="A244" t="s">
        <v>293</v>
      </c>
      <c r="B244">
        <v>-86902.720000000001</v>
      </c>
      <c r="C244">
        <v>-119972.15</v>
      </c>
      <c r="D244">
        <v>-108561.9</v>
      </c>
      <c r="E244">
        <v>30440.55</v>
      </c>
      <c r="F244">
        <v>-11239.65</v>
      </c>
      <c r="G244">
        <v>-51293.54</v>
      </c>
      <c r="H244">
        <v>-102337.64</v>
      </c>
      <c r="I244">
        <v>39497.949999999997</v>
      </c>
      <c r="J244">
        <v>-54170.58</v>
      </c>
      <c r="K244">
        <v>-37710.68</v>
      </c>
      <c r="L244">
        <v>-49851.44</v>
      </c>
      <c r="M244">
        <v>-154476.43</v>
      </c>
      <c r="N244">
        <v>-141718.98000000001</v>
      </c>
      <c r="O244">
        <v>-194764.54</v>
      </c>
      <c r="P244">
        <v>-195684.15</v>
      </c>
      <c r="Q244">
        <v>-45193.9</v>
      </c>
      <c r="R244">
        <v>-45193.9</v>
      </c>
      <c r="S244">
        <v>-78146.64</v>
      </c>
      <c r="T244">
        <v>-63291.54</v>
      </c>
      <c r="U244">
        <v>-108660.13</v>
      </c>
      <c r="V244">
        <v>77954.679999999993</v>
      </c>
      <c r="W244">
        <v>10218.48</v>
      </c>
      <c r="X244">
        <v>-34451.68</v>
      </c>
      <c r="Y244">
        <v>-57838.2</v>
      </c>
      <c r="Z244">
        <v>72161.66</v>
      </c>
      <c r="AA244">
        <v>235.07</v>
      </c>
      <c r="AB244">
        <v>-45091.199999999997</v>
      </c>
      <c r="AC244">
        <v>-76208.289999999994</v>
      </c>
      <c r="AD244">
        <v>23794.34</v>
      </c>
      <c r="AE244">
        <v>12867.54</v>
      </c>
      <c r="AF244">
        <v>-6438.21</v>
      </c>
      <c r="AG244">
        <v>-42316.81</v>
      </c>
      <c r="AH244">
        <v>7053.05</v>
      </c>
      <c r="AI244">
        <v>-32450.92</v>
      </c>
      <c r="AJ244">
        <v>-47722.89</v>
      </c>
      <c r="AK244">
        <v>-56144.26</v>
      </c>
      <c r="AL244">
        <v>-5415.56</v>
      </c>
      <c r="AM244">
        <v>-15126.01</v>
      </c>
      <c r="AN244">
        <v>-41532.339999999997</v>
      </c>
      <c r="AO244">
        <v>-70890.2</v>
      </c>
      <c r="AP244">
        <v>23664.639999999999</v>
      </c>
      <c r="AQ244">
        <v>27935.16</v>
      </c>
      <c r="AR244">
        <v>22290.959999999999</v>
      </c>
      <c r="AS244">
        <v>487.86</v>
      </c>
      <c r="AT244">
        <v>-22955.96</v>
      </c>
      <c r="AU244">
        <v>-26227.39</v>
      </c>
      <c r="AV244">
        <v>-29797.07</v>
      </c>
      <c r="AW244">
        <v>-42919.82</v>
      </c>
      <c r="AX244">
        <v>-24098.62</v>
      </c>
      <c r="AY244">
        <v>12064.64</v>
      </c>
      <c r="AZ244">
        <v>31108.97</v>
      </c>
      <c r="BA244">
        <v>-10329.4</v>
      </c>
      <c r="BB244">
        <v>33578.120000000003</v>
      </c>
      <c r="BC244">
        <v>4620.51</v>
      </c>
      <c r="BD244">
        <v>-15348.04</v>
      </c>
      <c r="BE244">
        <v>-45841.33</v>
      </c>
      <c r="BF244">
        <v>-29801.86</v>
      </c>
      <c r="BG244">
        <v>24478.68</v>
      </c>
      <c r="BH244">
        <v>12842.61</v>
      </c>
      <c r="BI244">
        <v>0</v>
      </c>
      <c r="BJ244">
        <v>0</v>
      </c>
      <c r="BK244">
        <v>0</v>
      </c>
      <c r="BL244">
        <v>0</v>
      </c>
      <c r="BM244">
        <v>0</v>
      </c>
    </row>
    <row r="245" spans="1:65" x14ac:dyDescent="0.25">
      <c r="A245" t="s">
        <v>294</v>
      </c>
      <c r="B245">
        <v>0</v>
      </c>
      <c r="C245">
        <v>0</v>
      </c>
      <c r="D245">
        <v>0</v>
      </c>
      <c r="E245">
        <v>-7867.3</v>
      </c>
      <c r="F245">
        <v>0</v>
      </c>
      <c r="G245">
        <v>0</v>
      </c>
      <c r="H245">
        <v>0</v>
      </c>
      <c r="I245">
        <v>-11923.64</v>
      </c>
      <c r="J245">
        <v>0</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v>0</v>
      </c>
      <c r="BI245">
        <v>0</v>
      </c>
      <c r="BJ245">
        <v>0</v>
      </c>
      <c r="BK245">
        <v>0</v>
      </c>
      <c r="BL245">
        <v>0</v>
      </c>
      <c r="BM245">
        <v>0</v>
      </c>
    </row>
    <row r="246" spans="1:65" x14ac:dyDescent="0.25">
      <c r="A246" t="s">
        <v>295</v>
      </c>
      <c r="B246">
        <v>19986.900000000001</v>
      </c>
      <c r="C246">
        <v>9118.7800000000007</v>
      </c>
      <c r="D246">
        <v>6884.81</v>
      </c>
      <c r="E246">
        <v>-13160.67</v>
      </c>
      <c r="F246">
        <v>3584.89</v>
      </c>
      <c r="G246">
        <v>-15073.13</v>
      </c>
      <c r="H246">
        <v>-13802.86</v>
      </c>
      <c r="I246">
        <v>-14975.54</v>
      </c>
      <c r="J246">
        <v>-10493.42</v>
      </c>
      <c r="K246">
        <v>-26262.07</v>
      </c>
      <c r="L246">
        <v>-29976.05</v>
      </c>
      <c r="M246">
        <v>25208.639999999999</v>
      </c>
      <c r="N246">
        <v>16047.39</v>
      </c>
      <c r="O246">
        <v>13003.24</v>
      </c>
      <c r="P246">
        <v>18166.009999999998</v>
      </c>
      <c r="Q246">
        <v>-15099.56</v>
      </c>
      <c r="R246">
        <v>-15099.56</v>
      </c>
      <c r="S246">
        <v>4867.0200000000004</v>
      </c>
      <c r="T246">
        <v>-9372.2900000000009</v>
      </c>
      <c r="U246">
        <v>-5624.48</v>
      </c>
      <c r="V246">
        <v>-1151.28</v>
      </c>
      <c r="W246">
        <v>9323.61</v>
      </c>
      <c r="X246">
        <v>-8471.58</v>
      </c>
      <c r="Y246">
        <v>-1927.32</v>
      </c>
      <c r="Z246">
        <v>-1153.57</v>
      </c>
      <c r="AA246">
        <v>-4221.24</v>
      </c>
      <c r="AB246">
        <v>-5038.75</v>
      </c>
      <c r="AC246">
        <v>-3353.23</v>
      </c>
      <c r="AD246">
        <v>-2125.86</v>
      </c>
      <c r="AE246">
        <v>-536.74</v>
      </c>
      <c r="AF246">
        <v>-675.02</v>
      </c>
      <c r="AG246">
        <v>931.53</v>
      </c>
      <c r="AH246">
        <v>-1461.75</v>
      </c>
      <c r="AI246">
        <v>-1347.24</v>
      </c>
      <c r="AJ246">
        <v>-726.95</v>
      </c>
      <c r="AK246">
        <v>-7955.84</v>
      </c>
      <c r="AL246">
        <v>-3033.78</v>
      </c>
      <c r="AM246">
        <v>3009.64</v>
      </c>
      <c r="AN246">
        <v>-1727.56</v>
      </c>
      <c r="AO246">
        <v>-3999.09</v>
      </c>
      <c r="AP246">
        <v>-9516.52</v>
      </c>
      <c r="AQ246">
        <v>-4200.2299999999996</v>
      </c>
      <c r="AR246">
        <v>-4787.4399999999996</v>
      </c>
      <c r="AS246">
        <v>-6087.64</v>
      </c>
      <c r="AT246">
        <v>6144.64</v>
      </c>
      <c r="AU246">
        <v>3810.66</v>
      </c>
      <c r="AV246">
        <v>-360.9</v>
      </c>
      <c r="AW246">
        <v>-2455.15</v>
      </c>
      <c r="AX246">
        <v>2408.13</v>
      </c>
      <c r="AY246">
        <v>15009.42</v>
      </c>
      <c r="AZ246">
        <v>-6304.07</v>
      </c>
      <c r="BA246">
        <v>-21379.78</v>
      </c>
      <c r="BB246">
        <v>8812.59</v>
      </c>
      <c r="BC246">
        <v>9656.59</v>
      </c>
      <c r="BD246">
        <v>-7150.4</v>
      </c>
      <c r="BE246">
        <v>-18116.8</v>
      </c>
      <c r="BF246">
        <v>-15772.29</v>
      </c>
      <c r="BG246">
        <v>-37403.03</v>
      </c>
      <c r="BH246">
        <v>-43362.05</v>
      </c>
      <c r="BI246">
        <v>-100225</v>
      </c>
      <c r="BJ246">
        <v>24356</v>
      </c>
      <c r="BK246">
        <v>86597.62</v>
      </c>
      <c r="BL246">
        <v>13653</v>
      </c>
      <c r="BM246">
        <v>215.42</v>
      </c>
    </row>
    <row r="247" spans="1:65" x14ac:dyDescent="0.25">
      <c r="A247" t="s">
        <v>296</v>
      </c>
      <c r="B247">
        <v>332136.88</v>
      </c>
      <c r="C247">
        <v>211555.16</v>
      </c>
      <c r="D247">
        <v>46039.72</v>
      </c>
      <c r="E247">
        <v>742344.48</v>
      </c>
      <c r="F247">
        <v>654804.63</v>
      </c>
      <c r="G247">
        <v>427084.46</v>
      </c>
      <c r="H247">
        <v>104120.41</v>
      </c>
      <c r="I247">
        <v>618978.02</v>
      </c>
      <c r="J247">
        <v>410155.49</v>
      </c>
      <c r="K247">
        <v>303450.23</v>
      </c>
      <c r="L247">
        <v>145808.59</v>
      </c>
      <c r="M247">
        <v>460889.79</v>
      </c>
      <c r="N247">
        <v>285864.84999999998</v>
      </c>
      <c r="O247">
        <v>17059.63</v>
      </c>
      <c r="P247">
        <v>-126926.57</v>
      </c>
      <c r="Q247">
        <v>56676.75</v>
      </c>
      <c r="R247">
        <v>56676.75</v>
      </c>
      <c r="S247">
        <v>-98263.84</v>
      </c>
      <c r="T247">
        <v>-91804.47</v>
      </c>
      <c r="U247">
        <v>-161739.42000000001</v>
      </c>
      <c r="V247">
        <v>329690.14</v>
      </c>
      <c r="W247">
        <v>267391.40999999997</v>
      </c>
      <c r="X247">
        <v>57344.95</v>
      </c>
      <c r="Y247">
        <v>-41366.660000000003</v>
      </c>
      <c r="Z247">
        <v>592647.88</v>
      </c>
      <c r="AA247">
        <v>357277.98</v>
      </c>
      <c r="AB247">
        <v>194106.42</v>
      </c>
      <c r="AC247">
        <v>13024.15</v>
      </c>
      <c r="AD247">
        <v>322865.15999999997</v>
      </c>
      <c r="AE247">
        <v>213198.86</v>
      </c>
      <c r="AF247">
        <v>184972.75</v>
      </c>
      <c r="AG247">
        <v>61247.73</v>
      </c>
      <c r="AH247">
        <v>330854.84000000003</v>
      </c>
      <c r="AI247">
        <v>176557.74</v>
      </c>
      <c r="AJ247">
        <v>102335.87</v>
      </c>
      <c r="AK247">
        <v>27006.85</v>
      </c>
      <c r="AL247">
        <v>271001.71999999997</v>
      </c>
      <c r="AM247">
        <v>158349.09</v>
      </c>
      <c r="AN247">
        <v>125589.83</v>
      </c>
      <c r="AO247">
        <v>16364.81</v>
      </c>
      <c r="AP247">
        <v>260101.33</v>
      </c>
      <c r="AQ247">
        <v>207363.16</v>
      </c>
      <c r="AR247">
        <v>192314.65</v>
      </c>
      <c r="AS247">
        <v>65572.649999999994</v>
      </c>
      <c r="AT247">
        <v>230402.38</v>
      </c>
      <c r="AU247">
        <v>98051.67</v>
      </c>
      <c r="AV247">
        <v>85583.46</v>
      </c>
      <c r="AW247">
        <v>1687.99</v>
      </c>
      <c r="AX247">
        <v>-73746.210000000006</v>
      </c>
      <c r="AY247">
        <v>-89313.23</v>
      </c>
      <c r="AZ247">
        <v>-55348.04</v>
      </c>
      <c r="BA247">
        <v>-37579.03</v>
      </c>
      <c r="BB247">
        <v>244529.54</v>
      </c>
      <c r="BC247">
        <v>203715.38</v>
      </c>
      <c r="BD247">
        <v>143632.78</v>
      </c>
      <c r="BE247">
        <v>62518.65</v>
      </c>
      <c r="BF247">
        <v>-38387.4</v>
      </c>
      <c r="BG247">
        <v>-44402.25</v>
      </c>
      <c r="BH247">
        <v>-12233.7</v>
      </c>
      <c r="BI247">
        <v>-15923</v>
      </c>
      <c r="BJ247">
        <v>100049</v>
      </c>
      <c r="BK247">
        <v>132191.32999999999</v>
      </c>
      <c r="BL247">
        <v>80850</v>
      </c>
      <c r="BM247">
        <v>87774.21</v>
      </c>
    </row>
    <row r="248" spans="1:65" x14ac:dyDescent="0.25">
      <c r="A248" t="s">
        <v>297</v>
      </c>
      <c r="B248">
        <v>-4824.74</v>
      </c>
      <c r="C248">
        <v>-2936.99</v>
      </c>
      <c r="D248">
        <v>-1805.03</v>
      </c>
      <c r="E248">
        <v>-4219.9399999999996</v>
      </c>
      <c r="F248">
        <v>-2861.91</v>
      </c>
      <c r="G248">
        <v>-1957.23</v>
      </c>
      <c r="H248">
        <v>-1020.77</v>
      </c>
      <c r="I248">
        <v>-4862.7</v>
      </c>
      <c r="J248">
        <v>-3671.59</v>
      </c>
      <c r="K248">
        <v>-2504.75</v>
      </c>
      <c r="L248">
        <v>-1367.38</v>
      </c>
      <c r="M248">
        <v>-8996.5300000000007</v>
      </c>
      <c r="N248">
        <v>-7140.07</v>
      </c>
      <c r="O248">
        <v>-5116.76</v>
      </c>
      <c r="P248">
        <v>-2769.69</v>
      </c>
      <c r="Q248">
        <v>-8173.13</v>
      </c>
      <c r="R248">
        <v>-8173.13</v>
      </c>
      <c r="S248">
        <v>-5442.88</v>
      </c>
      <c r="T248">
        <v>-2810.87</v>
      </c>
      <c r="U248">
        <v>-1267.77</v>
      </c>
      <c r="V248">
        <v>-1362.42</v>
      </c>
      <c r="W248">
        <v>-642.78</v>
      </c>
      <c r="X248">
        <v>-302.61</v>
      </c>
      <c r="Y248">
        <v>-99.64</v>
      </c>
      <c r="Z248">
        <v>-1432.21</v>
      </c>
      <c r="AA248">
        <v>-1353.58</v>
      </c>
      <c r="AB248">
        <v>-1198.5899999999999</v>
      </c>
      <c r="AC248">
        <v>-628.63</v>
      </c>
      <c r="AD248">
        <v>-3211.22</v>
      </c>
      <c r="AE248">
        <v>-2587.6999999999998</v>
      </c>
      <c r="AF248">
        <v>-1914.18</v>
      </c>
      <c r="AG248">
        <v>-1104.45</v>
      </c>
      <c r="AH248">
        <v>-8242.9500000000007</v>
      </c>
      <c r="AI248">
        <v>-6818.88</v>
      </c>
      <c r="AJ248">
        <v>-4898.9799999999996</v>
      </c>
      <c r="AK248">
        <v>-2604.13</v>
      </c>
      <c r="AL248">
        <v>-13067.21</v>
      </c>
      <c r="AM248">
        <v>-10296.6</v>
      </c>
      <c r="AN248">
        <v>-7070.4</v>
      </c>
      <c r="AO248">
        <v>-3614.83</v>
      </c>
      <c r="AP248">
        <v>-15609.41</v>
      </c>
      <c r="AQ248">
        <v>-12111.11</v>
      </c>
      <c r="AR248">
        <v>-8304.7199999999993</v>
      </c>
      <c r="AS248">
        <v>-4160.7299999999996</v>
      </c>
      <c r="AT248">
        <v>-21506.22</v>
      </c>
      <c r="AU248">
        <v>-16239.56</v>
      </c>
      <c r="AV248">
        <v>-10998.47</v>
      </c>
      <c r="AW248">
        <v>-5390.42</v>
      </c>
      <c r="AX248">
        <v>-16197.24</v>
      </c>
      <c r="AY248">
        <v>-11043.65</v>
      </c>
      <c r="AZ248">
        <v>-6022.75</v>
      </c>
      <c r="BA248">
        <v>-2167.9299999999998</v>
      </c>
      <c r="BB248">
        <v>-15089.13</v>
      </c>
      <c r="BC248">
        <v>-11292.88</v>
      </c>
      <c r="BD248">
        <v>-7704.36</v>
      </c>
      <c r="BE248">
        <v>-3987.15</v>
      </c>
      <c r="BF248">
        <v>-16452.939999999999</v>
      </c>
      <c r="BG248">
        <v>-12427.56</v>
      </c>
      <c r="BH248">
        <v>-9065.0400000000009</v>
      </c>
      <c r="BI248">
        <v>-5001</v>
      </c>
      <c r="BJ248">
        <v>-17044</v>
      </c>
      <c r="BK248">
        <v>0</v>
      </c>
      <c r="BL248">
        <v>0</v>
      </c>
      <c r="BM248">
        <v>0</v>
      </c>
    </row>
    <row r="249" spans="1:65" x14ac:dyDescent="0.25">
      <c r="A249" t="s">
        <v>298</v>
      </c>
      <c r="B249">
        <v>-31793.01</v>
      </c>
      <c r="C249">
        <v>-31204.57</v>
      </c>
      <c r="D249">
        <v>-273.31</v>
      </c>
      <c r="E249">
        <v>-55909.71</v>
      </c>
      <c r="F249">
        <v>-54495.79</v>
      </c>
      <c r="G249">
        <v>-22178</v>
      </c>
      <c r="H249">
        <v>-705.84</v>
      </c>
      <c r="I249">
        <v>-36162.089999999997</v>
      </c>
      <c r="J249">
        <v>-35670.86</v>
      </c>
      <c r="K249">
        <v>-23338.87</v>
      </c>
      <c r="L249">
        <v>-493.87</v>
      </c>
      <c r="M249">
        <v>-121966.36</v>
      </c>
      <c r="N249">
        <v>-84189.41</v>
      </c>
      <c r="O249">
        <v>-1722.98</v>
      </c>
      <c r="P249">
        <v>-1015.69</v>
      </c>
      <c r="Q249">
        <v>-153562.93</v>
      </c>
      <c r="R249">
        <v>-153562.93</v>
      </c>
      <c r="S249">
        <v>-79752.44</v>
      </c>
      <c r="T249">
        <v>-79263.77</v>
      </c>
      <c r="U249">
        <v>-932.33</v>
      </c>
      <c r="V249">
        <v>-91641.84</v>
      </c>
      <c r="W249">
        <v>-90365.34</v>
      </c>
      <c r="X249">
        <v>-40477.19</v>
      </c>
      <c r="Y249">
        <v>-548.21</v>
      </c>
      <c r="Z249">
        <v>-56102.81</v>
      </c>
      <c r="AA249">
        <v>-27868.04</v>
      </c>
      <c r="AB249">
        <v>-27469.57</v>
      </c>
      <c r="AC249">
        <v>-362.6</v>
      </c>
      <c r="AD249">
        <v>-48825.46</v>
      </c>
      <c r="AE249">
        <v>-20483.87</v>
      </c>
      <c r="AF249">
        <v>-20105.66</v>
      </c>
      <c r="AG249">
        <v>-367.76</v>
      </c>
      <c r="AH249">
        <v>-42692.86</v>
      </c>
      <c r="AI249">
        <v>-18980.96</v>
      </c>
      <c r="AJ249">
        <v>-18453.419999999998</v>
      </c>
      <c r="AK249">
        <v>-649.95000000000005</v>
      </c>
      <c r="AL249">
        <v>-58858.1</v>
      </c>
      <c r="AM249">
        <v>-31775.919999999998</v>
      </c>
      <c r="AN249">
        <v>-29895.93</v>
      </c>
      <c r="AO249">
        <v>-962.79</v>
      </c>
      <c r="AP249">
        <v>-80749.850000000006</v>
      </c>
      <c r="AQ249">
        <v>-40228</v>
      </c>
      <c r="AR249">
        <v>-39594.050000000003</v>
      </c>
      <c r="AS249">
        <v>-709.9</v>
      </c>
      <c r="AT249">
        <v>-69539.31</v>
      </c>
      <c r="AU249">
        <v>-27273.43</v>
      </c>
      <c r="AV249">
        <v>-25169.09</v>
      </c>
      <c r="AW249">
        <v>343.62</v>
      </c>
      <c r="AX249">
        <v>-40667.74</v>
      </c>
      <c r="AY249">
        <v>-9910.44</v>
      </c>
      <c r="AZ249">
        <v>-10325.91</v>
      </c>
      <c r="BA249">
        <v>66.5</v>
      </c>
      <c r="BB249">
        <v>-21923.45</v>
      </c>
      <c r="BC249">
        <v>-13540.21</v>
      </c>
      <c r="BD249">
        <v>-5523.8</v>
      </c>
      <c r="BE249">
        <v>0</v>
      </c>
      <c r="BF249">
        <v>-22384.83</v>
      </c>
      <c r="BG249">
        <v>-22314.18</v>
      </c>
      <c r="BH249">
        <v>-14067.93</v>
      </c>
      <c r="BI249">
        <v>-83</v>
      </c>
      <c r="BJ249">
        <v>-29271</v>
      </c>
      <c r="BK249">
        <v>0</v>
      </c>
      <c r="BL249">
        <v>0</v>
      </c>
      <c r="BM249">
        <v>0</v>
      </c>
    </row>
    <row r="250" spans="1:65" x14ac:dyDescent="0.25">
      <c r="A250" t="s">
        <v>299</v>
      </c>
      <c r="B250">
        <v>295519.13</v>
      </c>
      <c r="C250">
        <v>177413.6</v>
      </c>
      <c r="D250">
        <v>43961.37</v>
      </c>
      <c r="E250">
        <v>682214.82</v>
      </c>
      <c r="F250">
        <v>597446.93000000005</v>
      </c>
      <c r="G250">
        <v>402949.23</v>
      </c>
      <c r="H250">
        <v>102393.8</v>
      </c>
      <c r="I250">
        <v>577953.23</v>
      </c>
      <c r="J250">
        <v>370813.03</v>
      </c>
      <c r="K250">
        <v>277606.61</v>
      </c>
      <c r="L250">
        <v>143947.34</v>
      </c>
      <c r="M250">
        <v>329926.89</v>
      </c>
      <c r="N250">
        <v>194535.37</v>
      </c>
      <c r="O250">
        <v>10219.89</v>
      </c>
      <c r="P250">
        <v>-130711.95</v>
      </c>
      <c r="Q250">
        <v>-105059.3</v>
      </c>
      <c r="R250">
        <v>-105059.3</v>
      </c>
      <c r="S250">
        <v>-183459.15</v>
      </c>
      <c r="T250">
        <v>-173879.11</v>
      </c>
      <c r="U250">
        <v>-163939.51999999999</v>
      </c>
      <c r="V250">
        <v>236685.87</v>
      </c>
      <c r="W250">
        <v>176383.29</v>
      </c>
      <c r="X250">
        <v>16565.16</v>
      </c>
      <c r="Y250">
        <v>-42014.51</v>
      </c>
      <c r="Z250">
        <v>535112.86</v>
      </c>
      <c r="AA250">
        <v>328056.36</v>
      </c>
      <c r="AB250">
        <v>165438.26</v>
      </c>
      <c r="AC250">
        <v>12032.92</v>
      </c>
      <c r="AD250">
        <v>270828.48</v>
      </c>
      <c r="AE250">
        <v>190127.28</v>
      </c>
      <c r="AF250">
        <v>162952.91</v>
      </c>
      <c r="AG250">
        <v>59775.51</v>
      </c>
      <c r="AH250">
        <v>279919.03000000003</v>
      </c>
      <c r="AI250">
        <v>150757.9</v>
      </c>
      <c r="AJ250">
        <v>78983.47</v>
      </c>
      <c r="AK250">
        <v>23752.77</v>
      </c>
      <c r="AL250">
        <v>199076.42</v>
      </c>
      <c r="AM250">
        <v>116276.58</v>
      </c>
      <c r="AN250">
        <v>88623.51</v>
      </c>
      <c r="AO250">
        <v>11787.19</v>
      </c>
      <c r="AP250">
        <v>163742.07</v>
      </c>
      <c r="AQ250">
        <v>155024.04999999999</v>
      </c>
      <c r="AR250">
        <v>144415.88</v>
      </c>
      <c r="AS250">
        <v>60702.03</v>
      </c>
      <c r="AT250">
        <v>139356.85</v>
      </c>
      <c r="AU250">
        <v>54538.67</v>
      </c>
      <c r="AV250">
        <v>49415.91</v>
      </c>
      <c r="AW250">
        <v>-3358.81</v>
      </c>
      <c r="AX250">
        <v>-130611.19</v>
      </c>
      <c r="AY250">
        <v>-110267.32</v>
      </c>
      <c r="AZ250">
        <v>-71696.710000000006</v>
      </c>
      <c r="BA250">
        <v>-39680.449999999997</v>
      </c>
      <c r="BB250">
        <v>207516.96</v>
      </c>
      <c r="BC250">
        <v>178882.29</v>
      </c>
      <c r="BD250">
        <v>130404.62</v>
      </c>
      <c r="BE250">
        <v>58531.51</v>
      </c>
      <c r="BF250">
        <v>-77225.17</v>
      </c>
      <c r="BG250">
        <v>-79143.990000000005</v>
      </c>
      <c r="BH250">
        <v>-35366.67</v>
      </c>
      <c r="BI250">
        <v>-21007</v>
      </c>
      <c r="BJ250">
        <v>53734</v>
      </c>
      <c r="BK250">
        <v>132191.32999999999</v>
      </c>
      <c r="BL250">
        <v>80850</v>
      </c>
      <c r="BM250">
        <v>87774.21</v>
      </c>
    </row>
    <row r="251" spans="1:65" x14ac:dyDescent="0.25">
      <c r="A251" t="s">
        <v>300</v>
      </c>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row>
    <row r="252" spans="1:65" x14ac:dyDescent="0.25">
      <c r="A252" t="s">
        <v>301</v>
      </c>
      <c r="B252">
        <v>0</v>
      </c>
      <c r="C252">
        <v>0</v>
      </c>
      <c r="D252">
        <v>0</v>
      </c>
      <c r="E252">
        <v>0</v>
      </c>
      <c r="F252">
        <v>0</v>
      </c>
      <c r="G252">
        <v>0</v>
      </c>
      <c r="H252">
        <v>0</v>
      </c>
      <c r="I252">
        <v>0</v>
      </c>
      <c r="J252">
        <v>0</v>
      </c>
      <c r="K252">
        <v>0</v>
      </c>
      <c r="L252">
        <v>0</v>
      </c>
      <c r="M252">
        <v>9345.3799999999992</v>
      </c>
      <c r="N252">
        <v>57453.97</v>
      </c>
      <c r="O252">
        <v>0</v>
      </c>
      <c r="P252">
        <v>0</v>
      </c>
      <c r="Q252">
        <v>98866.95</v>
      </c>
      <c r="R252">
        <v>98866.95</v>
      </c>
      <c r="S252">
        <v>137520.42000000001</v>
      </c>
      <c r="T252">
        <v>110489.73</v>
      </c>
      <c r="U252">
        <v>70773.98</v>
      </c>
      <c r="V252">
        <v>111386.63</v>
      </c>
      <c r="W252">
        <v>280665.99</v>
      </c>
      <c r="X252">
        <v>183401.15</v>
      </c>
      <c r="Y252">
        <v>31329.75</v>
      </c>
      <c r="Z252">
        <v>0</v>
      </c>
      <c r="AA252">
        <v>-128432.63</v>
      </c>
      <c r="AB252">
        <v>-45420.35</v>
      </c>
      <c r="AC252">
        <v>-25160.05</v>
      </c>
      <c r="AD252">
        <v>-56249.67</v>
      </c>
      <c r="AE252">
        <v>-4695.49</v>
      </c>
      <c r="AF252">
        <v>-19603.03</v>
      </c>
      <c r="AG252">
        <v>-1052.69</v>
      </c>
      <c r="AH252">
        <v>27704.63</v>
      </c>
      <c r="AI252">
        <v>28745.25</v>
      </c>
      <c r="AJ252">
        <v>26805.14</v>
      </c>
      <c r="AK252">
        <v>21870.76</v>
      </c>
      <c r="AL252">
        <v>-23524.07</v>
      </c>
      <c r="AM252">
        <v>-4355.87</v>
      </c>
      <c r="AN252">
        <v>-7237.2</v>
      </c>
      <c r="AO252">
        <v>-10102.14</v>
      </c>
      <c r="AP252">
        <v>13817.68</v>
      </c>
      <c r="AQ252">
        <v>18876.96</v>
      </c>
      <c r="AR252">
        <v>19940.41</v>
      </c>
      <c r="AS252">
        <v>0</v>
      </c>
      <c r="AT252">
        <v>0</v>
      </c>
      <c r="AU252">
        <v>-858.33</v>
      </c>
      <c r="AV252">
        <v>277.8</v>
      </c>
      <c r="AW252">
        <v>-10199.52</v>
      </c>
      <c r="AX252">
        <v>-939.3</v>
      </c>
      <c r="AY252">
        <v>-303.08</v>
      </c>
      <c r="AZ252">
        <v>-1163.4100000000001</v>
      </c>
      <c r="BA252">
        <v>0</v>
      </c>
      <c r="BB252">
        <v>0</v>
      </c>
      <c r="BC252">
        <v>6790.3</v>
      </c>
      <c r="BD252">
        <v>0</v>
      </c>
      <c r="BE252">
        <v>0</v>
      </c>
      <c r="BF252">
        <v>0</v>
      </c>
      <c r="BG252">
        <v>-32689.68</v>
      </c>
      <c r="BH252">
        <v>1356.15</v>
      </c>
      <c r="BI252">
        <v>0</v>
      </c>
      <c r="BJ252">
        <v>0</v>
      </c>
      <c r="BK252">
        <v>0</v>
      </c>
      <c r="BL252">
        <v>0</v>
      </c>
      <c r="BM252">
        <v>0</v>
      </c>
    </row>
    <row r="253" spans="1:65" x14ac:dyDescent="0.25">
      <c r="A253" t="s">
        <v>302</v>
      </c>
      <c r="B253">
        <v>184026.34</v>
      </c>
      <c r="C253">
        <v>45105.06</v>
      </c>
      <c r="D253">
        <v>0</v>
      </c>
      <c r="E253">
        <v>5000</v>
      </c>
      <c r="F253">
        <v>5000</v>
      </c>
      <c r="G253">
        <v>0</v>
      </c>
      <c r="H253">
        <v>0</v>
      </c>
      <c r="I253">
        <v>0</v>
      </c>
      <c r="J253">
        <v>52281.440000000002</v>
      </c>
      <c r="K253">
        <v>0</v>
      </c>
      <c r="L253">
        <v>0</v>
      </c>
      <c r="M253">
        <v>0</v>
      </c>
      <c r="N253">
        <v>0</v>
      </c>
      <c r="O253">
        <v>0</v>
      </c>
      <c r="P253">
        <v>0</v>
      </c>
      <c r="Q253">
        <v>0</v>
      </c>
      <c r="R253">
        <v>0</v>
      </c>
      <c r="S253">
        <v>0</v>
      </c>
      <c r="T253">
        <v>0</v>
      </c>
      <c r="U253">
        <v>19907.63</v>
      </c>
      <c r="V253">
        <v>0</v>
      </c>
      <c r="W253">
        <v>0</v>
      </c>
      <c r="X253">
        <v>0</v>
      </c>
      <c r="Y253">
        <v>0</v>
      </c>
      <c r="Z253">
        <v>0</v>
      </c>
      <c r="AA253">
        <v>0</v>
      </c>
      <c r="AB253">
        <v>0</v>
      </c>
      <c r="AC253">
        <v>0</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0</v>
      </c>
      <c r="AZ253">
        <v>0</v>
      </c>
      <c r="BA253">
        <v>0</v>
      </c>
      <c r="BB253">
        <v>0</v>
      </c>
      <c r="BC253">
        <v>0</v>
      </c>
      <c r="BD253">
        <v>0</v>
      </c>
      <c r="BE253">
        <v>0</v>
      </c>
      <c r="BF253">
        <v>0</v>
      </c>
      <c r="BG253">
        <v>0</v>
      </c>
      <c r="BH253">
        <v>0</v>
      </c>
      <c r="BI253">
        <v>0</v>
      </c>
      <c r="BJ253">
        <v>0</v>
      </c>
      <c r="BK253">
        <v>0</v>
      </c>
      <c r="BL253">
        <v>0</v>
      </c>
      <c r="BM253">
        <v>0</v>
      </c>
    </row>
    <row r="254" spans="1:65" x14ac:dyDescent="0.25">
      <c r="A254" t="s">
        <v>303</v>
      </c>
      <c r="B254">
        <v>0</v>
      </c>
      <c r="C254">
        <v>0</v>
      </c>
      <c r="D254">
        <v>0</v>
      </c>
      <c r="E254">
        <v>5000</v>
      </c>
      <c r="F254">
        <v>5000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0</v>
      </c>
      <c r="BC254">
        <v>0</v>
      </c>
      <c r="BD254">
        <v>0</v>
      </c>
      <c r="BE254">
        <v>0</v>
      </c>
      <c r="BF254">
        <v>0</v>
      </c>
      <c r="BG254">
        <v>0</v>
      </c>
      <c r="BH254">
        <v>0</v>
      </c>
      <c r="BI254">
        <v>0</v>
      </c>
      <c r="BJ254">
        <v>0</v>
      </c>
      <c r="BK254">
        <v>0</v>
      </c>
      <c r="BL254">
        <v>0</v>
      </c>
      <c r="BM254">
        <v>0</v>
      </c>
    </row>
    <row r="255" spans="1:65" x14ac:dyDescent="0.25">
      <c r="A255" t="s">
        <v>304</v>
      </c>
      <c r="B255">
        <v>0</v>
      </c>
      <c r="C255">
        <v>0</v>
      </c>
      <c r="D255">
        <v>-28794.37</v>
      </c>
      <c r="E255">
        <v>-140780.26999999999</v>
      </c>
      <c r="F255">
        <v>-67777.19</v>
      </c>
      <c r="G255">
        <v>-135390.06</v>
      </c>
      <c r="H255">
        <v>-53361.52</v>
      </c>
      <c r="I255">
        <v>-63150.11</v>
      </c>
      <c r="J255">
        <v>0</v>
      </c>
      <c r="K255">
        <v>-24698.41</v>
      </c>
      <c r="L255">
        <v>-47683.48</v>
      </c>
      <c r="M255">
        <v>0</v>
      </c>
      <c r="N255">
        <v>0</v>
      </c>
      <c r="O255">
        <v>0</v>
      </c>
      <c r="P255">
        <v>0</v>
      </c>
      <c r="Q255">
        <v>19907.63</v>
      </c>
      <c r="R255">
        <v>19907.63</v>
      </c>
      <c r="S255">
        <v>0</v>
      </c>
      <c r="T255">
        <v>19907.63</v>
      </c>
      <c r="U255">
        <v>0</v>
      </c>
      <c r="V255">
        <v>0</v>
      </c>
      <c r="W255">
        <v>-59996.79</v>
      </c>
      <c r="X255">
        <v>0</v>
      </c>
      <c r="Y255">
        <v>0</v>
      </c>
      <c r="Z255">
        <v>-318568.18</v>
      </c>
      <c r="AA255">
        <v>-5000</v>
      </c>
      <c r="AB255">
        <v>0</v>
      </c>
      <c r="AC255">
        <v>0</v>
      </c>
      <c r="AD255">
        <v>0</v>
      </c>
      <c r="AE255">
        <v>0</v>
      </c>
      <c r="AF255">
        <v>0</v>
      </c>
      <c r="AG255">
        <v>0</v>
      </c>
      <c r="AH255">
        <v>0</v>
      </c>
      <c r="AI255">
        <v>0</v>
      </c>
      <c r="AJ255">
        <v>0</v>
      </c>
      <c r="AK255">
        <v>0</v>
      </c>
      <c r="AL255">
        <v>0</v>
      </c>
      <c r="AM255">
        <v>0</v>
      </c>
      <c r="AN255">
        <v>0</v>
      </c>
      <c r="AO255">
        <v>0</v>
      </c>
      <c r="AP255">
        <v>0</v>
      </c>
      <c r="AQ255">
        <v>0</v>
      </c>
      <c r="AR255">
        <v>0</v>
      </c>
      <c r="AS255">
        <v>0</v>
      </c>
      <c r="AT255">
        <v>-17965.919999999998</v>
      </c>
      <c r="AU255">
        <v>0</v>
      </c>
      <c r="AV255">
        <v>0</v>
      </c>
      <c r="AW255">
        <v>0</v>
      </c>
      <c r="AX255">
        <v>0</v>
      </c>
      <c r="AY255">
        <v>0</v>
      </c>
      <c r="AZ255">
        <v>0</v>
      </c>
      <c r="BA255">
        <v>-15541.4</v>
      </c>
      <c r="BB255">
        <v>9727.65</v>
      </c>
      <c r="BC255">
        <v>0</v>
      </c>
      <c r="BD255">
        <v>-45148.63</v>
      </c>
      <c r="BE255">
        <v>-18046.830000000002</v>
      </c>
      <c r="BF255">
        <v>-99777.64</v>
      </c>
      <c r="BG255">
        <v>0</v>
      </c>
      <c r="BH255">
        <v>0</v>
      </c>
      <c r="BI255">
        <v>-5583</v>
      </c>
      <c r="BJ255">
        <v>-11424</v>
      </c>
      <c r="BK255">
        <v>0</v>
      </c>
      <c r="BL255">
        <v>0</v>
      </c>
      <c r="BM255">
        <v>0</v>
      </c>
    </row>
    <row r="256" spans="1:65" x14ac:dyDescent="0.25">
      <c r="A256" t="s">
        <v>305</v>
      </c>
      <c r="B256">
        <v>817.92</v>
      </c>
      <c r="C256">
        <v>704.12</v>
      </c>
      <c r="D256">
        <v>633.92999999999995</v>
      </c>
      <c r="E256">
        <v>1100.78</v>
      </c>
      <c r="F256">
        <v>1084.77</v>
      </c>
      <c r="G256">
        <v>27.12</v>
      </c>
      <c r="H256">
        <v>0.28000000000000003</v>
      </c>
      <c r="I256">
        <v>255.33</v>
      </c>
      <c r="J256">
        <v>22.97</v>
      </c>
      <c r="K256">
        <v>22.46</v>
      </c>
      <c r="L256">
        <v>10.55</v>
      </c>
      <c r="M256">
        <v>1256.2</v>
      </c>
      <c r="N256">
        <v>1026.75</v>
      </c>
      <c r="O256">
        <v>1025.6500000000001</v>
      </c>
      <c r="P256">
        <v>987.08</v>
      </c>
      <c r="Q256">
        <v>479.74</v>
      </c>
      <c r="R256">
        <v>479.74</v>
      </c>
      <c r="S256">
        <v>442.03</v>
      </c>
      <c r="T256">
        <v>90.01</v>
      </c>
      <c r="U256">
        <v>47.73</v>
      </c>
      <c r="V256">
        <v>1465.28</v>
      </c>
      <c r="W256">
        <v>854.99</v>
      </c>
      <c r="X256">
        <v>435.69</v>
      </c>
      <c r="Y256">
        <v>382.59</v>
      </c>
      <c r="Z256">
        <v>1956.51</v>
      </c>
      <c r="AA256">
        <v>1981.68</v>
      </c>
      <c r="AB256">
        <v>1176.6199999999999</v>
      </c>
      <c r="AC256">
        <v>702.44</v>
      </c>
      <c r="AD256">
        <v>796.4</v>
      </c>
      <c r="AE256">
        <v>633.72</v>
      </c>
      <c r="AF256">
        <v>631.19000000000005</v>
      </c>
      <c r="AG256">
        <v>1.5</v>
      </c>
      <c r="AH256">
        <v>1169.1400000000001</v>
      </c>
      <c r="AI256">
        <v>952.96</v>
      </c>
      <c r="AJ256">
        <v>937.11</v>
      </c>
      <c r="AK256">
        <v>922.37</v>
      </c>
      <c r="AL256">
        <v>1490.31</v>
      </c>
      <c r="AM256">
        <v>1462.11</v>
      </c>
      <c r="AN256">
        <v>1395.19</v>
      </c>
      <c r="AO256">
        <v>482.34</v>
      </c>
      <c r="AP256">
        <v>1349.78</v>
      </c>
      <c r="AQ256">
        <v>926.17</v>
      </c>
      <c r="AR256">
        <v>904.41</v>
      </c>
      <c r="AS256">
        <v>409.31</v>
      </c>
      <c r="AT256">
        <v>1858.14</v>
      </c>
      <c r="AU256">
        <v>392.92</v>
      </c>
      <c r="AV256">
        <v>253.83</v>
      </c>
      <c r="AW256">
        <v>140.19</v>
      </c>
      <c r="AX256">
        <v>733.56</v>
      </c>
      <c r="AY256">
        <v>76.150000000000006</v>
      </c>
      <c r="AZ256">
        <v>16.54</v>
      </c>
      <c r="BA256">
        <v>13.34</v>
      </c>
      <c r="BB256">
        <v>105.7</v>
      </c>
      <c r="BC256">
        <v>21.79</v>
      </c>
      <c r="BD256">
        <v>10.039999999999999</v>
      </c>
      <c r="BE256">
        <v>1.7</v>
      </c>
      <c r="BF256">
        <v>213.86</v>
      </c>
      <c r="BG256">
        <v>164.31</v>
      </c>
      <c r="BH256">
        <v>56.08</v>
      </c>
      <c r="BI256">
        <v>39</v>
      </c>
      <c r="BJ256">
        <v>411</v>
      </c>
      <c r="BK256">
        <v>410.83</v>
      </c>
      <c r="BL256">
        <v>32</v>
      </c>
      <c r="BM256">
        <v>0</v>
      </c>
    </row>
    <row r="257" spans="1:65" x14ac:dyDescent="0.25">
      <c r="A257" t="s">
        <v>306</v>
      </c>
      <c r="B257">
        <v>817.92</v>
      </c>
      <c r="C257">
        <v>704.12</v>
      </c>
      <c r="D257">
        <v>633.92999999999995</v>
      </c>
      <c r="E257">
        <v>1100.78</v>
      </c>
      <c r="F257">
        <v>1084.77</v>
      </c>
      <c r="G257">
        <v>27.12</v>
      </c>
      <c r="H257">
        <v>0.28000000000000003</v>
      </c>
      <c r="I257">
        <v>255.33</v>
      </c>
      <c r="J257">
        <v>22.97</v>
      </c>
      <c r="K257">
        <v>22.46</v>
      </c>
      <c r="L257">
        <v>10.55</v>
      </c>
      <c r="M257">
        <v>1256.2</v>
      </c>
      <c r="N257">
        <v>1026.75</v>
      </c>
      <c r="O257">
        <v>1025.6500000000001</v>
      </c>
      <c r="P257">
        <v>987.08</v>
      </c>
      <c r="Q257">
        <v>479.74</v>
      </c>
      <c r="R257">
        <v>479.74</v>
      </c>
      <c r="S257">
        <v>442.03</v>
      </c>
      <c r="T257">
        <v>90.01</v>
      </c>
      <c r="U257">
        <v>47.73</v>
      </c>
      <c r="V257">
        <v>1465.28</v>
      </c>
      <c r="W257">
        <v>854.99</v>
      </c>
      <c r="X257">
        <v>435.69</v>
      </c>
      <c r="Y257">
        <v>382.59</v>
      </c>
      <c r="Z257">
        <v>1956.51</v>
      </c>
      <c r="AA257">
        <v>1981.68</v>
      </c>
      <c r="AB257">
        <v>1176.6199999999999</v>
      </c>
      <c r="AC257">
        <v>702.44</v>
      </c>
      <c r="AD257">
        <v>796.4</v>
      </c>
      <c r="AE257">
        <v>633.72</v>
      </c>
      <c r="AF257">
        <v>631.19000000000005</v>
      </c>
      <c r="AG257">
        <v>1.5</v>
      </c>
      <c r="AH257">
        <v>1169.1400000000001</v>
      </c>
      <c r="AI257">
        <v>952.96</v>
      </c>
      <c r="AJ257">
        <v>937.11</v>
      </c>
      <c r="AK257">
        <v>922.37</v>
      </c>
      <c r="AL257">
        <v>1490.31</v>
      </c>
      <c r="AM257">
        <v>1462.11</v>
      </c>
      <c r="AN257">
        <v>1395.19</v>
      </c>
      <c r="AO257">
        <v>482.34</v>
      </c>
      <c r="AP257">
        <v>1349.78</v>
      </c>
      <c r="AQ257">
        <v>926.17</v>
      </c>
      <c r="AR257">
        <v>904.41</v>
      </c>
      <c r="AS257">
        <v>409.31</v>
      </c>
      <c r="AT257">
        <v>1858.14</v>
      </c>
      <c r="AU257">
        <v>392.92</v>
      </c>
      <c r="AV257">
        <v>253.83</v>
      </c>
      <c r="AW257">
        <v>140.19</v>
      </c>
      <c r="AX257">
        <v>733.56</v>
      </c>
      <c r="AY257">
        <v>76.150000000000006</v>
      </c>
      <c r="AZ257">
        <v>16.54</v>
      </c>
      <c r="BA257">
        <v>13.34</v>
      </c>
      <c r="BB257">
        <v>105.7</v>
      </c>
      <c r="BC257">
        <v>21.79</v>
      </c>
      <c r="BD257">
        <v>10.039999999999999</v>
      </c>
      <c r="BE257">
        <v>1.7</v>
      </c>
      <c r="BF257">
        <v>213.86</v>
      </c>
      <c r="BG257">
        <v>164.31</v>
      </c>
      <c r="BH257">
        <v>56.08</v>
      </c>
      <c r="BI257">
        <v>39</v>
      </c>
      <c r="BJ257">
        <v>411</v>
      </c>
      <c r="BK257">
        <v>410.83</v>
      </c>
      <c r="BL257">
        <v>32</v>
      </c>
      <c r="BM257">
        <v>0</v>
      </c>
    </row>
    <row r="258" spans="1:65" x14ac:dyDescent="0.25">
      <c r="A258" t="s">
        <v>307</v>
      </c>
      <c r="B258">
        <v>-43716.98</v>
      </c>
      <c r="C258">
        <v>-37849.26</v>
      </c>
      <c r="D258">
        <v>-23048.03</v>
      </c>
      <c r="E258">
        <v>-39711.06</v>
      </c>
      <c r="F258">
        <v>-25354.15</v>
      </c>
      <c r="G258">
        <v>-15637.63</v>
      </c>
      <c r="H258">
        <v>-8616.1200000000008</v>
      </c>
      <c r="I258">
        <v>-18953.37</v>
      </c>
      <c r="J258">
        <v>-10561.75</v>
      </c>
      <c r="K258">
        <v>-8795.59</v>
      </c>
      <c r="L258">
        <v>-4044.04</v>
      </c>
      <c r="M258">
        <v>-35369.5</v>
      </c>
      <c r="N258">
        <v>-23802.7</v>
      </c>
      <c r="O258">
        <v>-16819.54</v>
      </c>
      <c r="P258">
        <v>-14854.89</v>
      </c>
      <c r="Q258">
        <v>-32407.759999999998</v>
      </c>
      <c r="R258">
        <v>-32407.759999999998</v>
      </c>
      <c r="S258">
        <v>-25567.07</v>
      </c>
      <c r="T258">
        <v>-15857.37</v>
      </c>
      <c r="U258">
        <v>-11056.49</v>
      </c>
      <c r="V258">
        <v>-60964.68</v>
      </c>
      <c r="W258">
        <v>-47607.99</v>
      </c>
      <c r="X258">
        <v>-31638.52</v>
      </c>
      <c r="Y258">
        <v>-11510.62</v>
      </c>
      <c r="Z258">
        <v>-28245.47</v>
      </c>
      <c r="AA258">
        <v>-17445.03</v>
      </c>
      <c r="AB258">
        <v>-13185.04</v>
      </c>
      <c r="AC258">
        <v>-7014.47</v>
      </c>
      <c r="AD258">
        <v>-29858.73</v>
      </c>
      <c r="AE258">
        <v>-23226.87</v>
      </c>
      <c r="AF258">
        <v>-17994.57</v>
      </c>
      <c r="AG258">
        <v>-11483.79</v>
      </c>
      <c r="AH258">
        <v>-38799.89</v>
      </c>
      <c r="AI258">
        <v>-28487.040000000001</v>
      </c>
      <c r="AJ258">
        <v>-12687.41</v>
      </c>
      <c r="AK258">
        <v>-6183.53</v>
      </c>
      <c r="AL258">
        <v>-29381.24</v>
      </c>
      <c r="AM258">
        <v>-24913.7</v>
      </c>
      <c r="AN258">
        <v>-16853.54</v>
      </c>
      <c r="AO258">
        <v>-8449.9500000000007</v>
      </c>
      <c r="AP258">
        <v>-69631.740000000005</v>
      </c>
      <c r="AQ258">
        <v>-52280.6</v>
      </c>
      <c r="AR258">
        <v>-40786.980000000003</v>
      </c>
      <c r="AS258">
        <v>-27181.759999999998</v>
      </c>
      <c r="AT258">
        <v>-56533.69</v>
      </c>
      <c r="AU258">
        <v>-35628.17</v>
      </c>
      <c r="AV258">
        <v>-21833.47</v>
      </c>
      <c r="AW258">
        <v>-10271.06</v>
      </c>
      <c r="AX258">
        <v>-43835.03</v>
      </c>
      <c r="AY258">
        <v>-35817.79</v>
      </c>
      <c r="AZ258">
        <v>-24470.07</v>
      </c>
      <c r="BA258">
        <v>-17252.419999999998</v>
      </c>
      <c r="BB258">
        <v>-42004.12</v>
      </c>
      <c r="BC258">
        <v>-21188.62</v>
      </c>
      <c r="BD258">
        <v>-3508.48</v>
      </c>
      <c r="BE258">
        <v>-2513.7199999999998</v>
      </c>
      <c r="BF258">
        <v>-29411.919999999998</v>
      </c>
      <c r="BG258">
        <v>-27844.5</v>
      </c>
      <c r="BH258">
        <v>-11459.96</v>
      </c>
      <c r="BI258">
        <v>-10682</v>
      </c>
      <c r="BJ258">
        <v>-45683</v>
      </c>
      <c r="BK258">
        <v>-37488.51</v>
      </c>
      <c r="BL258">
        <v>-24846</v>
      </c>
      <c r="BM258">
        <v>-17739.849999999999</v>
      </c>
    </row>
    <row r="259" spans="1:65" x14ac:dyDescent="0.25">
      <c r="A259" t="s">
        <v>306</v>
      </c>
      <c r="B259">
        <v>-40688.339999999997</v>
      </c>
      <c r="C259">
        <v>-35192.01</v>
      </c>
      <c r="D259">
        <v>-21390.11</v>
      </c>
      <c r="E259">
        <v>-34481.22</v>
      </c>
      <c r="F259">
        <v>-20972.33</v>
      </c>
      <c r="G259">
        <v>-11968.42</v>
      </c>
      <c r="H259">
        <v>-6640.81</v>
      </c>
      <c r="I259">
        <v>-15139.12</v>
      </c>
      <c r="J259">
        <v>-8046.24</v>
      </c>
      <c r="K259">
        <v>-6382.68</v>
      </c>
      <c r="L259">
        <v>-4012.54</v>
      </c>
      <c r="M259">
        <v>-29099.96</v>
      </c>
      <c r="N259">
        <v>-21317.279999999999</v>
      </c>
      <c r="O259">
        <v>-14614.12</v>
      </c>
      <c r="P259">
        <v>-12649.47</v>
      </c>
      <c r="Q259">
        <v>-31179.360000000001</v>
      </c>
      <c r="R259">
        <v>-31179.360000000001</v>
      </c>
      <c r="S259">
        <v>-24338.67</v>
      </c>
      <c r="T259">
        <v>-14658.97</v>
      </c>
      <c r="U259">
        <v>-10654.09</v>
      </c>
      <c r="V259">
        <v>-54605.279999999999</v>
      </c>
      <c r="W259">
        <v>-44552.79</v>
      </c>
      <c r="X259">
        <v>-30576.87</v>
      </c>
      <c r="Y259">
        <v>-11232.12</v>
      </c>
      <c r="Z259">
        <v>-27561.07</v>
      </c>
      <c r="AA259">
        <v>-17145.63</v>
      </c>
      <c r="AB259">
        <v>-12885.64</v>
      </c>
      <c r="AC259">
        <v>-7014.47</v>
      </c>
      <c r="AD259">
        <v>-29858.73</v>
      </c>
      <c r="AE259">
        <v>-23226.87</v>
      </c>
      <c r="AF259">
        <v>-17994.57</v>
      </c>
      <c r="AG259">
        <v>-11483.79</v>
      </c>
      <c r="AH259">
        <v>-38799.89</v>
      </c>
      <c r="AI259">
        <v>-28487.040000000001</v>
      </c>
      <c r="AJ259">
        <v>-12687.41</v>
      </c>
      <c r="AK259">
        <v>-6183.53</v>
      </c>
      <c r="AL259">
        <v>-28130.240000000002</v>
      </c>
      <c r="AM259">
        <v>-23662.7</v>
      </c>
      <c r="AN259">
        <v>-15680.54</v>
      </c>
      <c r="AO259">
        <v>-7873.95</v>
      </c>
      <c r="AP259">
        <v>-69631.740000000005</v>
      </c>
      <c r="AQ259">
        <v>-36106.61</v>
      </c>
      <c r="AR259">
        <v>-24634.880000000001</v>
      </c>
      <c r="AS259">
        <v>-11305.66</v>
      </c>
      <c r="AT259">
        <v>-41055.19</v>
      </c>
      <c r="AU259">
        <v>-33193.25</v>
      </c>
      <c r="AV259">
        <v>-21014.26</v>
      </c>
      <c r="AW259">
        <v>-9534.06</v>
      </c>
      <c r="AX259">
        <v>-42024.79</v>
      </c>
      <c r="AY259">
        <v>-34007.550000000003</v>
      </c>
      <c r="AZ259">
        <v>-22659.83</v>
      </c>
      <c r="BA259">
        <v>-15701.38</v>
      </c>
      <c r="BB259">
        <v>-28389.62</v>
      </c>
      <c r="BC259">
        <v>-21188.62</v>
      </c>
      <c r="BD259">
        <v>-3489.98</v>
      </c>
      <c r="BE259">
        <v>-2495.2199999999998</v>
      </c>
      <c r="BF259">
        <v>-9748.01</v>
      </c>
      <c r="BG259">
        <v>-27844.5</v>
      </c>
      <c r="BH259">
        <v>-11459.96</v>
      </c>
      <c r="BI259">
        <v>-10682</v>
      </c>
      <c r="BJ259">
        <v>-45683</v>
      </c>
      <c r="BK259">
        <v>-37488.51</v>
      </c>
      <c r="BL259">
        <v>-24846</v>
      </c>
      <c r="BM259">
        <v>-17739.849999999999</v>
      </c>
    </row>
    <row r="260" spans="1:65" x14ac:dyDescent="0.25">
      <c r="A260" t="s">
        <v>308</v>
      </c>
      <c r="B260">
        <v>-3028.63</v>
      </c>
      <c r="C260">
        <v>-2657.25</v>
      </c>
      <c r="D260">
        <v>-1657.92</v>
      </c>
      <c r="E260">
        <v>-4824.84</v>
      </c>
      <c r="F260">
        <v>-4381.82</v>
      </c>
      <c r="G260">
        <v>-3669.2</v>
      </c>
      <c r="H260">
        <v>-1975.3</v>
      </c>
      <c r="I260">
        <v>-3654.25</v>
      </c>
      <c r="J260">
        <v>-2355.5100000000002</v>
      </c>
      <c r="K260">
        <v>-2412.91</v>
      </c>
      <c r="L260">
        <v>-31.5</v>
      </c>
      <c r="M260">
        <v>-6269.54</v>
      </c>
      <c r="N260">
        <v>-2485.42</v>
      </c>
      <c r="O260">
        <v>-2205.42</v>
      </c>
      <c r="P260">
        <v>-2205.42</v>
      </c>
      <c r="Q260">
        <v>-1228.4000000000001</v>
      </c>
      <c r="R260">
        <v>-1228.4000000000001</v>
      </c>
      <c r="S260">
        <v>-1228.4000000000001</v>
      </c>
      <c r="T260">
        <v>-1198.4000000000001</v>
      </c>
      <c r="U260">
        <v>-402.4</v>
      </c>
      <c r="V260">
        <v>-6359.4</v>
      </c>
      <c r="W260">
        <v>-3055.2</v>
      </c>
      <c r="X260">
        <v>-1061.6500000000001</v>
      </c>
      <c r="Y260">
        <v>-278.5</v>
      </c>
      <c r="Z260">
        <v>-684.4</v>
      </c>
      <c r="AA260">
        <v>-299.39999999999998</v>
      </c>
      <c r="AB260">
        <v>-299.39999999999998</v>
      </c>
      <c r="AC260">
        <v>0</v>
      </c>
      <c r="AD260">
        <v>0</v>
      </c>
      <c r="AE260">
        <v>0</v>
      </c>
      <c r="AF260">
        <v>0</v>
      </c>
      <c r="AG260">
        <v>0</v>
      </c>
      <c r="AH260">
        <v>0</v>
      </c>
      <c r="AI260">
        <v>0</v>
      </c>
      <c r="AJ260">
        <v>0</v>
      </c>
      <c r="AK260">
        <v>0</v>
      </c>
      <c r="AL260">
        <v>-1251</v>
      </c>
      <c r="AM260">
        <v>-1251</v>
      </c>
      <c r="AN260">
        <v>-1173</v>
      </c>
      <c r="AO260">
        <v>-576</v>
      </c>
      <c r="AP260">
        <v>0</v>
      </c>
      <c r="AQ260">
        <v>-16174</v>
      </c>
      <c r="AR260">
        <v>-16152.1</v>
      </c>
      <c r="AS260">
        <v>-15876.1</v>
      </c>
      <c r="AT260">
        <v>-15478.5</v>
      </c>
      <c r="AU260">
        <v>-2434.92</v>
      </c>
      <c r="AV260">
        <v>-819.21</v>
      </c>
      <c r="AW260">
        <v>-737</v>
      </c>
      <c r="AX260">
        <v>-1810.24</v>
      </c>
      <c r="AY260">
        <v>-1810.24</v>
      </c>
      <c r="AZ260">
        <v>-1810.24</v>
      </c>
      <c r="BA260">
        <v>-1551.04</v>
      </c>
      <c r="BB260">
        <v>-13614.5</v>
      </c>
      <c r="BC260">
        <v>0</v>
      </c>
      <c r="BD260">
        <v>-18.5</v>
      </c>
      <c r="BE260">
        <v>-18.5</v>
      </c>
      <c r="BF260">
        <v>-19663.91</v>
      </c>
      <c r="BG260">
        <v>0</v>
      </c>
      <c r="BH260">
        <v>0</v>
      </c>
      <c r="BI260">
        <v>0</v>
      </c>
      <c r="BJ260">
        <v>0</v>
      </c>
      <c r="BK260">
        <v>0</v>
      </c>
      <c r="BL260">
        <v>0</v>
      </c>
      <c r="BM260">
        <v>0</v>
      </c>
    </row>
    <row r="261" spans="1:65" x14ac:dyDescent="0.25">
      <c r="A261" t="s">
        <v>309</v>
      </c>
      <c r="B261">
        <v>0</v>
      </c>
      <c r="C261">
        <v>0</v>
      </c>
      <c r="D261">
        <v>0</v>
      </c>
      <c r="E261">
        <v>-405</v>
      </c>
      <c r="F261">
        <v>0</v>
      </c>
      <c r="G261">
        <v>0</v>
      </c>
      <c r="H261">
        <v>0</v>
      </c>
      <c r="I261">
        <v>-160</v>
      </c>
      <c r="J261">
        <v>-160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0</v>
      </c>
      <c r="AL261">
        <v>0</v>
      </c>
      <c r="AM261">
        <v>0</v>
      </c>
      <c r="AN261">
        <v>0</v>
      </c>
      <c r="AO261">
        <v>0</v>
      </c>
      <c r="AP261">
        <v>0</v>
      </c>
      <c r="AQ261">
        <v>0</v>
      </c>
      <c r="AR261">
        <v>0</v>
      </c>
      <c r="AS261">
        <v>0</v>
      </c>
      <c r="AT261">
        <v>0</v>
      </c>
      <c r="AU261">
        <v>0</v>
      </c>
      <c r="AV261">
        <v>0</v>
      </c>
      <c r="AW261">
        <v>0</v>
      </c>
      <c r="AX261">
        <v>0</v>
      </c>
      <c r="AY261">
        <v>0</v>
      </c>
      <c r="AZ261">
        <v>0</v>
      </c>
      <c r="BA261">
        <v>0</v>
      </c>
      <c r="BB261">
        <v>0</v>
      </c>
      <c r="BC261">
        <v>0</v>
      </c>
      <c r="BD261">
        <v>0</v>
      </c>
      <c r="BE261">
        <v>0</v>
      </c>
      <c r="BF261">
        <v>0</v>
      </c>
      <c r="BG261">
        <v>0</v>
      </c>
      <c r="BH261">
        <v>0</v>
      </c>
      <c r="BI261">
        <v>0</v>
      </c>
      <c r="BJ261">
        <v>0</v>
      </c>
      <c r="BK261">
        <v>0</v>
      </c>
      <c r="BL261">
        <v>0</v>
      </c>
      <c r="BM261">
        <v>0</v>
      </c>
    </row>
    <row r="262" spans="1:65" x14ac:dyDescent="0.25">
      <c r="A262" t="s">
        <v>310</v>
      </c>
      <c r="B262">
        <v>0</v>
      </c>
      <c r="C262">
        <v>0</v>
      </c>
      <c r="D262">
        <v>0</v>
      </c>
      <c r="E262">
        <v>0</v>
      </c>
      <c r="F262">
        <v>0</v>
      </c>
      <c r="G262">
        <v>0</v>
      </c>
      <c r="H262">
        <v>0</v>
      </c>
      <c r="I262">
        <v>0</v>
      </c>
      <c r="J262">
        <v>0</v>
      </c>
      <c r="K262">
        <v>0</v>
      </c>
      <c r="L262">
        <v>0</v>
      </c>
      <c r="M262">
        <v>0</v>
      </c>
      <c r="N262">
        <v>0</v>
      </c>
      <c r="O262">
        <v>42589.82</v>
      </c>
      <c r="P262">
        <v>7783.82</v>
      </c>
      <c r="Q262">
        <v>0</v>
      </c>
      <c r="R262">
        <v>0</v>
      </c>
      <c r="S262">
        <v>0</v>
      </c>
      <c r="T262">
        <v>0</v>
      </c>
      <c r="U262">
        <v>0</v>
      </c>
      <c r="V262">
        <v>0</v>
      </c>
      <c r="W262">
        <v>0</v>
      </c>
      <c r="X262">
        <v>0</v>
      </c>
      <c r="Y262">
        <v>0</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c r="AS262">
        <v>5843.31</v>
      </c>
      <c r="AT262">
        <v>0</v>
      </c>
      <c r="AU262">
        <v>0</v>
      </c>
      <c r="AV262">
        <v>0</v>
      </c>
      <c r="AW262">
        <v>0</v>
      </c>
      <c r="AX262">
        <v>0</v>
      </c>
      <c r="AY262">
        <v>0</v>
      </c>
      <c r="AZ262">
        <v>0</v>
      </c>
      <c r="BA262">
        <v>0</v>
      </c>
      <c r="BB262">
        <v>0</v>
      </c>
      <c r="BC262">
        <v>0</v>
      </c>
      <c r="BD262">
        <v>0</v>
      </c>
      <c r="BE262">
        <v>0</v>
      </c>
      <c r="BF262">
        <v>0</v>
      </c>
      <c r="BG262">
        <v>0</v>
      </c>
      <c r="BH262">
        <v>0</v>
      </c>
      <c r="BI262">
        <v>0</v>
      </c>
      <c r="BJ262">
        <v>0</v>
      </c>
      <c r="BK262">
        <v>-46186.98</v>
      </c>
      <c r="BL262">
        <v>-65782</v>
      </c>
      <c r="BM262">
        <v>0</v>
      </c>
    </row>
    <row r="263" spans="1:65" x14ac:dyDescent="0.25">
      <c r="A263" t="s">
        <v>311</v>
      </c>
      <c r="B263">
        <v>141127.28</v>
      </c>
      <c r="C263">
        <v>7959.92</v>
      </c>
      <c r="D263">
        <v>-51208.46</v>
      </c>
      <c r="E263">
        <v>-174390.55</v>
      </c>
      <c r="F263">
        <v>-87046.57</v>
      </c>
      <c r="G263">
        <v>-151000.57</v>
      </c>
      <c r="H263">
        <v>-61977.35</v>
      </c>
      <c r="I263">
        <v>-81848.149999999994</v>
      </c>
      <c r="J263">
        <v>41742.65</v>
      </c>
      <c r="K263">
        <v>-33471.53</v>
      </c>
      <c r="L263">
        <v>-51716.97</v>
      </c>
      <c r="M263">
        <v>-24767.91</v>
      </c>
      <c r="N263">
        <v>34678.019999999997</v>
      </c>
      <c r="O263">
        <v>26795.93</v>
      </c>
      <c r="P263">
        <v>-6084</v>
      </c>
      <c r="Q263">
        <v>86846.57</v>
      </c>
      <c r="R263">
        <v>86846.57</v>
      </c>
      <c r="S263">
        <v>112395.38</v>
      </c>
      <c r="T263">
        <v>114629.99</v>
      </c>
      <c r="U263">
        <v>79672.850000000006</v>
      </c>
      <c r="V263">
        <v>51887.24</v>
      </c>
      <c r="W263">
        <v>173916.2</v>
      </c>
      <c r="X263">
        <v>152198.32</v>
      </c>
      <c r="Y263">
        <v>20201.72</v>
      </c>
      <c r="Z263">
        <v>-344857.14</v>
      </c>
      <c r="AA263">
        <v>-148895.97</v>
      </c>
      <c r="AB263">
        <v>-57428.76</v>
      </c>
      <c r="AC263">
        <v>-31472.09</v>
      </c>
      <c r="AD263">
        <v>-85312</v>
      </c>
      <c r="AE263">
        <v>-27288.639999999999</v>
      </c>
      <c r="AF263">
        <v>-36966.410000000003</v>
      </c>
      <c r="AG263">
        <v>-12534.98</v>
      </c>
      <c r="AH263">
        <v>-9926.11</v>
      </c>
      <c r="AI263">
        <v>1211.17</v>
      </c>
      <c r="AJ263">
        <v>15054.83</v>
      </c>
      <c r="AK263">
        <v>16609.61</v>
      </c>
      <c r="AL263">
        <v>-51415</v>
      </c>
      <c r="AM263">
        <v>-27807.45</v>
      </c>
      <c r="AN263">
        <v>-22695.55</v>
      </c>
      <c r="AO263">
        <v>-18069.75</v>
      </c>
      <c r="AP263">
        <v>-54464.28</v>
      </c>
      <c r="AQ263">
        <v>-32477.46</v>
      </c>
      <c r="AR263">
        <v>-19942.16</v>
      </c>
      <c r="AS263">
        <v>-20929.13</v>
      </c>
      <c r="AT263">
        <v>-72641.460000000006</v>
      </c>
      <c r="AU263">
        <v>-36093.57</v>
      </c>
      <c r="AV263">
        <v>-21301.84</v>
      </c>
      <c r="AW263">
        <v>-20330.39</v>
      </c>
      <c r="AX263">
        <v>-44040.77</v>
      </c>
      <c r="AY263">
        <v>-36044.730000000003</v>
      </c>
      <c r="AZ263">
        <v>-25616.94</v>
      </c>
      <c r="BA263">
        <v>-32780.480000000003</v>
      </c>
      <c r="BB263">
        <v>-32170.77</v>
      </c>
      <c r="BC263">
        <v>-14376.53</v>
      </c>
      <c r="BD263">
        <v>-48647.07</v>
      </c>
      <c r="BE263">
        <v>-20558.849999999999</v>
      </c>
      <c r="BF263">
        <v>-128975.71</v>
      </c>
      <c r="BG263">
        <v>-60369.87</v>
      </c>
      <c r="BH263">
        <v>-10047.74</v>
      </c>
      <c r="BI263">
        <v>-16226</v>
      </c>
      <c r="BJ263">
        <v>-56696</v>
      </c>
      <c r="BK263">
        <v>-83264.649999999994</v>
      </c>
      <c r="BL263">
        <v>-90596</v>
      </c>
      <c r="BM263">
        <v>-17739.849999999999</v>
      </c>
    </row>
    <row r="264" spans="1:65" x14ac:dyDescent="0.25">
      <c r="A264" t="s">
        <v>312</v>
      </c>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row>
    <row r="265" spans="1:65" x14ac:dyDescent="0.25">
      <c r="A265" t="s">
        <v>313</v>
      </c>
      <c r="B265">
        <v>13858.6</v>
      </c>
      <c r="C265">
        <v>-4114.83</v>
      </c>
      <c r="D265">
        <v>-22514.959999999999</v>
      </c>
      <c r="E265">
        <v>-77181.08</v>
      </c>
      <c r="F265">
        <v>-101528.83</v>
      </c>
      <c r="G265">
        <v>-61923.83</v>
      </c>
      <c r="H265">
        <v>8268.1</v>
      </c>
      <c r="I265">
        <v>-164222.88</v>
      </c>
      <c r="J265">
        <v>-79010.16</v>
      </c>
      <c r="K265">
        <v>-88914.09</v>
      </c>
      <c r="L265">
        <v>-102551.62</v>
      </c>
      <c r="M265">
        <v>-6246.61</v>
      </c>
      <c r="N265">
        <v>56845.7</v>
      </c>
      <c r="O265">
        <v>158149.04</v>
      </c>
      <c r="P265">
        <v>80998.12</v>
      </c>
      <c r="Q265">
        <v>408904.89</v>
      </c>
      <c r="R265">
        <v>408904.89</v>
      </c>
      <c r="S265">
        <v>441811.53</v>
      </c>
      <c r="T265">
        <v>244661.47</v>
      </c>
      <c r="U265">
        <v>76297.75</v>
      </c>
      <c r="V265">
        <v>138162.82999999999</v>
      </c>
      <c r="W265">
        <v>84473.25</v>
      </c>
      <c r="X265">
        <v>60000</v>
      </c>
      <c r="Y265">
        <v>16000</v>
      </c>
      <c r="Z265">
        <v>-90000</v>
      </c>
      <c r="AA265">
        <v>-89000</v>
      </c>
      <c r="AB265">
        <v>-57000</v>
      </c>
      <c r="AC265">
        <v>20000</v>
      </c>
      <c r="AD265">
        <v>-111000</v>
      </c>
      <c r="AE265">
        <v>-98000</v>
      </c>
      <c r="AF265">
        <v>-94000</v>
      </c>
      <c r="AG265">
        <v>-53000</v>
      </c>
      <c r="AH265">
        <v>-212000</v>
      </c>
      <c r="AI265">
        <v>-101000</v>
      </c>
      <c r="AJ265">
        <v>-70000</v>
      </c>
      <c r="AK265">
        <v>-44000</v>
      </c>
      <c r="AL265">
        <v>-101000</v>
      </c>
      <c r="AM265">
        <v>-55133.59</v>
      </c>
      <c r="AN265">
        <v>-50000</v>
      </c>
      <c r="AO265">
        <v>-6000</v>
      </c>
      <c r="AP265">
        <v>-49000</v>
      </c>
      <c r="AQ265">
        <v>-67000</v>
      </c>
      <c r="AR265">
        <v>-101000</v>
      </c>
      <c r="AS265">
        <v>-32000</v>
      </c>
      <c r="AT265">
        <v>-33000</v>
      </c>
      <c r="AU265">
        <v>8000</v>
      </c>
      <c r="AV265">
        <v>-20000</v>
      </c>
      <c r="AW265">
        <v>30000</v>
      </c>
      <c r="AX265">
        <v>274000</v>
      </c>
      <c r="AY265">
        <v>239000</v>
      </c>
      <c r="AZ265">
        <v>188409.05</v>
      </c>
      <c r="BA265">
        <v>80388.36</v>
      </c>
      <c r="BB265">
        <v>-160501.09</v>
      </c>
      <c r="BC265">
        <v>-150501.09</v>
      </c>
      <c r="BD265">
        <v>-64501.09</v>
      </c>
      <c r="BE265">
        <v>-31501.09</v>
      </c>
      <c r="BF265">
        <v>260284.61</v>
      </c>
      <c r="BG265">
        <v>213783.52</v>
      </c>
      <c r="BH265">
        <v>114783.52</v>
      </c>
      <c r="BI265">
        <v>0</v>
      </c>
      <c r="BJ265">
        <v>0</v>
      </c>
      <c r="BK265">
        <v>0</v>
      </c>
      <c r="BL265">
        <v>0</v>
      </c>
      <c r="BM265">
        <v>0</v>
      </c>
    </row>
    <row r="266" spans="1:65" x14ac:dyDescent="0.25">
      <c r="A266" t="s">
        <v>314</v>
      </c>
      <c r="B266">
        <v>0</v>
      </c>
      <c r="C266">
        <v>0</v>
      </c>
      <c r="D266">
        <v>0</v>
      </c>
      <c r="E266">
        <v>0</v>
      </c>
      <c r="F266">
        <v>0</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54784</v>
      </c>
      <c r="BJ266">
        <v>0</v>
      </c>
      <c r="BK266">
        <v>0</v>
      </c>
      <c r="BL266">
        <v>0</v>
      </c>
      <c r="BM266">
        <v>34874.07</v>
      </c>
    </row>
    <row r="267" spans="1:65" x14ac:dyDescent="0.25">
      <c r="A267" t="s">
        <v>315</v>
      </c>
      <c r="B267">
        <v>0</v>
      </c>
      <c r="C267">
        <v>0</v>
      </c>
      <c r="D267">
        <v>0</v>
      </c>
      <c r="E267">
        <v>0</v>
      </c>
      <c r="F267">
        <v>0</v>
      </c>
      <c r="G267">
        <v>0</v>
      </c>
      <c r="H267">
        <v>0</v>
      </c>
      <c r="I267">
        <v>0</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0</v>
      </c>
      <c r="AX267">
        <v>0</v>
      </c>
      <c r="AY267">
        <v>0</v>
      </c>
      <c r="AZ267">
        <v>0</v>
      </c>
      <c r="BA267">
        <v>0</v>
      </c>
      <c r="BB267">
        <v>0</v>
      </c>
      <c r="BC267">
        <v>0</v>
      </c>
      <c r="BD267">
        <v>0</v>
      </c>
      <c r="BE267">
        <v>0</v>
      </c>
      <c r="BF267">
        <v>0</v>
      </c>
      <c r="BG267">
        <v>0</v>
      </c>
      <c r="BH267">
        <v>0</v>
      </c>
      <c r="BI267">
        <v>54784</v>
      </c>
      <c r="BJ267">
        <v>0</v>
      </c>
      <c r="BK267">
        <v>0</v>
      </c>
      <c r="BL267">
        <v>0</v>
      </c>
      <c r="BM267">
        <v>34874.07</v>
      </c>
    </row>
    <row r="268" spans="1:65" x14ac:dyDescent="0.25">
      <c r="A268" t="s">
        <v>316</v>
      </c>
      <c r="B268">
        <v>0</v>
      </c>
      <c r="C268">
        <v>0</v>
      </c>
      <c r="D268">
        <v>0</v>
      </c>
      <c r="E268">
        <v>0</v>
      </c>
      <c r="F268">
        <v>0</v>
      </c>
      <c r="G268">
        <v>0</v>
      </c>
      <c r="H268">
        <v>0</v>
      </c>
      <c r="I268">
        <v>0</v>
      </c>
      <c r="J268">
        <v>0</v>
      </c>
      <c r="K268">
        <v>0</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0</v>
      </c>
      <c r="AN268">
        <v>0</v>
      </c>
      <c r="AO268">
        <v>0</v>
      </c>
      <c r="AP268">
        <v>0</v>
      </c>
      <c r="AQ268">
        <v>0</v>
      </c>
      <c r="AR268">
        <v>0</v>
      </c>
      <c r="AS268">
        <v>0</v>
      </c>
      <c r="AT268">
        <v>0</v>
      </c>
      <c r="AU268">
        <v>0</v>
      </c>
      <c r="AV268">
        <v>0</v>
      </c>
      <c r="AW268">
        <v>0</v>
      </c>
      <c r="AX268">
        <v>0</v>
      </c>
      <c r="AY268">
        <v>0</v>
      </c>
      <c r="AZ268">
        <v>0</v>
      </c>
      <c r="BA268">
        <v>0</v>
      </c>
      <c r="BB268">
        <v>0</v>
      </c>
      <c r="BC268">
        <v>0</v>
      </c>
      <c r="BD268">
        <v>0</v>
      </c>
      <c r="BE268">
        <v>0</v>
      </c>
      <c r="BF268">
        <v>0</v>
      </c>
      <c r="BG268">
        <v>0</v>
      </c>
      <c r="BH268">
        <v>0</v>
      </c>
      <c r="BI268">
        <v>54784</v>
      </c>
      <c r="BJ268">
        <v>0</v>
      </c>
      <c r="BK268">
        <v>0</v>
      </c>
      <c r="BL268">
        <v>0</v>
      </c>
      <c r="BM268">
        <v>34874.07</v>
      </c>
    </row>
    <row r="269" spans="1:65" x14ac:dyDescent="0.25">
      <c r="A269" t="s">
        <v>317</v>
      </c>
      <c r="B269">
        <v>0</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0</v>
      </c>
      <c r="AM269">
        <v>0</v>
      </c>
      <c r="AN269">
        <v>0</v>
      </c>
      <c r="AO269">
        <v>0</v>
      </c>
      <c r="AP269">
        <v>0</v>
      </c>
      <c r="AQ269">
        <v>0</v>
      </c>
      <c r="AR269">
        <v>0</v>
      </c>
      <c r="AS269">
        <v>0</v>
      </c>
      <c r="AT269">
        <v>0</v>
      </c>
      <c r="AU269">
        <v>0</v>
      </c>
      <c r="AV269">
        <v>0</v>
      </c>
      <c r="AW269">
        <v>0</v>
      </c>
      <c r="AX269">
        <v>0</v>
      </c>
      <c r="AY269">
        <v>0</v>
      </c>
      <c r="AZ269">
        <v>0</v>
      </c>
      <c r="BA269">
        <v>0</v>
      </c>
      <c r="BB269">
        <v>0</v>
      </c>
      <c r="BC269">
        <v>0</v>
      </c>
      <c r="BD269">
        <v>0</v>
      </c>
      <c r="BE269">
        <v>0</v>
      </c>
      <c r="BF269">
        <v>0</v>
      </c>
      <c r="BG269">
        <v>0</v>
      </c>
      <c r="BH269">
        <v>0</v>
      </c>
      <c r="BI269">
        <v>0</v>
      </c>
      <c r="BJ269">
        <v>-200697</v>
      </c>
      <c r="BK269">
        <v>-248489.59</v>
      </c>
      <c r="BL269">
        <v>-226618</v>
      </c>
      <c r="BM269">
        <v>0</v>
      </c>
    </row>
    <row r="270" spans="1:65" x14ac:dyDescent="0.25">
      <c r="A270" t="s">
        <v>318</v>
      </c>
      <c r="B270">
        <v>0</v>
      </c>
      <c r="C270">
        <v>0</v>
      </c>
      <c r="D270">
        <v>0</v>
      </c>
      <c r="E270">
        <v>0</v>
      </c>
      <c r="F270">
        <v>0</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v>0</v>
      </c>
      <c r="AD270">
        <v>0</v>
      </c>
      <c r="AE270">
        <v>0</v>
      </c>
      <c r="AF270">
        <v>0</v>
      </c>
      <c r="AG270">
        <v>0</v>
      </c>
      <c r="AH270">
        <v>0</v>
      </c>
      <c r="AI270">
        <v>0</v>
      </c>
      <c r="AJ270">
        <v>0</v>
      </c>
      <c r="AK270">
        <v>0</v>
      </c>
      <c r="AL270">
        <v>0</v>
      </c>
      <c r="AM270">
        <v>0</v>
      </c>
      <c r="AN270">
        <v>0</v>
      </c>
      <c r="AO270">
        <v>0</v>
      </c>
      <c r="AP270">
        <v>0</v>
      </c>
      <c r="AQ270">
        <v>0</v>
      </c>
      <c r="AR270">
        <v>0</v>
      </c>
      <c r="AS270">
        <v>0</v>
      </c>
      <c r="AT270">
        <v>0</v>
      </c>
      <c r="AU270">
        <v>0</v>
      </c>
      <c r="AV270">
        <v>0</v>
      </c>
      <c r="AW270">
        <v>0</v>
      </c>
      <c r="AX270">
        <v>0</v>
      </c>
      <c r="AY270">
        <v>0</v>
      </c>
      <c r="AZ270">
        <v>0</v>
      </c>
      <c r="BA270">
        <v>0</v>
      </c>
      <c r="BB270">
        <v>0</v>
      </c>
      <c r="BC270">
        <v>0</v>
      </c>
      <c r="BD270">
        <v>0</v>
      </c>
      <c r="BE270">
        <v>0</v>
      </c>
      <c r="BF270">
        <v>0</v>
      </c>
      <c r="BG270">
        <v>0</v>
      </c>
      <c r="BH270">
        <v>0</v>
      </c>
      <c r="BI270">
        <v>0</v>
      </c>
      <c r="BJ270">
        <v>-200697</v>
      </c>
      <c r="BK270">
        <v>-248489.59</v>
      </c>
      <c r="BL270">
        <v>-226618</v>
      </c>
      <c r="BM270">
        <v>0</v>
      </c>
    </row>
    <row r="271" spans="1:65" x14ac:dyDescent="0.25">
      <c r="A271" t="s">
        <v>319</v>
      </c>
      <c r="B271">
        <v>0</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0</v>
      </c>
      <c r="AM271">
        <v>0</v>
      </c>
      <c r="AN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G271">
        <v>0</v>
      </c>
      <c r="BH271">
        <v>0</v>
      </c>
      <c r="BI271">
        <v>0</v>
      </c>
      <c r="BJ271">
        <v>-200697</v>
      </c>
      <c r="BK271">
        <v>-248489.59</v>
      </c>
      <c r="BL271">
        <v>-226618</v>
      </c>
      <c r="BM271">
        <v>0</v>
      </c>
    </row>
    <row r="272" spans="1:65" x14ac:dyDescent="0.25">
      <c r="A272" t="s">
        <v>320</v>
      </c>
      <c r="B272">
        <v>-28996.6</v>
      </c>
      <c r="C272">
        <v>-18052.189999999999</v>
      </c>
      <c r="D272">
        <v>-8146.63</v>
      </c>
      <c r="E272">
        <v>0</v>
      </c>
      <c r="F272">
        <v>0</v>
      </c>
      <c r="G272">
        <v>0</v>
      </c>
      <c r="H272">
        <v>0</v>
      </c>
      <c r="I272">
        <v>0</v>
      </c>
      <c r="J272">
        <v>0</v>
      </c>
      <c r="K272">
        <v>-9190.48</v>
      </c>
      <c r="L272">
        <v>-3651.58</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-1421.39</v>
      </c>
      <c r="AY272">
        <v>0</v>
      </c>
      <c r="AZ272">
        <v>-1421.39</v>
      </c>
      <c r="BA272">
        <v>-1143.44</v>
      </c>
      <c r="BB272">
        <v>-1463.12</v>
      </c>
      <c r="BC272">
        <v>-1167.8399999999999</v>
      </c>
      <c r="BD272">
        <v>-876.81</v>
      </c>
      <c r="BE272">
        <v>-376.64</v>
      </c>
      <c r="BF272">
        <v>-1451.38</v>
      </c>
      <c r="BG272">
        <v>-1217.78</v>
      </c>
      <c r="BH272">
        <v>-775.09</v>
      </c>
      <c r="BI272">
        <v>0</v>
      </c>
      <c r="BJ272">
        <v>0</v>
      </c>
      <c r="BK272">
        <v>0</v>
      </c>
      <c r="BL272">
        <v>0</v>
      </c>
      <c r="BM272">
        <v>0</v>
      </c>
    </row>
    <row r="273" spans="1:65" x14ac:dyDescent="0.25">
      <c r="A273" t="s">
        <v>321</v>
      </c>
      <c r="B273">
        <v>0</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0</v>
      </c>
      <c r="AN273">
        <v>0</v>
      </c>
      <c r="AO273">
        <v>0</v>
      </c>
      <c r="AP273">
        <v>0</v>
      </c>
      <c r="AQ273">
        <v>0</v>
      </c>
      <c r="AR273">
        <v>0</v>
      </c>
      <c r="AS273">
        <v>0</v>
      </c>
      <c r="AT273">
        <v>0</v>
      </c>
      <c r="AU273">
        <v>0</v>
      </c>
      <c r="AV273">
        <v>0</v>
      </c>
      <c r="AW273">
        <v>0</v>
      </c>
      <c r="AX273">
        <v>0</v>
      </c>
      <c r="AY273">
        <v>0</v>
      </c>
      <c r="AZ273">
        <v>0</v>
      </c>
      <c r="BA273">
        <v>0</v>
      </c>
      <c r="BB273">
        <v>0</v>
      </c>
      <c r="BC273">
        <v>0</v>
      </c>
      <c r="BD273">
        <v>0</v>
      </c>
      <c r="BE273">
        <v>0</v>
      </c>
      <c r="BF273">
        <v>0</v>
      </c>
      <c r="BG273">
        <v>0</v>
      </c>
      <c r="BH273">
        <v>0</v>
      </c>
      <c r="BI273">
        <v>0</v>
      </c>
      <c r="BJ273">
        <v>327664</v>
      </c>
      <c r="BK273">
        <v>52500</v>
      </c>
      <c r="BL273">
        <v>52500</v>
      </c>
      <c r="BM273">
        <v>0</v>
      </c>
    </row>
    <row r="274" spans="1:65" x14ac:dyDescent="0.25">
      <c r="A274" t="s">
        <v>322</v>
      </c>
      <c r="B274">
        <v>0</v>
      </c>
      <c r="C274">
        <v>0</v>
      </c>
      <c r="D274">
        <v>0</v>
      </c>
      <c r="E274">
        <v>750</v>
      </c>
      <c r="F274">
        <v>750</v>
      </c>
      <c r="G274">
        <v>750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row>
    <row r="275" spans="1:65" x14ac:dyDescent="0.25">
      <c r="A275" t="s">
        <v>323</v>
      </c>
      <c r="B275">
        <v>-434650.85</v>
      </c>
      <c r="C275">
        <v>-205196.42</v>
      </c>
      <c r="D275">
        <v>0</v>
      </c>
      <c r="E275">
        <v>-365258.78</v>
      </c>
      <c r="F275">
        <v>-365153.43</v>
      </c>
      <c r="G275">
        <v>-153076.09</v>
      </c>
      <c r="H275">
        <v>0</v>
      </c>
      <c r="I275">
        <v>-299063.71000000002</v>
      </c>
      <c r="J275">
        <v>-298943.31</v>
      </c>
      <c r="K275">
        <v>-156468.31</v>
      </c>
      <c r="L275">
        <v>0</v>
      </c>
      <c r="M275">
        <v>-337329.35</v>
      </c>
      <c r="N275">
        <v>-337266.14</v>
      </c>
      <c r="O275">
        <v>-215568.9</v>
      </c>
      <c r="P275">
        <v>-72.239999999999995</v>
      </c>
      <c r="Q275">
        <v>-385961.77</v>
      </c>
      <c r="R275">
        <v>-385961.77</v>
      </c>
      <c r="S275">
        <v>-385901.57</v>
      </c>
      <c r="T275">
        <v>-187717.73</v>
      </c>
      <c r="U275">
        <v>0</v>
      </c>
      <c r="V275">
        <v>-410206.52</v>
      </c>
      <c r="W275">
        <v>-410050</v>
      </c>
      <c r="X275">
        <v>-236300</v>
      </c>
      <c r="Y275">
        <v>0</v>
      </c>
      <c r="Z275">
        <v>-97300</v>
      </c>
      <c r="AA275">
        <v>-97300</v>
      </c>
      <c r="AB275">
        <v>-48650</v>
      </c>
      <c r="AC275">
        <v>0</v>
      </c>
      <c r="AD275">
        <v>-72975</v>
      </c>
      <c r="AE275">
        <v>-72975</v>
      </c>
      <c r="AF275">
        <v>-38225</v>
      </c>
      <c r="AG275">
        <v>0</v>
      </c>
      <c r="AH275">
        <v>-62550</v>
      </c>
      <c r="AI275">
        <v>-62550</v>
      </c>
      <c r="AJ275">
        <v>-34750</v>
      </c>
      <c r="AK275">
        <v>0</v>
      </c>
      <c r="AL275">
        <v>-46912.5</v>
      </c>
      <c r="AM275">
        <v>-46912.5</v>
      </c>
      <c r="AN275">
        <v>-22587.5</v>
      </c>
      <c r="AO275">
        <v>0</v>
      </c>
      <c r="AP275">
        <v>-39962.5</v>
      </c>
      <c r="AQ275">
        <v>-39962.5</v>
      </c>
      <c r="AR275">
        <v>-17375</v>
      </c>
      <c r="AS275">
        <v>0</v>
      </c>
      <c r="AT275">
        <v>-33012.5</v>
      </c>
      <c r="AU275">
        <v>0</v>
      </c>
      <c r="AV275">
        <v>0</v>
      </c>
      <c r="AW275">
        <v>0</v>
      </c>
      <c r="AX275">
        <v>-90350</v>
      </c>
      <c r="AY275">
        <v>-90350</v>
      </c>
      <c r="AZ275">
        <v>0</v>
      </c>
      <c r="BA275">
        <v>0</v>
      </c>
      <c r="BB275">
        <v>0</v>
      </c>
      <c r="BC275">
        <v>-22935</v>
      </c>
      <c r="BD275">
        <v>0</v>
      </c>
      <c r="BE275">
        <v>0</v>
      </c>
      <c r="BF275">
        <v>0</v>
      </c>
      <c r="BG275">
        <v>-45175</v>
      </c>
      <c r="BH275">
        <v>-45175</v>
      </c>
      <c r="BI275">
        <v>0</v>
      </c>
      <c r="BJ275">
        <v>-128825</v>
      </c>
      <c r="BK275">
        <v>-128825</v>
      </c>
      <c r="BL275">
        <v>-76700</v>
      </c>
      <c r="BM275">
        <v>-76700</v>
      </c>
    </row>
    <row r="276" spans="1:65" x14ac:dyDescent="0.25">
      <c r="A276" t="s">
        <v>324</v>
      </c>
      <c r="B276">
        <v>0</v>
      </c>
      <c r="C276">
        <v>0</v>
      </c>
      <c r="D276">
        <v>0</v>
      </c>
      <c r="E276">
        <v>-28183.87</v>
      </c>
      <c r="F276">
        <v>-20658.28</v>
      </c>
      <c r="G276">
        <v>-13754.34</v>
      </c>
      <c r="H276">
        <v>-6859.67</v>
      </c>
      <c r="I276">
        <v>-15875.82</v>
      </c>
      <c r="J276">
        <v>-27104.37</v>
      </c>
      <c r="K276">
        <v>0</v>
      </c>
      <c r="L276">
        <v>0</v>
      </c>
      <c r="M276">
        <v>36152.129999999997</v>
      </c>
      <c r="N276">
        <v>37955.86</v>
      </c>
      <c r="O276">
        <v>41231.01</v>
      </c>
      <c r="P276">
        <v>39380.910000000003</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c r="AO276">
        <v>0</v>
      </c>
      <c r="AP276">
        <v>0</v>
      </c>
      <c r="AQ276">
        <v>0</v>
      </c>
      <c r="AR276">
        <v>0</v>
      </c>
      <c r="AS276">
        <v>0</v>
      </c>
      <c r="AT276">
        <v>0</v>
      </c>
      <c r="AU276">
        <v>-33012.5</v>
      </c>
      <c r="AV276">
        <v>-10425</v>
      </c>
      <c r="AW276">
        <v>0</v>
      </c>
      <c r="AX276">
        <v>0</v>
      </c>
      <c r="AY276">
        <v>-1421.39</v>
      </c>
      <c r="AZ276">
        <v>-90350</v>
      </c>
      <c r="BA276">
        <v>0</v>
      </c>
      <c r="BB276">
        <v>-22935</v>
      </c>
      <c r="BC276">
        <v>0</v>
      </c>
      <c r="BD276">
        <v>-22935</v>
      </c>
      <c r="BE276">
        <v>0</v>
      </c>
      <c r="BF276">
        <v>-45175</v>
      </c>
      <c r="BG276">
        <v>0</v>
      </c>
      <c r="BH276">
        <v>0</v>
      </c>
      <c r="BI276">
        <v>-355</v>
      </c>
      <c r="BJ276">
        <v>-1681</v>
      </c>
      <c r="BK276">
        <v>275164</v>
      </c>
      <c r="BL276">
        <v>275164</v>
      </c>
      <c r="BM276">
        <v>0</v>
      </c>
    </row>
    <row r="277" spans="1:65" x14ac:dyDescent="0.25">
      <c r="A277" t="s">
        <v>325</v>
      </c>
      <c r="B277">
        <v>-449788.84</v>
      </c>
      <c r="C277">
        <v>-227363.44</v>
      </c>
      <c r="D277">
        <v>-30661.59</v>
      </c>
      <c r="E277">
        <v>-469873.72</v>
      </c>
      <c r="F277">
        <v>-486590.54</v>
      </c>
      <c r="G277">
        <v>-228004.26</v>
      </c>
      <c r="H277">
        <v>1408.43</v>
      </c>
      <c r="I277">
        <v>-479162.41</v>
      </c>
      <c r="J277">
        <v>-405057.84</v>
      </c>
      <c r="K277">
        <v>-254572.89</v>
      </c>
      <c r="L277">
        <v>-106203.2</v>
      </c>
      <c r="M277">
        <v>-307423.82</v>
      </c>
      <c r="N277">
        <v>-242464.58</v>
      </c>
      <c r="O277">
        <v>-16188.85</v>
      </c>
      <c r="P277">
        <v>120306.79</v>
      </c>
      <c r="Q277">
        <v>22943.119999999999</v>
      </c>
      <c r="R277">
        <v>22943.119999999999</v>
      </c>
      <c r="S277">
        <v>55909.96</v>
      </c>
      <c r="T277">
        <v>56943.74</v>
      </c>
      <c r="U277">
        <v>76297.75</v>
      </c>
      <c r="V277">
        <v>-272043.69</v>
      </c>
      <c r="W277">
        <v>-325576.75</v>
      </c>
      <c r="X277">
        <v>-176300</v>
      </c>
      <c r="Y277">
        <v>16000</v>
      </c>
      <c r="Z277">
        <v>-187300</v>
      </c>
      <c r="AA277">
        <v>-186300</v>
      </c>
      <c r="AB277">
        <v>-105650</v>
      </c>
      <c r="AC277">
        <v>20000</v>
      </c>
      <c r="AD277">
        <v>-183975</v>
      </c>
      <c r="AE277">
        <v>-170975</v>
      </c>
      <c r="AF277">
        <v>-132225</v>
      </c>
      <c r="AG277">
        <v>-53000</v>
      </c>
      <c r="AH277">
        <v>-274550</v>
      </c>
      <c r="AI277">
        <v>-163550</v>
      </c>
      <c r="AJ277">
        <v>-104750</v>
      </c>
      <c r="AK277">
        <v>-44000</v>
      </c>
      <c r="AL277">
        <v>-147912.5</v>
      </c>
      <c r="AM277">
        <v>-102046.09</v>
      </c>
      <c r="AN277">
        <v>-72587.5</v>
      </c>
      <c r="AO277">
        <v>-6000</v>
      </c>
      <c r="AP277">
        <v>-88962.5</v>
      </c>
      <c r="AQ277">
        <v>-106962.5</v>
      </c>
      <c r="AR277">
        <v>-118375</v>
      </c>
      <c r="AS277">
        <v>-32000</v>
      </c>
      <c r="AT277">
        <v>-66012.5</v>
      </c>
      <c r="AU277">
        <v>-25012.5</v>
      </c>
      <c r="AV277">
        <v>-30425</v>
      </c>
      <c r="AW277">
        <v>30000</v>
      </c>
      <c r="AX277">
        <v>182228.61</v>
      </c>
      <c r="AY277">
        <v>147228.60999999999</v>
      </c>
      <c r="AZ277">
        <v>96637.65</v>
      </c>
      <c r="BA277">
        <v>79244.92</v>
      </c>
      <c r="BB277">
        <v>-184899.21</v>
      </c>
      <c r="BC277">
        <v>-174603.93</v>
      </c>
      <c r="BD277">
        <v>-88312.9</v>
      </c>
      <c r="BE277">
        <v>-31877.73</v>
      </c>
      <c r="BF277">
        <v>213658.23</v>
      </c>
      <c r="BG277">
        <v>167390.75</v>
      </c>
      <c r="BH277">
        <v>68833.429999999993</v>
      </c>
      <c r="BI277">
        <v>54429</v>
      </c>
      <c r="BJ277">
        <v>-3539</v>
      </c>
      <c r="BK277">
        <v>-49650.59</v>
      </c>
      <c r="BL277">
        <v>24346</v>
      </c>
      <c r="BM277">
        <v>-41825.93</v>
      </c>
    </row>
    <row r="278" spans="1:65" x14ac:dyDescent="0.25">
      <c r="A278" t="s">
        <v>326</v>
      </c>
      <c r="B278">
        <v>-13142.43</v>
      </c>
      <c r="C278">
        <v>-41989.919999999998</v>
      </c>
      <c r="D278">
        <v>-37908.68</v>
      </c>
      <c r="E278">
        <v>37950.550000000003</v>
      </c>
      <c r="F278">
        <v>23809.82</v>
      </c>
      <c r="G278">
        <v>23944.400000000001</v>
      </c>
      <c r="H278">
        <v>41824.879999999997</v>
      </c>
      <c r="I278">
        <v>16942.669999999998</v>
      </c>
      <c r="J278">
        <v>7497.84</v>
      </c>
      <c r="K278">
        <v>-10437.81</v>
      </c>
      <c r="L278">
        <v>-13972.84</v>
      </c>
      <c r="M278">
        <v>-2264.84</v>
      </c>
      <c r="N278">
        <v>-13251.19</v>
      </c>
      <c r="O278">
        <v>20826.96</v>
      </c>
      <c r="P278">
        <v>-16489.16</v>
      </c>
      <c r="Q278">
        <v>4730.38</v>
      </c>
      <c r="R278">
        <v>4730.38</v>
      </c>
      <c r="S278">
        <v>-15153.81</v>
      </c>
      <c r="T278">
        <v>-2305.38</v>
      </c>
      <c r="U278">
        <v>-7968.91</v>
      </c>
      <c r="V278">
        <v>16529.43</v>
      </c>
      <c r="W278">
        <v>24722.74</v>
      </c>
      <c r="X278">
        <v>-7536.52</v>
      </c>
      <c r="Y278">
        <v>-5812.79</v>
      </c>
      <c r="Z278">
        <v>2955.72</v>
      </c>
      <c r="AA278">
        <v>-7139.61</v>
      </c>
      <c r="AB278">
        <v>2359.5</v>
      </c>
      <c r="AC278">
        <v>560.84</v>
      </c>
      <c r="AD278">
        <v>1541.48</v>
      </c>
      <c r="AE278">
        <v>-8136.36</v>
      </c>
      <c r="AF278">
        <v>-6238.5</v>
      </c>
      <c r="AG278">
        <v>-5759.47</v>
      </c>
      <c r="AH278">
        <v>-4557.08</v>
      </c>
      <c r="AI278">
        <v>-11580.92</v>
      </c>
      <c r="AJ278">
        <v>-10711.69</v>
      </c>
      <c r="AK278">
        <v>-3637.62</v>
      </c>
      <c r="AL278">
        <v>-251.08</v>
      </c>
      <c r="AM278">
        <v>-13576.97</v>
      </c>
      <c r="AN278">
        <v>-6659.55</v>
      </c>
      <c r="AO278">
        <v>-12282.56</v>
      </c>
      <c r="AP278">
        <v>20315.28</v>
      </c>
      <c r="AQ278">
        <v>15584.09</v>
      </c>
      <c r="AR278">
        <v>6098.71</v>
      </c>
      <c r="AS278">
        <v>7772.9</v>
      </c>
      <c r="AT278">
        <v>702.88</v>
      </c>
      <c r="AU278">
        <v>-6567.4</v>
      </c>
      <c r="AV278">
        <v>-2310.9299999999998</v>
      </c>
      <c r="AW278">
        <v>6310.8</v>
      </c>
      <c r="AX278">
        <v>7576.65</v>
      </c>
      <c r="AY278">
        <v>916.56</v>
      </c>
      <c r="AZ278">
        <v>-675.99</v>
      </c>
      <c r="BA278">
        <v>6783.98</v>
      </c>
      <c r="BB278">
        <v>-9553.02</v>
      </c>
      <c r="BC278">
        <v>-10098.17</v>
      </c>
      <c r="BD278">
        <v>-6555.35</v>
      </c>
      <c r="BE278">
        <v>6094.93</v>
      </c>
      <c r="BF278">
        <v>7457.36</v>
      </c>
      <c r="BG278">
        <v>27876.89</v>
      </c>
      <c r="BH278">
        <v>23419.02</v>
      </c>
      <c r="BI278">
        <v>17196</v>
      </c>
      <c r="BJ278">
        <v>-6501</v>
      </c>
      <c r="BK278">
        <v>-723.92</v>
      </c>
      <c r="BL278">
        <v>14600</v>
      </c>
      <c r="BM278">
        <v>28208.43</v>
      </c>
    </row>
    <row r="279" spans="1:65" x14ac:dyDescent="0.25">
      <c r="A279" t="s">
        <v>327</v>
      </c>
      <c r="B279">
        <v>188.94</v>
      </c>
      <c r="C279">
        <v>63.39</v>
      </c>
      <c r="D279">
        <v>-391.1</v>
      </c>
      <c r="E279">
        <v>0</v>
      </c>
      <c r="F279">
        <v>0</v>
      </c>
      <c r="G279">
        <v>0</v>
      </c>
      <c r="H279">
        <v>0</v>
      </c>
      <c r="I279">
        <v>0</v>
      </c>
      <c r="J279">
        <v>0</v>
      </c>
      <c r="K279">
        <v>0</v>
      </c>
      <c r="L279">
        <v>0</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0</v>
      </c>
      <c r="AO279">
        <v>0</v>
      </c>
      <c r="AP279">
        <v>0</v>
      </c>
      <c r="AQ279">
        <v>0</v>
      </c>
      <c r="AR279">
        <v>0</v>
      </c>
      <c r="AS279">
        <v>0</v>
      </c>
      <c r="AT279">
        <v>0</v>
      </c>
      <c r="AU279">
        <v>0</v>
      </c>
      <c r="AV279">
        <v>0</v>
      </c>
      <c r="AW279">
        <v>0</v>
      </c>
      <c r="AX279">
        <v>0</v>
      </c>
      <c r="AY279">
        <v>0</v>
      </c>
      <c r="AZ279">
        <v>0</v>
      </c>
      <c r="BA279">
        <v>0</v>
      </c>
      <c r="BB279">
        <v>0</v>
      </c>
      <c r="BC279">
        <v>0</v>
      </c>
      <c r="BD279">
        <v>0</v>
      </c>
      <c r="BE279">
        <v>0</v>
      </c>
      <c r="BF279">
        <v>0</v>
      </c>
      <c r="BG279">
        <v>0</v>
      </c>
      <c r="BH279">
        <v>0</v>
      </c>
      <c r="BI279">
        <v>0</v>
      </c>
      <c r="BJ279">
        <v>0</v>
      </c>
      <c r="BK279">
        <v>0</v>
      </c>
      <c r="BL279">
        <v>0</v>
      </c>
      <c r="BM279">
        <v>0</v>
      </c>
    </row>
    <row r="280" spans="1:65" x14ac:dyDescent="0.25">
      <c r="A280" t="s">
        <v>328</v>
      </c>
      <c r="B280">
        <v>9340.0400000000009</v>
      </c>
      <c r="C280">
        <v>9340.0400000000009</v>
      </c>
      <c r="D280">
        <v>9340.0400000000009</v>
      </c>
      <c r="E280">
        <v>0</v>
      </c>
      <c r="F280">
        <v>0</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row>
    <row r="281" spans="1:65" x14ac:dyDescent="0.25">
      <c r="A281" t="s">
        <v>329</v>
      </c>
      <c r="B281">
        <v>117774.91</v>
      </c>
      <c r="C281">
        <v>117774.91</v>
      </c>
      <c r="D281">
        <v>117774.91</v>
      </c>
      <c r="E281">
        <v>79824.350000000006</v>
      </c>
      <c r="F281">
        <v>79824.350000000006</v>
      </c>
      <c r="G281">
        <v>79824.350000000006</v>
      </c>
      <c r="H281">
        <v>79824.350000000006</v>
      </c>
      <c r="I281">
        <v>62881.68</v>
      </c>
      <c r="J281">
        <v>62881.68</v>
      </c>
      <c r="K281">
        <v>62881.68</v>
      </c>
      <c r="L281">
        <v>62881.68</v>
      </c>
      <c r="M281">
        <v>65146.52</v>
      </c>
      <c r="N281">
        <v>65146.52</v>
      </c>
      <c r="O281">
        <v>65146.52</v>
      </c>
      <c r="P281">
        <v>65146.52</v>
      </c>
      <c r="Q281">
        <v>60416.14</v>
      </c>
      <c r="R281">
        <v>60416.14</v>
      </c>
      <c r="S281">
        <v>60416.14</v>
      </c>
      <c r="T281">
        <v>60416.14</v>
      </c>
      <c r="U281">
        <v>60416.14</v>
      </c>
      <c r="V281">
        <v>43886.71</v>
      </c>
      <c r="W281">
        <v>43886.71</v>
      </c>
      <c r="X281">
        <v>43886.71</v>
      </c>
      <c r="Y281">
        <v>43886.71</v>
      </c>
      <c r="Z281">
        <v>40930.99</v>
      </c>
      <c r="AA281">
        <v>40930.99</v>
      </c>
      <c r="AB281">
        <v>40930.99</v>
      </c>
      <c r="AC281">
        <v>40930.99</v>
      </c>
      <c r="AD281">
        <v>39389.51</v>
      </c>
      <c r="AE281">
        <v>39389.51</v>
      </c>
      <c r="AF281">
        <v>39389.51</v>
      </c>
      <c r="AG281">
        <v>39389.51</v>
      </c>
      <c r="AH281">
        <v>43946.59</v>
      </c>
      <c r="AI281">
        <v>43946.59</v>
      </c>
      <c r="AJ281">
        <v>43946.59</v>
      </c>
      <c r="AK281">
        <v>43946.59</v>
      </c>
      <c r="AL281">
        <v>44197.67</v>
      </c>
      <c r="AM281">
        <v>44197.67</v>
      </c>
      <c r="AN281">
        <v>44197.67</v>
      </c>
      <c r="AO281">
        <v>44197.67</v>
      </c>
      <c r="AP281">
        <v>23882.38</v>
      </c>
      <c r="AQ281">
        <v>23882.38</v>
      </c>
      <c r="AR281">
        <v>23882.38</v>
      </c>
      <c r="AS281">
        <v>23882.38</v>
      </c>
      <c r="AT281">
        <v>23179.5</v>
      </c>
      <c r="AU281">
        <v>23179.5</v>
      </c>
      <c r="AV281">
        <v>23179.5</v>
      </c>
      <c r="AW281">
        <v>23179.5</v>
      </c>
      <c r="AX281">
        <v>15602.85</v>
      </c>
      <c r="AY281">
        <v>15602.85</v>
      </c>
      <c r="AZ281">
        <v>15602.85</v>
      </c>
      <c r="BA281">
        <v>15602.85</v>
      </c>
      <c r="BB281">
        <v>25155.87</v>
      </c>
      <c r="BC281">
        <v>25155.87</v>
      </c>
      <c r="BD281">
        <v>25155.87</v>
      </c>
      <c r="BE281">
        <v>25155.87</v>
      </c>
      <c r="BF281">
        <v>17698.52</v>
      </c>
      <c r="BG281">
        <v>17698.52</v>
      </c>
      <c r="BH281">
        <v>17698.52</v>
      </c>
      <c r="BI281">
        <v>17699</v>
      </c>
      <c r="BJ281">
        <v>24200</v>
      </c>
      <c r="BK281">
        <v>24199.59</v>
      </c>
      <c r="BL281">
        <v>24200</v>
      </c>
      <c r="BM281">
        <v>24199.59</v>
      </c>
    </row>
    <row r="282" spans="1:65" x14ac:dyDescent="0.25">
      <c r="A282" t="s">
        <v>330</v>
      </c>
      <c r="B282">
        <v>114161.46</v>
      </c>
      <c r="C282">
        <v>85188.42</v>
      </c>
      <c r="D282">
        <v>88815.17</v>
      </c>
      <c r="E282">
        <v>117774.91</v>
      </c>
      <c r="F282">
        <v>103634.17</v>
      </c>
      <c r="G282">
        <v>103768.76</v>
      </c>
      <c r="H282">
        <v>121649.23</v>
      </c>
      <c r="I282">
        <v>79824.350000000006</v>
      </c>
      <c r="J282">
        <v>70379.520000000004</v>
      </c>
      <c r="K282">
        <v>52443.87</v>
      </c>
      <c r="L282">
        <v>48908.84</v>
      </c>
      <c r="M282">
        <v>62881.68</v>
      </c>
      <c r="N282">
        <v>51895.33</v>
      </c>
      <c r="O282">
        <v>85973.49</v>
      </c>
      <c r="P282">
        <v>48657.36</v>
      </c>
      <c r="Q282">
        <v>65146.52</v>
      </c>
      <c r="R282">
        <v>65146.52</v>
      </c>
      <c r="S282">
        <v>45262.33</v>
      </c>
      <c r="T282">
        <v>58110.76</v>
      </c>
      <c r="U282">
        <v>52447.23</v>
      </c>
      <c r="V282">
        <v>60416.14</v>
      </c>
      <c r="W282">
        <v>68609.45</v>
      </c>
      <c r="X282">
        <v>36350.19</v>
      </c>
      <c r="Y282">
        <v>38073.919999999998</v>
      </c>
      <c r="Z282">
        <v>43886.71</v>
      </c>
      <c r="AA282">
        <v>33791.379999999997</v>
      </c>
      <c r="AB282">
        <v>43290.49</v>
      </c>
      <c r="AC282">
        <v>41491.83</v>
      </c>
      <c r="AD282">
        <v>40930.99</v>
      </c>
      <c r="AE282">
        <v>31253.15</v>
      </c>
      <c r="AF282">
        <v>33151.01</v>
      </c>
      <c r="AG282">
        <v>33630.04</v>
      </c>
      <c r="AH282">
        <v>39389.51</v>
      </c>
      <c r="AI282">
        <v>32365.67</v>
      </c>
      <c r="AJ282">
        <v>33234.9</v>
      </c>
      <c r="AK282">
        <v>40308.97</v>
      </c>
      <c r="AL282">
        <v>43946.59</v>
      </c>
      <c r="AM282">
        <v>30620.7</v>
      </c>
      <c r="AN282">
        <v>37538.120000000003</v>
      </c>
      <c r="AO282">
        <v>31915.11</v>
      </c>
      <c r="AP282">
        <v>44197.67</v>
      </c>
      <c r="AQ282">
        <v>39466.47</v>
      </c>
      <c r="AR282">
        <v>29981.1</v>
      </c>
      <c r="AS282">
        <v>31655.279999999999</v>
      </c>
      <c r="AT282">
        <v>23882.38</v>
      </c>
      <c r="AU282">
        <v>16612.099999999999</v>
      </c>
      <c r="AV282">
        <v>20868.57</v>
      </c>
      <c r="AW282">
        <v>29490.3</v>
      </c>
      <c r="AX282">
        <v>23179.5</v>
      </c>
      <c r="AY282">
        <v>16519.41</v>
      </c>
      <c r="AZ282">
        <v>14926.86</v>
      </c>
      <c r="BA282">
        <v>22386.83</v>
      </c>
      <c r="BB282">
        <v>15602.85</v>
      </c>
      <c r="BC282">
        <v>15057.71</v>
      </c>
      <c r="BD282">
        <v>18600.53</v>
      </c>
      <c r="BE282">
        <v>31250.799999999999</v>
      </c>
      <c r="BF282">
        <v>25155.87</v>
      </c>
      <c r="BG282">
        <v>45575.4</v>
      </c>
      <c r="BH282">
        <v>41117.54</v>
      </c>
      <c r="BI282">
        <v>34895</v>
      </c>
      <c r="BJ282">
        <v>17699</v>
      </c>
      <c r="BK282">
        <v>23475.67</v>
      </c>
      <c r="BL282">
        <v>38800</v>
      </c>
      <c r="BM282">
        <v>52408.01</v>
      </c>
    </row>
    <row r="283" spans="1:65" x14ac:dyDescent="0.25">
      <c r="A283" t="s">
        <v>139</v>
      </c>
      <c r="B283" t="s">
        <v>140</v>
      </c>
      <c r="C283" t="s">
        <v>141</v>
      </c>
      <c r="D283" t="s">
        <v>142</v>
      </c>
      <c r="E283" t="s">
        <v>143</v>
      </c>
      <c r="F283" t="s">
        <v>144</v>
      </c>
      <c r="G283" t="s">
        <v>145</v>
      </c>
      <c r="H283" t="s">
        <v>146</v>
      </c>
      <c r="I283" t="s">
        <v>147</v>
      </c>
      <c r="J283" t="s">
        <v>148</v>
      </c>
      <c r="K283" t="s">
        <v>149</v>
      </c>
      <c r="L283" t="s">
        <v>150</v>
      </c>
      <c r="M283" t="s">
        <v>151</v>
      </c>
      <c r="N283" t="s">
        <v>152</v>
      </c>
      <c r="O283" t="s">
        <v>153</v>
      </c>
      <c r="P283" t="s">
        <v>154</v>
      </c>
      <c r="Q283" t="s">
        <v>155</v>
      </c>
      <c r="R283" t="s">
        <v>155</v>
      </c>
      <c r="S283" t="s">
        <v>156</v>
      </c>
      <c r="T283" t="s">
        <v>157</v>
      </c>
      <c r="U283" t="s">
        <v>158</v>
      </c>
      <c r="V283" t="s">
        <v>159</v>
      </c>
      <c r="W283" t="s">
        <v>160</v>
      </c>
      <c r="X283" t="s">
        <v>161</v>
      </c>
      <c r="Y283" t="s">
        <v>162</v>
      </c>
      <c r="Z283" t="s">
        <v>163</v>
      </c>
      <c r="AA283" t="s">
        <v>164</v>
      </c>
      <c r="AB283" t="s">
        <v>165</v>
      </c>
      <c r="AC283" t="s">
        <v>166</v>
      </c>
      <c r="AD283" t="s">
        <v>167</v>
      </c>
      <c r="AE283" t="s">
        <v>168</v>
      </c>
      <c r="AF283" t="s">
        <v>169</v>
      </c>
      <c r="AG283" t="s">
        <v>170</v>
      </c>
      <c r="AH283" t="s">
        <v>171</v>
      </c>
      <c r="AI283" t="s">
        <v>172</v>
      </c>
      <c r="AJ283" t="s">
        <v>173</v>
      </c>
      <c r="AK283" t="s">
        <v>174</v>
      </c>
      <c r="AL283" t="s">
        <v>175</v>
      </c>
      <c r="AM283" t="s">
        <v>176</v>
      </c>
      <c r="AN283" t="s">
        <v>177</v>
      </c>
      <c r="AO283" t="s">
        <v>178</v>
      </c>
      <c r="AP283" t="s">
        <v>179</v>
      </c>
      <c r="AQ283" t="s">
        <v>180</v>
      </c>
      <c r="AR283" t="s">
        <v>181</v>
      </c>
      <c r="AS283" t="s">
        <v>182</v>
      </c>
      <c r="AT283" t="s">
        <v>183</v>
      </c>
      <c r="AU283" t="s">
        <v>184</v>
      </c>
      <c r="AV283" t="s">
        <v>185</v>
      </c>
      <c r="AW283" t="s">
        <v>186</v>
      </c>
      <c r="AX283" t="s">
        <v>187</v>
      </c>
      <c r="AY283" t="s">
        <v>188</v>
      </c>
      <c r="AZ283" t="s">
        <v>189</v>
      </c>
      <c r="BA283" t="s">
        <v>190</v>
      </c>
      <c r="BB283" t="s">
        <v>191</v>
      </c>
      <c r="BC283" t="s">
        <v>192</v>
      </c>
      <c r="BD283" t="s">
        <v>193</v>
      </c>
      <c r="BE283" t="s">
        <v>194</v>
      </c>
      <c r="BF283" t="s">
        <v>195</v>
      </c>
      <c r="BG283" t="s">
        <v>196</v>
      </c>
      <c r="BH283" t="s">
        <v>197</v>
      </c>
      <c r="BI283" t="s">
        <v>198</v>
      </c>
      <c r="BJ283" t="s">
        <v>199</v>
      </c>
      <c r="BK283" t="s">
        <v>200</v>
      </c>
      <c r="BL283" t="s">
        <v>201</v>
      </c>
      <c r="BM283" t="s">
        <v>202</v>
      </c>
    </row>
    <row r="284" spans="1:65" x14ac:dyDescent="0.25">
      <c r="A284" t="s">
        <v>203</v>
      </c>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row>
    <row r="285" spans="1:65" x14ac:dyDescent="0.25">
      <c r="A285" t="s">
        <v>204</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row>
    <row r="286" spans="1:65" x14ac:dyDescent="0.25">
      <c r="A286" t="s">
        <v>205</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row>
    <row r="287" spans="1:65" x14ac:dyDescent="0.25">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65" x14ac:dyDescent="0.25">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x14ac:dyDescent="0.25">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x14ac:dyDescent="0.25">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x14ac:dyDescent="0.25">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x14ac:dyDescent="0.2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x14ac:dyDescent="0.25">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x14ac:dyDescent="0.2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x14ac:dyDescent="0.2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x14ac:dyDescent="0.2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x14ac:dyDescent="0.25">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x14ac:dyDescent="0.25">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x14ac:dyDescent="0.25">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x14ac:dyDescent="0.25">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x14ac:dyDescent="0.25">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x14ac:dyDescent="0.25">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x14ac:dyDescent="0.25">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x14ac:dyDescent="0.25">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x14ac:dyDescent="0.25">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x14ac:dyDescent="0.25">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x14ac:dyDescent="0.25">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x14ac:dyDescent="0.25">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x14ac:dyDescent="0.25">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x14ac:dyDescent="0.25">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x14ac:dyDescent="0.25">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x14ac:dyDescent="0.25">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x14ac:dyDescent="0.25">
      <c r="BC322" s="5"/>
    </row>
    <row r="323" spans="2:55" x14ac:dyDescent="0.25">
      <c r="BC323" s="5"/>
    </row>
    <row r="324" spans="2:55" x14ac:dyDescent="0.25">
      <c r="BC324" s="5"/>
    </row>
    <row r="325" spans="2:55" x14ac:dyDescent="0.25">
      <c r="BC325" s="5"/>
    </row>
    <row r="326" spans="2:55" x14ac:dyDescent="0.25">
      <c r="BC326" s="5"/>
    </row>
    <row r="327" spans="2:55" x14ac:dyDescent="0.25">
      <c r="BC327" s="5"/>
    </row>
    <row r="328" spans="2:55" x14ac:dyDescent="0.25">
      <c r="BC328" s="5"/>
    </row>
    <row r="329" spans="2:55" x14ac:dyDescent="0.25">
      <c r="BC329" s="5"/>
    </row>
    <row r="330" spans="2:55" x14ac:dyDescent="0.25">
      <c r="BC330" s="5"/>
    </row>
    <row r="331" spans="2:55" x14ac:dyDescent="0.25">
      <c r="BC331" s="5"/>
    </row>
    <row r="332" spans="2:55" x14ac:dyDescent="0.25">
      <c r="BC332" s="5"/>
    </row>
    <row r="333" spans="2:55" x14ac:dyDescent="0.2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2:55" x14ac:dyDescent="0.2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2:55" x14ac:dyDescent="0.2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2:55" x14ac:dyDescent="0.2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1:55" x14ac:dyDescent="0.2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1:55" x14ac:dyDescent="0.2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1:55" x14ac:dyDescent="0.2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1:55" x14ac:dyDescent="0.2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row>
    <row r="341" spans="1:55" x14ac:dyDescent="0.2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row>
    <row r="342" spans="1:55" x14ac:dyDescent="0.2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row>
    <row r="343" spans="1:55" x14ac:dyDescent="0.2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row>
    <row r="346" spans="1:55" x14ac:dyDescent="0.25">
      <c r="Y346" s="11"/>
    </row>
    <row r="347" spans="1:55" ht="14" x14ac:dyDescent="0.3">
      <c r="S347" s="12" t="s">
        <v>331</v>
      </c>
      <c r="T347" s="12" t="s">
        <v>332</v>
      </c>
    </row>
    <row r="348" spans="1:55" s="13" customFormat="1" ht="15.5" thickBot="1" x14ac:dyDescent="0.35">
      <c r="B348" s="14">
        <v>2008</v>
      </c>
      <c r="C348" s="14">
        <v>2009</v>
      </c>
      <c r="D348" s="14">
        <v>2010</v>
      </c>
      <c r="E348" s="14">
        <v>2011</v>
      </c>
      <c r="F348" s="14">
        <v>2012</v>
      </c>
      <c r="G348" s="14">
        <v>2013</v>
      </c>
      <c r="H348" s="14">
        <v>2014</v>
      </c>
      <c r="I348" s="14">
        <v>2015</v>
      </c>
      <c r="J348" s="14">
        <v>2016</v>
      </c>
      <c r="K348" s="14">
        <v>2017</v>
      </c>
      <c r="L348" s="14">
        <v>2018</v>
      </c>
      <c r="M348" s="14">
        <v>2019</v>
      </c>
      <c r="N348" s="14">
        <v>2020</v>
      </c>
      <c r="O348" s="14">
        <v>2021</v>
      </c>
      <c r="P348" s="14">
        <v>2022</v>
      </c>
      <c r="Q348" s="14">
        <v>2023</v>
      </c>
      <c r="R348" s="14">
        <v>2024</v>
      </c>
      <c r="S348" s="15">
        <v>10</v>
      </c>
      <c r="T348" s="16">
        <v>2024</v>
      </c>
      <c r="X348" s="17"/>
    </row>
    <row r="349" spans="1:55" ht="14" x14ac:dyDescent="0.3">
      <c r="A349" s="18"/>
      <c r="B349" s="191" t="s">
        <v>333</v>
      </c>
      <c r="C349" s="191"/>
      <c r="D349" s="191"/>
      <c r="E349" s="191"/>
      <c r="F349" s="191"/>
      <c r="G349" s="191"/>
      <c r="H349" s="191"/>
      <c r="I349" s="191"/>
      <c r="J349" s="191"/>
      <c r="K349" s="191"/>
      <c r="L349" s="191"/>
      <c r="M349" s="191"/>
      <c r="N349" s="191"/>
      <c r="O349" s="19"/>
      <c r="P349" s="19"/>
      <c r="Q349" s="19"/>
      <c r="R349" s="19"/>
      <c r="S349" s="20"/>
      <c r="T349" s="3"/>
      <c r="W349" s="11"/>
    </row>
    <row r="350" spans="1:55" ht="14" x14ac:dyDescent="0.3">
      <c r="B350" s="207" t="s">
        <v>67</v>
      </c>
      <c r="C350" s="207"/>
      <c r="D350" s="207"/>
      <c r="E350" s="207"/>
      <c r="F350" s="207"/>
      <c r="G350" s="207"/>
      <c r="H350" s="207"/>
      <c r="I350" s="207"/>
      <c r="J350" s="207"/>
      <c r="K350" s="207"/>
      <c r="L350" s="207"/>
      <c r="M350" s="207"/>
      <c r="N350" s="207"/>
      <c r="O350" s="21"/>
      <c r="P350" s="21"/>
      <c r="Q350" s="21"/>
      <c r="R350" s="21"/>
      <c r="S350" s="20"/>
      <c r="T350" s="3"/>
      <c r="V350" s="22" t="s">
        <v>334</v>
      </c>
      <c r="W350" s="22">
        <v>2023</v>
      </c>
      <c r="X350" s="22">
        <v>2024</v>
      </c>
      <c r="Y350" s="22">
        <v>2025</v>
      </c>
      <c r="Z350" s="22">
        <v>2026</v>
      </c>
      <c r="AA350" s="22">
        <v>2027</v>
      </c>
      <c r="AB350" s="22">
        <v>2028</v>
      </c>
    </row>
    <row r="351" spans="1:55" ht="14" x14ac:dyDescent="0.3">
      <c r="B351" s="23">
        <f t="shared" ref="B351:Q354" si="9">IFERROR(VLOOKUP($B$350,$4:$126,MATCH($T351&amp;"/"&amp;B$348,$2:$2,0),FALSE),"")</f>
        <v>52408.01</v>
      </c>
      <c r="C351" s="23">
        <f t="shared" si="9"/>
        <v>34895</v>
      </c>
      <c r="D351" s="23">
        <f t="shared" si="9"/>
        <v>31250.799999999999</v>
      </c>
      <c r="E351" s="23">
        <f t="shared" si="9"/>
        <v>22386.83</v>
      </c>
      <c r="F351" s="23">
        <f t="shared" si="9"/>
        <v>29490.3</v>
      </c>
      <c r="G351" s="23">
        <f t="shared" si="9"/>
        <v>31655.279999999999</v>
      </c>
      <c r="H351" s="23">
        <f t="shared" si="9"/>
        <v>31915.11</v>
      </c>
      <c r="I351" s="23">
        <f t="shared" si="9"/>
        <v>40308.97</v>
      </c>
      <c r="J351" s="23">
        <f t="shared" si="9"/>
        <v>33630.04</v>
      </c>
      <c r="K351" s="23">
        <f t="shared" si="9"/>
        <v>41491.83</v>
      </c>
      <c r="L351" s="23">
        <f t="shared" si="9"/>
        <v>38073.919999999998</v>
      </c>
      <c r="M351" s="23">
        <f t="shared" si="9"/>
        <v>52447.23</v>
      </c>
      <c r="N351" s="24">
        <f t="shared" si="9"/>
        <v>48657.36</v>
      </c>
      <c r="O351" s="24">
        <f t="shared" si="9"/>
        <v>48908.84</v>
      </c>
      <c r="P351" s="24">
        <f t="shared" si="9"/>
        <v>121649.23</v>
      </c>
      <c r="Q351" s="24">
        <f t="shared" si="9"/>
        <v>88815.17</v>
      </c>
      <c r="R351" s="24" t="str">
        <f t="shared" ref="L351:R353" si="10">IFERROR(VLOOKUP($B$350,$4:$126,MATCH($T351&amp;"/"&amp;R$348,$2:$2,0),FALSE),"")</f>
        <v/>
      </c>
      <c r="S351" s="20"/>
      <c r="T351" s="25" t="s">
        <v>335</v>
      </c>
      <c r="V351" s="26" t="s">
        <v>336</v>
      </c>
      <c r="W351" s="27">
        <v>0.1</v>
      </c>
      <c r="X351" s="27">
        <v>0.1</v>
      </c>
      <c r="Y351" s="27">
        <v>0.1</v>
      </c>
      <c r="Z351" s="27">
        <v>0.1</v>
      </c>
      <c r="AA351" s="27">
        <v>0.1</v>
      </c>
      <c r="AB351" s="27">
        <f>AA351</f>
        <v>0.1</v>
      </c>
    </row>
    <row r="352" spans="1:55" ht="14" x14ac:dyDescent="0.3">
      <c r="B352" s="23">
        <f t="shared" si="9"/>
        <v>38800</v>
      </c>
      <c r="C352" s="23">
        <f t="shared" si="9"/>
        <v>41117.54</v>
      </c>
      <c r="D352" s="23">
        <f t="shared" si="9"/>
        <v>18600.53</v>
      </c>
      <c r="E352" s="23">
        <f t="shared" si="9"/>
        <v>14926.86</v>
      </c>
      <c r="F352" s="23">
        <f t="shared" si="9"/>
        <v>20868.57</v>
      </c>
      <c r="G352" s="23">
        <f t="shared" si="9"/>
        <v>29981.1</v>
      </c>
      <c r="H352" s="23">
        <f t="shared" si="9"/>
        <v>37538.120000000003</v>
      </c>
      <c r="I352" s="23">
        <f t="shared" si="9"/>
        <v>33234.9</v>
      </c>
      <c r="J352" s="23">
        <f t="shared" si="9"/>
        <v>33151.01</v>
      </c>
      <c r="K352" s="23">
        <f t="shared" si="9"/>
        <v>43290.49</v>
      </c>
      <c r="L352" s="23">
        <f t="shared" si="10"/>
        <v>36350.19</v>
      </c>
      <c r="M352" s="23">
        <f t="shared" si="10"/>
        <v>58110.76</v>
      </c>
      <c r="N352" s="24">
        <f t="shared" si="10"/>
        <v>85973.49</v>
      </c>
      <c r="O352" s="24">
        <f t="shared" si="10"/>
        <v>52443.87</v>
      </c>
      <c r="P352" s="24">
        <f t="shared" si="10"/>
        <v>103768.76</v>
      </c>
      <c r="Q352" s="24">
        <f t="shared" si="10"/>
        <v>85188.42</v>
      </c>
      <c r="R352" s="24" t="str">
        <f t="shared" si="10"/>
        <v/>
      </c>
      <c r="S352" s="20"/>
      <c r="T352" s="25" t="s">
        <v>337</v>
      </c>
      <c r="V352" s="26" t="s">
        <v>338</v>
      </c>
      <c r="W352" s="28">
        <f>+P465*(1+W351)</f>
        <v>3484535.1970000002</v>
      </c>
      <c r="X352" s="28">
        <f>+W352*(1+X351)</f>
        <v>3832988.7167000007</v>
      </c>
      <c r="Y352" s="29">
        <f>+X352*(1+Y351)</f>
        <v>4216287.5883700009</v>
      </c>
      <c r="Z352" s="28">
        <f>+Y352*(1+Z351)</f>
        <v>4637916.3472070014</v>
      </c>
      <c r="AA352" s="28">
        <f>+Z352*(1+AA351)</f>
        <v>5101707.9819277022</v>
      </c>
      <c r="AB352" s="28">
        <f>+AA352*(1+AB351)</f>
        <v>5611878.7801204724</v>
      </c>
      <c r="AC352" s="30"/>
    </row>
    <row r="353" spans="2:35" ht="14" x14ac:dyDescent="0.3">
      <c r="B353" s="23">
        <f t="shared" si="9"/>
        <v>23475.67</v>
      </c>
      <c r="C353" s="23">
        <f t="shared" si="9"/>
        <v>45575.4</v>
      </c>
      <c r="D353" s="23">
        <f t="shared" si="9"/>
        <v>15057.71</v>
      </c>
      <c r="E353" s="23">
        <f t="shared" si="9"/>
        <v>16519.41</v>
      </c>
      <c r="F353" s="23">
        <f t="shared" si="9"/>
        <v>16612.099999999999</v>
      </c>
      <c r="G353" s="23">
        <f t="shared" si="9"/>
        <v>39466.47</v>
      </c>
      <c r="H353" s="23">
        <f t="shared" si="9"/>
        <v>30620.7</v>
      </c>
      <c r="I353" s="23">
        <f t="shared" si="9"/>
        <v>32365.67</v>
      </c>
      <c r="J353" s="23">
        <f t="shared" si="9"/>
        <v>31253.15</v>
      </c>
      <c r="K353" s="23">
        <f t="shared" si="9"/>
        <v>33791.379999999997</v>
      </c>
      <c r="L353" s="23">
        <f t="shared" si="10"/>
        <v>68609.45</v>
      </c>
      <c r="M353" s="23">
        <f t="shared" si="10"/>
        <v>45262.33</v>
      </c>
      <c r="N353" s="24">
        <f t="shared" si="10"/>
        <v>51895.33</v>
      </c>
      <c r="O353" s="24">
        <f t="shared" si="10"/>
        <v>70379.520000000004</v>
      </c>
      <c r="P353" s="24">
        <f t="shared" si="10"/>
        <v>103634.17</v>
      </c>
      <c r="Q353" s="24">
        <f t="shared" si="10"/>
        <v>114161.46</v>
      </c>
      <c r="R353" s="24" t="str">
        <f t="shared" si="10"/>
        <v/>
      </c>
      <c r="S353" s="20"/>
      <c r="T353" s="25" t="s">
        <v>339</v>
      </c>
      <c r="V353" s="26" t="s">
        <v>340</v>
      </c>
      <c r="W353" s="26">
        <v>50</v>
      </c>
      <c r="X353" s="26">
        <f>+(W353)</f>
        <v>50</v>
      </c>
      <c r="Y353" s="26">
        <f t="shared" ref="Y353:AB353" si="11">+(X353)</f>
        <v>50</v>
      </c>
      <c r="Z353" s="26">
        <f t="shared" si="11"/>
        <v>50</v>
      </c>
      <c r="AA353" s="26">
        <f t="shared" si="11"/>
        <v>50</v>
      </c>
      <c r="AB353" s="26">
        <f t="shared" si="11"/>
        <v>50</v>
      </c>
    </row>
    <row r="354" spans="2:35" ht="14" x14ac:dyDescent="0.3">
      <c r="B354" s="23">
        <f t="shared" si="9"/>
        <v>17698</v>
      </c>
      <c r="C354" s="23">
        <f t="shared" si="9"/>
        <v>25155.87</v>
      </c>
      <c r="D354" s="23">
        <f t="shared" si="9"/>
        <v>15602.85</v>
      </c>
      <c r="E354" s="23">
        <f t="shared" si="9"/>
        <v>23179.5</v>
      </c>
      <c r="F354" s="23">
        <f t="shared" si="9"/>
        <v>23882.38</v>
      </c>
      <c r="G354" s="23">
        <f t="shared" si="9"/>
        <v>44197.67</v>
      </c>
      <c r="H354" s="23">
        <f t="shared" si="9"/>
        <v>43946.59</v>
      </c>
      <c r="I354" s="23">
        <f t="shared" si="9"/>
        <v>39389.51</v>
      </c>
      <c r="J354" s="23">
        <f t="shared" si="9"/>
        <v>40930.99</v>
      </c>
      <c r="K354" s="23">
        <f t="shared" si="9"/>
        <v>43886.71</v>
      </c>
      <c r="L354" s="23">
        <f t="shared" si="9"/>
        <v>60416.14</v>
      </c>
      <c r="M354" s="23">
        <f t="shared" si="9"/>
        <v>65146.52</v>
      </c>
      <c r="N354" s="24">
        <f>IFERROR(VLOOKUP($B$350,$4:$126,MATCH($T354&amp;"/"&amp;N$348,$2:$2,0),FALSE),IFERROR(VLOOKUP($B$350,$4:$126,MATCH($T353&amp;"/"&amp;N$348,$2:$2,0),FALSE),IFERROR(VLOOKUP($B$350,$4:$126,MATCH($T352&amp;"/"&amp;N$348,$2:$2,0),FALSE),IFERROR(VLOOKUP($B$350,$4:$126,MATCH($T351&amp;"/"&amp;N$348,$2:$2,0),FALSE),""))))</f>
        <v>62881.68</v>
      </c>
      <c r="O354" s="24">
        <f>IFERROR(VLOOKUP($B$350,$4:$126,MATCH($T354&amp;"/"&amp;O$348,$2:$2,0),FALSE),IFERROR(VLOOKUP($B$350,$4:$126,MATCH($T353&amp;"/"&amp;O$348,$2:$2,0),FALSE),IFERROR(VLOOKUP($B$350,$4:$126,MATCH($T352&amp;"/"&amp;O$348,$2:$2,0),FALSE),IFERROR(VLOOKUP($B$350,$4:$126,MATCH($T351&amp;"/"&amp;O$348,$2:$2,0),FALSE),""))))</f>
        <v>79824.350000000006</v>
      </c>
      <c r="P354" s="24">
        <f>IFERROR(VLOOKUP($B$350,$4:$126,MATCH($T354&amp;"/"&amp;P$348,$2:$2,0),FALSE),IFERROR(VLOOKUP($B$350,$4:$126,MATCH($T353&amp;"/"&amp;P$348,$2:$2,0),FALSE),IFERROR(VLOOKUP($B$350,$4:$126,MATCH($T352&amp;"/"&amp;P$348,$2:$2,0),FALSE),IFERROR(VLOOKUP($B$350,$4:$126,MATCH($T351&amp;"/"&amp;P$348,$2:$2,0),FALSE),""))))</f>
        <v>117774.91</v>
      </c>
      <c r="Q354" s="24">
        <f>IFERROR(VLOOKUP($B$350,$4:$126,MATCH($T354&amp;"/"&amp;Q$348,$2:$2,0),FALSE),IFERROR(VLOOKUP($B$350,$4:$126,MATCH($T353&amp;"/"&amp;Q$348,$2:$2,0),FALSE),IFERROR(VLOOKUP($B$350,$4:$126,MATCH($T352&amp;"/"&amp;Q$348,$2:$2,0),FALSE),IFERROR(VLOOKUP($B$350,$4:$126,MATCH($T351&amp;"/"&amp;Q$348,$2:$2,0),FALSE),""))))</f>
        <v>114161.46</v>
      </c>
      <c r="R354" s="24" t="str">
        <f>IFERROR(VLOOKUP($B$350,$4:$126,MATCH($T354&amp;"/"&amp;R$348,$2:$2,0),FALSE),IFERROR(VLOOKUP($B$350,$4:$126,MATCH($T353&amp;"/"&amp;R$348,$2:$2,0),FALSE),IFERROR(VLOOKUP($B$350,$4:$126,MATCH($T352&amp;"/"&amp;R$348,$2:$2,0),FALSE),IFERROR(VLOOKUP($B$350,$4:$126,MATCH($T351&amp;"/"&amp;R$348,$2:$2,0),FALSE),""))))</f>
        <v/>
      </c>
      <c r="S354" s="20"/>
      <c r="T354" s="25" t="s">
        <v>341</v>
      </c>
      <c r="V354" s="31" t="s">
        <v>342</v>
      </c>
      <c r="W354" s="32">
        <v>0.5</v>
      </c>
      <c r="X354" s="32">
        <f>+W354</f>
        <v>0.5</v>
      </c>
      <c r="Y354" s="32">
        <f>+X354</f>
        <v>0.5</v>
      </c>
      <c r="Z354" s="32">
        <f t="shared" ref="Z354:AA354" si="12">+Y354</f>
        <v>0.5</v>
      </c>
      <c r="AA354" s="32">
        <f t="shared" si="12"/>
        <v>0.5</v>
      </c>
      <c r="AB354" s="32">
        <f>+AA354</f>
        <v>0.5</v>
      </c>
    </row>
    <row r="355" spans="2:35" ht="14" x14ac:dyDescent="0.3">
      <c r="B355" s="33">
        <f t="shared" ref="B355:R355" si="13">+B354/B$402</f>
        <v>9.8388196974304436E-3</v>
      </c>
      <c r="C355" s="33">
        <f t="shared" si="13"/>
        <v>1.236673393911044E-2</v>
      </c>
      <c r="D355" s="33">
        <f t="shared" si="13"/>
        <v>8.2396136263702489E-3</v>
      </c>
      <c r="E355" s="33">
        <f t="shared" si="13"/>
        <v>1.0850401575096617E-2</v>
      </c>
      <c r="F355" s="33">
        <f t="shared" si="13"/>
        <v>1.1018978876374094E-2</v>
      </c>
      <c r="G355" s="33">
        <f t="shared" si="13"/>
        <v>1.9271607588001644E-2</v>
      </c>
      <c r="H355" s="33">
        <f t="shared" si="13"/>
        <v>1.9045040013526967E-2</v>
      </c>
      <c r="I355" s="33">
        <f t="shared" si="13"/>
        <v>1.7776164018368876E-2</v>
      </c>
      <c r="J355" s="33">
        <f t="shared" si="13"/>
        <v>1.8288840344926244E-2</v>
      </c>
      <c r="K355" s="33">
        <f t="shared" si="13"/>
        <v>1.8383799227998484E-2</v>
      </c>
      <c r="L355" s="33">
        <f t="shared" si="13"/>
        <v>2.3218916267665167E-2</v>
      </c>
      <c r="M355" s="33">
        <f t="shared" si="13"/>
        <v>2.1586652698710157E-2</v>
      </c>
      <c r="N355" s="33">
        <f t="shared" si="13"/>
        <v>2.2426174332469836E-2</v>
      </c>
      <c r="O355" s="33">
        <f t="shared" si="13"/>
        <v>2.9528331328294296E-2</v>
      </c>
      <c r="P355" s="33">
        <f t="shared" si="13"/>
        <v>4.2985551095351335E-2</v>
      </c>
      <c r="Q355" s="33">
        <f t="shared" si="13"/>
        <v>4.1567053355353156E-2</v>
      </c>
      <c r="R355" s="33" t="e">
        <f t="shared" si="13"/>
        <v>#VALUE!</v>
      </c>
      <c r="S355" s="20"/>
      <c r="T355" s="34" t="s">
        <v>343</v>
      </c>
      <c r="V355" s="31" t="s">
        <v>344</v>
      </c>
      <c r="W355" s="35">
        <f>+W352*W354/1000</f>
        <v>1742.2675985000001</v>
      </c>
      <c r="X355" s="35">
        <f t="shared" ref="X355:AB355" si="14">+X352*X354/1000</f>
        <v>1916.4943583500003</v>
      </c>
      <c r="Y355" s="35">
        <f t="shared" si="14"/>
        <v>2108.1437941850004</v>
      </c>
      <c r="Z355" s="35">
        <f t="shared" si="14"/>
        <v>2318.9581736035007</v>
      </c>
      <c r="AA355" s="35">
        <f t="shared" si="14"/>
        <v>2550.8539909638512</v>
      </c>
      <c r="AB355" s="35">
        <f t="shared" si="14"/>
        <v>2805.9393900602363</v>
      </c>
    </row>
    <row r="356" spans="2:35" ht="14" x14ac:dyDescent="0.3">
      <c r="B356" s="207" t="s">
        <v>68</v>
      </c>
      <c r="C356" s="207"/>
      <c r="D356" s="207"/>
      <c r="E356" s="207"/>
      <c r="F356" s="207"/>
      <c r="G356" s="207"/>
      <c r="H356" s="207"/>
      <c r="I356" s="207"/>
      <c r="J356" s="207"/>
      <c r="K356" s="207"/>
      <c r="L356" s="207"/>
      <c r="M356" s="207"/>
      <c r="N356" s="207"/>
      <c r="O356" s="21"/>
      <c r="P356" s="21"/>
      <c r="Q356" s="21"/>
      <c r="R356" s="21"/>
      <c r="S356" s="20"/>
      <c r="T356" s="3"/>
      <c r="V356" s="36" t="s">
        <v>345</v>
      </c>
      <c r="W356" s="37">
        <v>0.27500000000000002</v>
      </c>
      <c r="X356" s="37">
        <v>0.27500000000000002</v>
      </c>
      <c r="Y356" s="37">
        <v>0.27500000000000002</v>
      </c>
      <c r="Z356" s="37">
        <v>0.27500000000000002</v>
      </c>
      <c r="AA356" s="37">
        <v>0.27500000000000002</v>
      </c>
      <c r="AB356" s="37">
        <v>0.27500000000000002</v>
      </c>
    </row>
    <row r="357" spans="2:35" ht="14" x14ac:dyDescent="0.3">
      <c r="B357" s="24">
        <f t="shared" ref="B357:Q359" si="15">IFERROR(VLOOKUP($B$356,$4:$126,MATCH($T357&amp;"/"&amp;B$348,$2:$2,0),FALSE),"")</f>
        <v>0</v>
      </c>
      <c r="C357" s="24">
        <f t="shared" si="15"/>
        <v>17007</v>
      </c>
      <c r="D357" s="24">
        <f t="shared" si="15"/>
        <v>28988.58</v>
      </c>
      <c r="E357" s="24">
        <f t="shared" si="15"/>
        <v>16755.490000000002</v>
      </c>
      <c r="F357" s="24">
        <f t="shared" si="15"/>
        <v>12352.92</v>
      </c>
      <c r="G357" s="24">
        <f t="shared" si="15"/>
        <v>14276</v>
      </c>
      <c r="H357" s="24">
        <f t="shared" si="15"/>
        <v>77903.78</v>
      </c>
      <c r="I357" s="24">
        <f t="shared" si="15"/>
        <v>91954.94</v>
      </c>
      <c r="J357" s="24">
        <f t="shared" si="15"/>
        <v>76173.75</v>
      </c>
      <c r="K357" s="24">
        <f t="shared" si="15"/>
        <v>144030.79</v>
      </c>
      <c r="L357" s="24">
        <f t="shared" si="15"/>
        <v>391134.16</v>
      </c>
      <c r="M357" s="24">
        <f t="shared" si="15"/>
        <v>215569.5</v>
      </c>
      <c r="N357" s="24">
        <f t="shared" si="15"/>
        <v>0</v>
      </c>
      <c r="O357" s="24">
        <f t="shared" si="15"/>
        <v>224921.13</v>
      </c>
      <c r="P357" s="24">
        <f t="shared" si="15"/>
        <v>340734.77</v>
      </c>
      <c r="Q357" s="24">
        <f t="shared" si="15"/>
        <v>433004.39</v>
      </c>
      <c r="R357" s="24" t="str">
        <f t="shared" ref="L357:R359" si="16">IFERROR(VLOOKUP($B$356,$4:$126,MATCH($T357&amp;"/"&amp;R$348,$2:$2,0),FALSE),"")</f>
        <v/>
      </c>
      <c r="S357" s="20"/>
      <c r="T357" s="25" t="s">
        <v>335</v>
      </c>
      <c r="V357" s="36" t="s">
        <v>345</v>
      </c>
      <c r="W357" s="38">
        <f>+W352*W356/1000</f>
        <v>958.24717917500016</v>
      </c>
      <c r="X357" s="38">
        <f t="shared" ref="X357:AB357" si="17">+X352*X356/1000</f>
        <v>1054.0718970925002</v>
      </c>
      <c r="Y357" s="38">
        <f t="shared" si="17"/>
        <v>1159.4790868017503</v>
      </c>
      <c r="Z357" s="38">
        <f t="shared" si="17"/>
        <v>1275.4269954819256</v>
      </c>
      <c r="AA357" s="38">
        <f t="shared" si="17"/>
        <v>1402.9696950301181</v>
      </c>
      <c r="AB357" s="38">
        <f t="shared" si="17"/>
        <v>1543.2666645331301</v>
      </c>
      <c r="AD357" s="2">
        <f>624.9-125</f>
        <v>499.9</v>
      </c>
    </row>
    <row r="358" spans="2:35" ht="14" x14ac:dyDescent="0.3">
      <c r="B358" s="24">
        <f t="shared" si="15"/>
        <v>65782</v>
      </c>
      <c r="C358" s="24">
        <f t="shared" si="15"/>
        <v>10067.950000000001</v>
      </c>
      <c r="D358" s="24">
        <f t="shared" si="15"/>
        <v>56090.37</v>
      </c>
      <c r="E358" s="24">
        <f t="shared" si="15"/>
        <v>2377.5100000000002</v>
      </c>
      <c r="F358" s="24">
        <f t="shared" si="15"/>
        <v>1875.6</v>
      </c>
      <c r="G358" s="24">
        <f t="shared" si="15"/>
        <v>60178.9</v>
      </c>
      <c r="H358" s="24">
        <f t="shared" si="15"/>
        <v>87538.83</v>
      </c>
      <c r="I358" s="24">
        <f t="shared" si="15"/>
        <v>91520.56</v>
      </c>
      <c r="J358" s="24">
        <f t="shared" si="15"/>
        <v>90099.09</v>
      </c>
      <c r="K358" s="24">
        <f t="shared" si="15"/>
        <v>164291.07999999999</v>
      </c>
      <c r="L358" s="24">
        <f t="shared" si="16"/>
        <v>234184.9</v>
      </c>
      <c r="M358" s="24">
        <f t="shared" si="16"/>
        <v>179914.76</v>
      </c>
      <c r="N358" s="24">
        <f t="shared" si="16"/>
        <v>0</v>
      </c>
      <c r="O358" s="24">
        <f t="shared" si="16"/>
        <v>234432.06</v>
      </c>
      <c r="P358" s="24">
        <f t="shared" si="16"/>
        <v>392384.82</v>
      </c>
      <c r="Q358" s="24">
        <f t="shared" si="16"/>
        <v>347778.97</v>
      </c>
      <c r="R358" s="24" t="str">
        <f t="shared" si="16"/>
        <v/>
      </c>
      <c r="S358" s="20"/>
      <c r="T358" s="25" t="s">
        <v>337</v>
      </c>
      <c r="V358" s="36" t="s">
        <v>346</v>
      </c>
      <c r="W358" s="37">
        <v>5.8000000000000003E-2</v>
      </c>
      <c r="X358" s="37">
        <v>5.8000000000000003E-2</v>
      </c>
      <c r="Y358" s="37">
        <v>5.8000000000000003E-2</v>
      </c>
      <c r="Z358" s="37">
        <v>5.8000000000000003E-2</v>
      </c>
      <c r="AA358" s="37">
        <v>5.8000000000000003E-2</v>
      </c>
      <c r="AB358" s="37">
        <v>5.8000000000000003E-2</v>
      </c>
    </row>
    <row r="359" spans="2:35" ht="14" x14ac:dyDescent="0.3">
      <c r="B359" s="24">
        <f t="shared" si="15"/>
        <v>46186.98</v>
      </c>
      <c r="C359" s="24">
        <f t="shared" si="15"/>
        <v>44113.78</v>
      </c>
      <c r="D359" s="24">
        <f t="shared" si="15"/>
        <v>101151.44</v>
      </c>
      <c r="E359" s="24">
        <f t="shared" si="15"/>
        <v>1517.18</v>
      </c>
      <c r="F359" s="24">
        <f t="shared" si="15"/>
        <v>3011.72</v>
      </c>
      <c r="G359" s="24">
        <f t="shared" si="15"/>
        <v>59242.35</v>
      </c>
      <c r="H359" s="24">
        <f t="shared" si="15"/>
        <v>96657.5</v>
      </c>
      <c r="I359" s="24">
        <f t="shared" si="15"/>
        <v>90080.45</v>
      </c>
      <c r="J359" s="24">
        <f t="shared" si="15"/>
        <v>64691.56</v>
      </c>
      <c r="K359" s="24">
        <f t="shared" si="15"/>
        <v>246253.36</v>
      </c>
      <c r="L359" s="24">
        <f t="shared" si="16"/>
        <v>202869.89</v>
      </c>
      <c r="M359" s="24">
        <f t="shared" si="16"/>
        <v>167406.70000000001</v>
      </c>
      <c r="N359" s="24">
        <f t="shared" si="16"/>
        <v>0</v>
      </c>
      <c r="O359" s="24">
        <f t="shared" si="16"/>
        <v>140652.21</v>
      </c>
      <c r="P359" s="24">
        <f t="shared" si="16"/>
        <v>343546.44</v>
      </c>
      <c r="Q359" s="24">
        <f t="shared" si="16"/>
        <v>198649.19</v>
      </c>
      <c r="R359" s="24" t="str">
        <f t="shared" si="16"/>
        <v/>
      </c>
      <c r="S359" s="20"/>
      <c r="T359" s="25" t="s">
        <v>339</v>
      </c>
      <c r="V359" s="36" t="s">
        <v>346</v>
      </c>
      <c r="W359" s="38">
        <f>+W352*W358/1000</f>
        <v>202.103041426</v>
      </c>
      <c r="X359" s="38">
        <f t="shared" ref="X359:AB359" si="18">+X352*X358/1000</f>
        <v>222.31334556860006</v>
      </c>
      <c r="Y359" s="38">
        <f t="shared" si="18"/>
        <v>244.54468012546005</v>
      </c>
      <c r="Z359" s="38">
        <f t="shared" si="18"/>
        <v>268.99914813800609</v>
      </c>
      <c r="AA359" s="38">
        <f t="shared" si="18"/>
        <v>295.89906295180674</v>
      </c>
      <c r="AB359" s="38">
        <f t="shared" si="18"/>
        <v>325.48896924698744</v>
      </c>
    </row>
    <row r="360" spans="2:35" ht="14" x14ac:dyDescent="0.3">
      <c r="B360" s="24">
        <f t="shared" ref="B360:R360" si="19">IFERROR(VLOOKUP($B$356,$4:$126,MATCH($T360&amp;"/"&amp;B$348,$2:$2,0),FALSE),IFERROR(VLOOKUP($B$356,$4:$126,MATCH($T359&amp;"/"&amp;B$348,$2:$2,0),FALSE),IFERROR(VLOOKUP($B$356,$4:$126,MATCH($T358&amp;"/"&amp;B$348,$2:$2,0),FALSE),IFERROR(VLOOKUP($B$356,$4:$126,MATCH($T357&amp;"/"&amp;B$348,$2:$2,0),FALSE),""))))</f>
        <v>11424</v>
      </c>
      <c r="C360" s="24">
        <f t="shared" si="19"/>
        <v>10941.74</v>
      </c>
      <c r="D360" s="24">
        <f t="shared" si="19"/>
        <v>1214.0899999999999</v>
      </c>
      <c r="E360" s="24">
        <f t="shared" si="19"/>
        <v>61653.4</v>
      </c>
      <c r="F360" s="24">
        <f t="shared" si="19"/>
        <v>20119.32</v>
      </c>
      <c r="G360" s="24">
        <f t="shared" si="19"/>
        <v>63801.63</v>
      </c>
      <c r="H360" s="24">
        <f t="shared" si="19"/>
        <v>106825.7</v>
      </c>
      <c r="I360" s="24">
        <f t="shared" si="19"/>
        <v>75621.070000000007</v>
      </c>
      <c r="J360" s="24">
        <f t="shared" si="19"/>
        <v>116770.73</v>
      </c>
      <c r="K360" s="24">
        <f t="shared" si="19"/>
        <v>369438.91</v>
      </c>
      <c r="L360" s="24">
        <f t="shared" si="19"/>
        <v>298972.33</v>
      </c>
      <c r="M360" s="24">
        <f t="shared" si="19"/>
        <v>177945.53</v>
      </c>
      <c r="N360" s="24">
        <f t="shared" si="19"/>
        <v>0</v>
      </c>
      <c r="O360" s="24">
        <f t="shared" si="19"/>
        <v>273835.25</v>
      </c>
      <c r="P360" s="24">
        <f t="shared" si="19"/>
        <v>410164.53</v>
      </c>
      <c r="Q360" s="24">
        <f t="shared" si="19"/>
        <v>198649.19</v>
      </c>
      <c r="R360" s="24" t="str">
        <f t="shared" si="19"/>
        <v/>
      </c>
      <c r="S360" s="20"/>
      <c r="T360" s="25" t="s">
        <v>341</v>
      </c>
      <c r="V360" s="31" t="s">
        <v>347</v>
      </c>
      <c r="W360" s="39">
        <f>+W355-W357-W359+W353</f>
        <v>631.91737789899992</v>
      </c>
      <c r="X360" s="39">
        <f t="shared" ref="X360:AB360" si="20">+X355-X357-X359+X353</f>
        <v>690.10911568890003</v>
      </c>
      <c r="Y360" s="39">
        <f t="shared" si="20"/>
        <v>754.12002725779007</v>
      </c>
      <c r="Z360" s="39">
        <f t="shared" si="20"/>
        <v>824.53202998356892</v>
      </c>
      <c r="AA360" s="39">
        <f t="shared" si="20"/>
        <v>901.98523298192629</v>
      </c>
      <c r="AB360" s="39">
        <f t="shared" si="20"/>
        <v>987.18375628011881</v>
      </c>
    </row>
    <row r="361" spans="2:35" ht="14" x14ac:dyDescent="0.3">
      <c r="B361" s="33">
        <f t="shared" ref="B361:R361" si="21">+B360/B$402</f>
        <v>6.350925314919504E-3</v>
      </c>
      <c r="C361" s="33">
        <f t="shared" si="21"/>
        <v>5.3790064669169569E-3</v>
      </c>
      <c r="D361" s="33">
        <f t="shared" si="21"/>
        <v>6.4114136248440861E-4</v>
      </c>
      <c r="E361" s="33">
        <f t="shared" si="21"/>
        <v>2.886016300912711E-2</v>
      </c>
      <c r="F361" s="33">
        <f t="shared" si="21"/>
        <v>9.2827583384491336E-3</v>
      </c>
      <c r="G361" s="33">
        <f t="shared" si="21"/>
        <v>2.7819565529922128E-2</v>
      </c>
      <c r="H361" s="33">
        <f t="shared" si="21"/>
        <v>4.6294825855044228E-2</v>
      </c>
      <c r="I361" s="33">
        <f t="shared" si="21"/>
        <v>3.4127171004781583E-2</v>
      </c>
      <c r="J361" s="33">
        <f t="shared" si="21"/>
        <v>5.2175655607902209E-2</v>
      </c>
      <c r="K361" s="33">
        <f t="shared" si="21"/>
        <v>0.15475506704536751</v>
      </c>
      <c r="L361" s="33">
        <f t="shared" si="21"/>
        <v>0.11489998362389188</v>
      </c>
      <c r="M361" s="33">
        <f t="shared" si="21"/>
        <v>5.8963216383590554E-2</v>
      </c>
      <c r="N361" s="33">
        <f t="shared" si="21"/>
        <v>0</v>
      </c>
      <c r="O361" s="33">
        <f t="shared" si="21"/>
        <v>0.10129613321456798</v>
      </c>
      <c r="P361" s="33">
        <f t="shared" si="21"/>
        <v>0.14970207459140292</v>
      </c>
      <c r="Q361" s="33">
        <f t="shared" si="21"/>
        <v>7.2329676580237201E-2</v>
      </c>
      <c r="R361" s="33" t="e">
        <f t="shared" si="21"/>
        <v>#VALUE!</v>
      </c>
      <c r="S361" s="20"/>
      <c r="T361" s="34" t="s">
        <v>343</v>
      </c>
      <c r="V361" s="36" t="s">
        <v>348</v>
      </c>
      <c r="W361" s="36">
        <v>7</v>
      </c>
      <c r="X361" s="36">
        <v>7</v>
      </c>
      <c r="Y361" s="36">
        <v>7</v>
      </c>
      <c r="Z361" s="36">
        <v>7</v>
      </c>
      <c r="AA361" s="36">
        <v>7</v>
      </c>
      <c r="AB361" s="36">
        <v>7</v>
      </c>
    </row>
    <row r="362" spans="2:35" ht="14" x14ac:dyDescent="0.3">
      <c r="B362" s="207" t="s">
        <v>69</v>
      </c>
      <c r="C362" s="207"/>
      <c r="D362" s="207"/>
      <c r="E362" s="207"/>
      <c r="F362" s="207"/>
      <c r="G362" s="207"/>
      <c r="H362" s="207"/>
      <c r="I362" s="207"/>
      <c r="J362" s="207"/>
      <c r="K362" s="207"/>
      <c r="L362" s="207"/>
      <c r="M362" s="207"/>
      <c r="N362" s="207"/>
      <c r="O362" s="21"/>
      <c r="P362" s="21"/>
      <c r="Q362" s="21"/>
      <c r="R362" s="21"/>
      <c r="S362" s="20"/>
      <c r="T362" s="3"/>
      <c r="V362" s="31" t="s">
        <v>349</v>
      </c>
      <c r="W362" s="40">
        <f>W360-W361</f>
        <v>624.91737789899992</v>
      </c>
      <c r="X362" s="40">
        <f t="shared" ref="X362:AB362" si="22">X360-X361</f>
        <v>683.10911568890003</v>
      </c>
      <c r="Y362" s="40">
        <f t="shared" si="22"/>
        <v>747.12002725779007</v>
      </c>
      <c r="Z362" s="40">
        <f t="shared" si="22"/>
        <v>817.53202998356892</v>
      </c>
      <c r="AA362" s="40">
        <f t="shared" si="22"/>
        <v>894.98523298192629</v>
      </c>
      <c r="AB362" s="40">
        <f t="shared" si="22"/>
        <v>980.18375628011881</v>
      </c>
    </row>
    <row r="363" spans="2:35" ht="14" x14ac:dyDescent="0.3">
      <c r="B363" s="24">
        <f t="shared" ref="B363:Q366" si="23">IFERROR(VLOOKUP($B$362,$4:$126,MATCH($T363&amp;"/"&amp;B$348,$2:$2,0),FALSE),"")</f>
        <v>542068.16</v>
      </c>
      <c r="C363" s="24">
        <f t="shared" si="23"/>
        <v>568635</v>
      </c>
      <c r="D363" s="24">
        <f t="shared" si="23"/>
        <v>578974.67000000004</v>
      </c>
      <c r="E363" s="24">
        <f t="shared" si="23"/>
        <v>610002.06000000006</v>
      </c>
      <c r="F363" s="24">
        <f t="shared" si="23"/>
        <v>529237.82999999996</v>
      </c>
      <c r="G363" s="24">
        <f t="shared" si="23"/>
        <v>477869.14</v>
      </c>
      <c r="H363" s="24">
        <f t="shared" si="23"/>
        <v>312550.7</v>
      </c>
      <c r="I363" s="24">
        <f t="shared" si="23"/>
        <v>248101.88</v>
      </c>
      <c r="J363" s="24">
        <f t="shared" si="23"/>
        <v>302042.48</v>
      </c>
      <c r="K363" s="24">
        <f t="shared" si="23"/>
        <v>328718.87</v>
      </c>
      <c r="L363" s="24">
        <f t="shared" si="23"/>
        <v>409487.69</v>
      </c>
      <c r="M363" s="24">
        <f t="shared" si="23"/>
        <v>518617.54</v>
      </c>
      <c r="N363" s="24">
        <f t="shared" si="23"/>
        <v>396367.06</v>
      </c>
      <c r="O363" s="24">
        <f t="shared" si="23"/>
        <v>423078.51</v>
      </c>
      <c r="P363" s="24">
        <f t="shared" si="23"/>
        <v>443879.19</v>
      </c>
      <c r="Q363" s="24">
        <f t="shared" si="23"/>
        <v>533276.16000000003</v>
      </c>
      <c r="R363" s="24" t="str">
        <f t="shared" ref="L363:R365" si="24">IFERROR(VLOOKUP($B$362,$4:$126,MATCH($T363&amp;"/"&amp;R$348,$2:$2,0),FALSE),"")</f>
        <v/>
      </c>
      <c r="S363" s="20"/>
      <c r="T363" s="25" t="s">
        <v>335</v>
      </c>
      <c r="V363" s="36" t="s">
        <v>350</v>
      </c>
      <c r="W363" s="41">
        <v>0.2</v>
      </c>
      <c r="X363" s="41">
        <v>0.2</v>
      </c>
      <c r="Y363" s="41">
        <v>0.2</v>
      </c>
      <c r="Z363" s="41">
        <v>0.2</v>
      </c>
      <c r="AA363" s="41">
        <v>0.2</v>
      </c>
      <c r="AB363" s="41">
        <v>0.2</v>
      </c>
    </row>
    <row r="364" spans="2:35" ht="14" x14ac:dyDescent="0.3">
      <c r="B364" s="24">
        <f t="shared" si="23"/>
        <v>583141</v>
      </c>
      <c r="C364" s="24">
        <f t="shared" si="23"/>
        <v>563000.31999999995</v>
      </c>
      <c r="D364" s="24">
        <f t="shared" si="23"/>
        <v>566396.05000000005</v>
      </c>
      <c r="E364" s="24">
        <f t="shared" si="23"/>
        <v>608237.11</v>
      </c>
      <c r="F364" s="24">
        <f t="shared" si="23"/>
        <v>508328.27</v>
      </c>
      <c r="G364" s="24">
        <f t="shared" si="23"/>
        <v>445787.51</v>
      </c>
      <c r="H364" s="24">
        <f t="shared" si="23"/>
        <v>304750.74</v>
      </c>
      <c r="I364" s="24">
        <f t="shared" si="23"/>
        <v>289102.83</v>
      </c>
      <c r="J364" s="24">
        <f t="shared" si="23"/>
        <v>328060.09999999998</v>
      </c>
      <c r="K364" s="24">
        <f t="shared" si="23"/>
        <v>365996.79999999999</v>
      </c>
      <c r="L364" s="24">
        <f t="shared" si="24"/>
        <v>463796.9</v>
      </c>
      <c r="M364" s="24">
        <f t="shared" si="24"/>
        <v>514664.03</v>
      </c>
      <c r="N364" s="24">
        <f t="shared" si="24"/>
        <v>451378.17</v>
      </c>
      <c r="O364" s="24">
        <f t="shared" si="24"/>
        <v>398801.97</v>
      </c>
      <c r="P364" s="24">
        <f t="shared" si="24"/>
        <v>447785.62</v>
      </c>
      <c r="Q364" s="24">
        <f t="shared" si="24"/>
        <v>452258.63</v>
      </c>
      <c r="R364" s="24" t="str">
        <f t="shared" si="24"/>
        <v/>
      </c>
      <c r="S364" s="20"/>
      <c r="T364" s="25" t="s">
        <v>337</v>
      </c>
      <c r="V364" s="36" t="s">
        <v>350</v>
      </c>
      <c r="W364" s="38">
        <f>+W362*W363</f>
        <v>124.98347557979999</v>
      </c>
      <c r="X364" s="38">
        <f t="shared" ref="X364:AB364" si="25">+X362*X363</f>
        <v>136.62182313778001</v>
      </c>
      <c r="Y364" s="38">
        <f t="shared" si="25"/>
        <v>149.42400545155803</v>
      </c>
      <c r="Z364" s="38">
        <f t="shared" si="25"/>
        <v>163.5064059967138</v>
      </c>
      <c r="AA364" s="38">
        <f t="shared" si="25"/>
        <v>178.99704659638527</v>
      </c>
      <c r="AB364" s="38">
        <f t="shared" si="25"/>
        <v>196.03675125602376</v>
      </c>
    </row>
    <row r="365" spans="2:35" ht="14" x14ac:dyDescent="0.3">
      <c r="B365" s="24">
        <f t="shared" si="23"/>
        <v>577095.47</v>
      </c>
      <c r="C365" s="24">
        <f t="shared" si="23"/>
        <v>582500.12</v>
      </c>
      <c r="D365" s="24">
        <f t="shared" si="23"/>
        <v>600069.85</v>
      </c>
      <c r="E365" s="24">
        <f t="shared" si="23"/>
        <v>564868.54</v>
      </c>
      <c r="F365" s="24">
        <f t="shared" si="23"/>
        <v>489145.93</v>
      </c>
      <c r="G365" s="24">
        <f t="shared" si="23"/>
        <v>360105.91</v>
      </c>
      <c r="H365" s="24">
        <f t="shared" si="23"/>
        <v>287930.59999999998</v>
      </c>
      <c r="I365" s="24">
        <f t="shared" si="23"/>
        <v>302179.40999999997</v>
      </c>
      <c r="J365" s="24">
        <f t="shared" si="23"/>
        <v>300684.92</v>
      </c>
      <c r="K365" s="24">
        <f t="shared" si="23"/>
        <v>419478.18</v>
      </c>
      <c r="L365" s="24">
        <f t="shared" si="24"/>
        <v>496616.12</v>
      </c>
      <c r="M365" s="24">
        <f t="shared" si="24"/>
        <v>499069.79</v>
      </c>
      <c r="N365" s="24">
        <f t="shared" si="24"/>
        <v>439746.64</v>
      </c>
      <c r="O365" s="24">
        <f t="shared" si="24"/>
        <v>371976.17</v>
      </c>
      <c r="P365" s="24">
        <f t="shared" si="24"/>
        <v>456540.42</v>
      </c>
      <c r="Q365" s="24">
        <f t="shared" si="24"/>
        <v>452894.86</v>
      </c>
      <c r="R365" s="24" t="str">
        <f t="shared" si="24"/>
        <v/>
      </c>
      <c r="S365" s="20"/>
      <c r="T365" s="25" t="s">
        <v>339</v>
      </c>
      <c r="V365" s="31" t="s">
        <v>351</v>
      </c>
      <c r="W365" s="40">
        <f>+W362-W364</f>
        <v>499.93390231919994</v>
      </c>
      <c r="X365" s="40">
        <f t="shared" ref="X365:AB365" si="26">+X362-X364</f>
        <v>546.48729255112005</v>
      </c>
      <c r="Y365" s="40">
        <f t="shared" si="26"/>
        <v>597.69602180623201</v>
      </c>
      <c r="Z365" s="40">
        <f t="shared" si="26"/>
        <v>654.02562398685518</v>
      </c>
      <c r="AA365" s="40">
        <f t="shared" si="26"/>
        <v>715.98818638554098</v>
      </c>
      <c r="AB365" s="40">
        <f t="shared" si="26"/>
        <v>784.14700502409505</v>
      </c>
    </row>
    <row r="366" spans="2:35" ht="14" x14ac:dyDescent="0.3">
      <c r="B366" s="24">
        <f t="shared" si="23"/>
        <v>623917</v>
      </c>
      <c r="C366" s="24">
        <f t="shared" si="23"/>
        <v>596402.81000000006</v>
      </c>
      <c r="D366" s="24">
        <f t="shared" si="23"/>
        <v>602189.78</v>
      </c>
      <c r="E366" s="24">
        <f t="shared" si="23"/>
        <v>532852.92000000004</v>
      </c>
      <c r="F366" s="24">
        <f t="shared" si="23"/>
        <v>493068.52</v>
      </c>
      <c r="G366" s="24">
        <f t="shared" si="23"/>
        <v>368118.3</v>
      </c>
      <c r="H366" s="24">
        <f t="shared" si="23"/>
        <v>309159.55</v>
      </c>
      <c r="I366" s="24">
        <f t="shared" si="23"/>
        <v>334168.36</v>
      </c>
      <c r="J366" s="24">
        <f t="shared" si="23"/>
        <v>318828.59000000003</v>
      </c>
      <c r="K366" s="24">
        <f t="shared" si="23"/>
        <v>350548.91</v>
      </c>
      <c r="L366" s="24">
        <f t="shared" si="23"/>
        <v>465580.02</v>
      </c>
      <c r="M366" s="24">
        <f t="shared" si="23"/>
        <v>491639.55</v>
      </c>
      <c r="N366" s="24">
        <f>IFERROR(VLOOKUP($B$362,$4:$126,MATCH($T366&amp;"/"&amp;N$348,$2:$2,0),FALSE),IFERROR(VLOOKUP($B$362,$4:$126,MATCH($T365&amp;"/"&amp;N$348,$2:$2,0),FALSE),IFERROR(VLOOKUP($B$362,$4:$126,MATCH($T364&amp;"/"&amp;N$348,$2:$2,0),FALSE),IFERROR(VLOOKUP($B$362,$4:$126,MATCH($T363&amp;"/"&amp;N$348,$2:$2,0),FALSE),""))))</f>
        <v>436310.61</v>
      </c>
      <c r="O366" s="24">
        <f>IFERROR(VLOOKUP($B$362,$4:$126,MATCH($T366&amp;"/"&amp;O$348,$2:$2,0),FALSE),IFERROR(VLOOKUP($B$362,$4:$126,MATCH($T365&amp;"/"&amp;O$348,$2:$2,0),FALSE),IFERROR(VLOOKUP($B$362,$4:$126,MATCH($T364&amp;"/"&amp;O$348,$2:$2,0),FALSE),IFERROR(VLOOKUP($B$362,$4:$126,MATCH($T363&amp;"/"&amp;O$348,$2:$2,0),FALSE),""))))</f>
        <v>445460.46</v>
      </c>
      <c r="P366" s="24">
        <f>IFERROR(VLOOKUP($B$362,$4:$126,MATCH($T366&amp;"/"&amp;P$348,$2:$2,0),FALSE),IFERROR(VLOOKUP($B$362,$4:$126,MATCH($T365&amp;"/"&amp;P$348,$2:$2,0),FALSE),IFERROR(VLOOKUP($B$362,$4:$126,MATCH($T364&amp;"/"&amp;P$348,$2:$2,0),FALSE),IFERROR(VLOOKUP($B$362,$4:$126,MATCH($T363&amp;"/"&amp;P$348,$2:$2,0),FALSE),""))))</f>
        <v>472186.6</v>
      </c>
      <c r="Q366" s="24">
        <f>IFERROR(VLOOKUP($B$362,$4:$126,MATCH($T366&amp;"/"&amp;Q$348,$2:$2,0),FALSE),IFERROR(VLOOKUP($B$362,$4:$126,MATCH($T365&amp;"/"&amp;Q$348,$2:$2,0),FALSE),IFERROR(VLOOKUP($B$362,$4:$126,MATCH($T364&amp;"/"&amp;Q$348,$2:$2,0),FALSE),IFERROR(VLOOKUP($B$362,$4:$126,MATCH($T363&amp;"/"&amp;Q$348,$2:$2,0),FALSE),""))))</f>
        <v>452894.86</v>
      </c>
      <c r="R366" s="24" t="str">
        <f>IFERROR(VLOOKUP($B$362,$4:$126,MATCH($T366&amp;"/"&amp;R$348,$2:$2,0),FALSE),IFERROR(VLOOKUP($B$362,$4:$126,MATCH($T365&amp;"/"&amp;R$348,$2:$2,0),FALSE),IFERROR(VLOOKUP($B$362,$4:$126,MATCH($T364&amp;"/"&amp;R$348,$2:$2,0),FALSE),IFERROR(VLOOKUP($B$362,$4:$126,MATCH($T363&amp;"/"&amp;R$348,$2:$2,0),FALSE),""))))</f>
        <v/>
      </c>
      <c r="S366" s="20"/>
      <c r="T366" s="25" t="s">
        <v>341</v>
      </c>
      <c r="V366" s="31" t="s">
        <v>352</v>
      </c>
      <c r="W366" s="42">
        <f>+W365/W352</f>
        <v>1.4347219185778824E-4</v>
      </c>
      <c r="X366" s="31"/>
      <c r="Y366" s="31"/>
      <c r="Z366" s="31"/>
      <c r="AA366" s="31"/>
      <c r="AB366" s="31"/>
      <c r="AC366" s="43">
        <f>499.9/3484.5</f>
        <v>0.14346391160855215</v>
      </c>
      <c r="AD366" s="43">
        <f t="shared" ref="AD366:AI366" si="27">499.9/3484.5</f>
        <v>0.14346391160855215</v>
      </c>
      <c r="AE366" s="43">
        <f t="shared" si="27"/>
        <v>0.14346391160855215</v>
      </c>
      <c r="AF366" s="43">
        <f t="shared" si="27"/>
        <v>0.14346391160855215</v>
      </c>
      <c r="AG366" s="43">
        <f t="shared" si="27"/>
        <v>0.14346391160855215</v>
      </c>
      <c r="AH366" s="43">
        <f t="shared" si="27"/>
        <v>0.14346391160855215</v>
      </c>
      <c r="AI366" s="43">
        <f t="shared" si="27"/>
        <v>0.14346391160855215</v>
      </c>
    </row>
    <row r="367" spans="2:35" ht="14" x14ac:dyDescent="0.3">
      <c r="B367" s="33">
        <f t="shared" ref="B367:R367" si="28">+B366/B$402</f>
        <v>0.34685313985544752</v>
      </c>
      <c r="C367" s="33">
        <f t="shared" si="28"/>
        <v>0.29319418775052647</v>
      </c>
      <c r="D367" s="33">
        <f t="shared" si="28"/>
        <v>0.31800671780789425</v>
      </c>
      <c r="E367" s="33">
        <f t="shared" si="28"/>
        <v>0.24943023630634106</v>
      </c>
      <c r="F367" s="33">
        <f t="shared" si="28"/>
        <v>0.22749456320873537</v>
      </c>
      <c r="G367" s="33">
        <f t="shared" si="28"/>
        <v>0.16051143473314919</v>
      </c>
      <c r="H367" s="33">
        <f t="shared" si="28"/>
        <v>0.13397981505081491</v>
      </c>
      <c r="I367" s="33">
        <f t="shared" si="28"/>
        <v>0.15080745043818358</v>
      </c>
      <c r="J367" s="33">
        <f t="shared" si="28"/>
        <v>0.1424594220640143</v>
      </c>
      <c r="K367" s="33">
        <f t="shared" si="28"/>
        <v>0.14684219393601639</v>
      </c>
      <c r="L367" s="33">
        <f t="shared" si="28"/>
        <v>0.17893005909145923</v>
      </c>
      <c r="M367" s="33">
        <f t="shared" si="28"/>
        <v>0.16290743110760403</v>
      </c>
      <c r="N367" s="33">
        <f t="shared" si="28"/>
        <v>0.15560617659970691</v>
      </c>
      <c r="O367" s="33">
        <f t="shared" si="28"/>
        <v>0.16478310260633988</v>
      </c>
      <c r="P367" s="33">
        <f t="shared" si="28"/>
        <v>0.17233892363696326</v>
      </c>
      <c r="Q367" s="33">
        <f t="shared" si="28"/>
        <v>0.16490245315700411</v>
      </c>
      <c r="R367" s="33" t="e">
        <f t="shared" si="28"/>
        <v>#VALUE!</v>
      </c>
      <c r="S367" s="20"/>
      <c r="T367" s="34" t="s">
        <v>343</v>
      </c>
      <c r="V367" s="31" t="s">
        <v>353</v>
      </c>
      <c r="W367" s="31"/>
      <c r="X367" s="31"/>
      <c r="Y367" s="31"/>
      <c r="Z367" s="31"/>
      <c r="AA367" s="31"/>
      <c r="AB367" s="31"/>
      <c r="AD367" s="9"/>
      <c r="AE367" s="2">
        <v>3484.5</v>
      </c>
    </row>
    <row r="368" spans="2:35" ht="14" x14ac:dyDescent="0.3">
      <c r="B368" s="207" t="s">
        <v>72</v>
      </c>
      <c r="C368" s="207"/>
      <c r="D368" s="207"/>
      <c r="E368" s="207"/>
      <c r="F368" s="207"/>
      <c r="G368" s="207"/>
      <c r="H368" s="207"/>
      <c r="I368" s="207"/>
      <c r="J368" s="207"/>
      <c r="K368" s="207"/>
      <c r="L368" s="207"/>
      <c r="M368" s="207"/>
      <c r="N368" s="207"/>
      <c r="O368" s="21"/>
      <c r="P368" s="21"/>
      <c r="Q368" s="21"/>
      <c r="R368" s="21"/>
      <c r="S368" s="20"/>
      <c r="T368" s="3"/>
      <c r="V368" s="44" t="s">
        <v>354</v>
      </c>
      <c r="W368" s="45">
        <f>+Q658</f>
        <v>26</v>
      </c>
      <c r="X368" s="45">
        <f>+W368</f>
        <v>26</v>
      </c>
      <c r="Y368" s="45">
        <f t="shared" ref="Y368:AB368" si="29">+X368</f>
        <v>26</v>
      </c>
      <c r="Z368" s="45">
        <f t="shared" si="29"/>
        <v>26</v>
      </c>
      <c r="AA368" s="45">
        <f t="shared" si="29"/>
        <v>26</v>
      </c>
      <c r="AB368" s="45">
        <f t="shared" si="29"/>
        <v>26</v>
      </c>
      <c r="AE368" s="2">
        <v>499.9</v>
      </c>
    </row>
    <row r="369" spans="1:31" ht="14" x14ac:dyDescent="0.3">
      <c r="B369" s="24">
        <f t="shared" ref="B369:Q372" si="30">IFERROR(VLOOKUP($B$368,$4:$126,MATCH($T369&amp;"/"&amp;B$348,$2:$2,0),FALSE),"")</f>
        <v>528650.32999999996</v>
      </c>
      <c r="C369" s="24">
        <f t="shared" si="30"/>
        <v>659736</v>
      </c>
      <c r="D369" s="24">
        <f t="shared" si="30"/>
        <v>759872.81</v>
      </c>
      <c r="E369" s="24">
        <f t="shared" si="30"/>
        <v>810352.62</v>
      </c>
      <c r="F369" s="24">
        <f t="shared" si="30"/>
        <v>1102897.1299999999</v>
      </c>
      <c r="G369" s="24">
        <f t="shared" si="30"/>
        <v>1099688.3700000001</v>
      </c>
      <c r="H369" s="24">
        <f t="shared" si="30"/>
        <v>1209282.46</v>
      </c>
      <c r="I369" s="24">
        <f t="shared" si="30"/>
        <v>1260902.6599999999</v>
      </c>
      <c r="J369" s="24">
        <f t="shared" si="30"/>
        <v>1138411.76</v>
      </c>
      <c r="K369" s="24">
        <f t="shared" si="30"/>
        <v>1130488.9099999999</v>
      </c>
      <c r="L369" s="24">
        <f t="shared" si="30"/>
        <v>1010225.76</v>
      </c>
      <c r="M369" s="24">
        <f t="shared" si="30"/>
        <v>1241254.81</v>
      </c>
      <c r="N369" s="24">
        <f t="shared" si="30"/>
        <v>1644064.29</v>
      </c>
      <c r="O369" s="24">
        <f t="shared" si="30"/>
        <v>1330577.98</v>
      </c>
      <c r="P369" s="24">
        <f t="shared" si="30"/>
        <v>1191746.48</v>
      </c>
      <c r="Q369" s="24">
        <f t="shared" si="30"/>
        <v>1132701.74</v>
      </c>
      <c r="R369" s="24" t="str">
        <f t="shared" ref="L369:R371" si="31">IFERROR(VLOOKUP($B$368,$4:$126,MATCH($T369&amp;"/"&amp;R$348,$2:$2,0),FALSE),"")</f>
        <v/>
      </c>
      <c r="S369" s="20"/>
      <c r="T369" s="25" t="s">
        <v>335</v>
      </c>
      <c r="V369" s="44" t="s">
        <v>355</v>
      </c>
      <c r="W369" s="45">
        <f>$W$378</f>
        <v>1.4365916733310342</v>
      </c>
      <c r="X369" s="46">
        <f t="shared" ref="X369:AB369" si="32">X378</f>
        <v>1.5703657831928737</v>
      </c>
      <c r="Y369" s="46">
        <f t="shared" si="32"/>
        <v>1.7175173040408966</v>
      </c>
      <c r="Z369" s="46">
        <f t="shared" si="32"/>
        <v>1.8793839769737217</v>
      </c>
      <c r="AA369" s="46">
        <f t="shared" si="32"/>
        <v>2.0574373171998306</v>
      </c>
      <c r="AB369" s="46">
        <f t="shared" si="32"/>
        <v>2.2532959914485491</v>
      </c>
      <c r="AE369" s="2">
        <f>AE368/AE367</f>
        <v>0.14346391160855215</v>
      </c>
    </row>
    <row r="370" spans="1:31" ht="14" x14ac:dyDescent="0.3">
      <c r="B370" s="24">
        <f t="shared" si="30"/>
        <v>580010</v>
      </c>
      <c r="C370" s="24">
        <f t="shared" si="30"/>
        <v>756416.17</v>
      </c>
      <c r="D370" s="24">
        <f t="shared" si="30"/>
        <v>747947.32</v>
      </c>
      <c r="E370" s="24">
        <f t="shared" si="30"/>
        <v>946053.5</v>
      </c>
      <c r="F370" s="24">
        <f t="shared" si="30"/>
        <v>1113382.8400000001</v>
      </c>
      <c r="G370" s="24">
        <f t="shared" si="30"/>
        <v>1076083.27</v>
      </c>
      <c r="H370" s="24">
        <f t="shared" si="30"/>
        <v>1201361.93</v>
      </c>
      <c r="I370" s="24">
        <f t="shared" si="30"/>
        <v>1213531.19</v>
      </c>
      <c r="J370" s="24">
        <f t="shared" si="30"/>
        <v>1097685.17</v>
      </c>
      <c r="K370" s="24">
        <f t="shared" si="30"/>
        <v>1045778.3</v>
      </c>
      <c r="L370" s="24">
        <f t="shared" si="31"/>
        <v>1012248.88</v>
      </c>
      <c r="M370" s="24">
        <f t="shared" si="31"/>
        <v>1385552.71</v>
      </c>
      <c r="N370" s="24">
        <f t="shared" si="31"/>
        <v>1550195.29</v>
      </c>
      <c r="O370" s="24">
        <f t="shared" si="31"/>
        <v>1337247.27</v>
      </c>
      <c r="P370" s="24">
        <f t="shared" si="31"/>
        <v>1083120.26</v>
      </c>
      <c r="Q370" s="24">
        <f t="shared" si="31"/>
        <v>1207421.25</v>
      </c>
      <c r="R370" s="24" t="str">
        <f t="shared" si="31"/>
        <v/>
      </c>
      <c r="S370" s="20"/>
      <c r="T370" s="25" t="s">
        <v>337</v>
      </c>
      <c r="V370" s="44" t="s">
        <v>356</v>
      </c>
      <c r="W370" s="45">
        <f>+W368/W369</f>
        <v>18.098392523544032</v>
      </c>
      <c r="X370" s="45">
        <f>+X368/X369</f>
        <v>16.556652136890492</v>
      </c>
      <c r="Y370" s="45">
        <f t="shared" ref="Y370:AB370" si="33">+Y368/Y369</f>
        <v>15.13812986851916</v>
      </c>
      <c r="Z370" s="45">
        <f t="shared" si="33"/>
        <v>13.834320351004855</v>
      </c>
      <c r="AA370" s="45">
        <f t="shared" si="33"/>
        <v>12.637080013395483</v>
      </c>
      <c r="AB370" s="45">
        <f t="shared" si="33"/>
        <v>11.538652755196043</v>
      </c>
    </row>
    <row r="371" spans="1:31" ht="14" x14ac:dyDescent="0.3">
      <c r="B371" s="24">
        <f t="shared" si="30"/>
        <v>620325.57999999996</v>
      </c>
      <c r="C371" s="24">
        <f t="shared" si="30"/>
        <v>835444.85</v>
      </c>
      <c r="D371" s="24">
        <f t="shared" si="30"/>
        <v>727140.08</v>
      </c>
      <c r="E371" s="24">
        <f t="shared" si="30"/>
        <v>1056944.1299999999</v>
      </c>
      <c r="F371" s="24">
        <f t="shared" si="30"/>
        <v>1143184.1100000001</v>
      </c>
      <c r="G371" s="24">
        <f t="shared" si="30"/>
        <v>1161143.1000000001</v>
      </c>
      <c r="H371" s="24">
        <f t="shared" si="30"/>
        <v>1233692.99</v>
      </c>
      <c r="I371" s="24">
        <f t="shared" si="30"/>
        <v>1185394.47</v>
      </c>
      <c r="J371" s="24">
        <f t="shared" si="30"/>
        <v>1154513.8600000001</v>
      </c>
      <c r="K371" s="24">
        <f t="shared" si="30"/>
        <v>984216.02</v>
      </c>
      <c r="L371" s="24">
        <f t="shared" si="31"/>
        <v>984484.91</v>
      </c>
      <c r="M371" s="24">
        <f t="shared" si="31"/>
        <v>1490368.06</v>
      </c>
      <c r="N371" s="24">
        <f t="shared" si="31"/>
        <v>1453090.33</v>
      </c>
      <c r="O371" s="24">
        <f t="shared" si="31"/>
        <v>1366822.54</v>
      </c>
      <c r="P371" s="24">
        <f t="shared" si="31"/>
        <v>1079807.8</v>
      </c>
      <c r="Q371" s="24">
        <f t="shared" si="31"/>
        <v>1303171.77</v>
      </c>
      <c r="R371" s="24" t="str">
        <f t="shared" si="31"/>
        <v/>
      </c>
      <c r="S371" s="20"/>
      <c r="T371" s="25" t="s">
        <v>339</v>
      </c>
      <c r="V371" s="44" t="s">
        <v>357</v>
      </c>
      <c r="W371" s="44">
        <v>18</v>
      </c>
      <c r="X371" s="44">
        <v>18</v>
      </c>
      <c r="Y371" s="44">
        <v>18</v>
      </c>
      <c r="Z371" s="44">
        <v>18</v>
      </c>
      <c r="AA371" s="44">
        <v>18</v>
      </c>
      <c r="AB371" s="44">
        <v>18</v>
      </c>
    </row>
    <row r="372" spans="1:31" ht="14" x14ac:dyDescent="0.3">
      <c r="B372" s="24">
        <f t="shared" si="30"/>
        <v>657061</v>
      </c>
      <c r="C372" s="24">
        <f t="shared" si="30"/>
        <v>828136.28</v>
      </c>
      <c r="D372" s="24">
        <f t="shared" si="30"/>
        <v>758799.89</v>
      </c>
      <c r="E372" s="24">
        <f t="shared" si="30"/>
        <v>1070421.67</v>
      </c>
      <c r="F372" s="24">
        <f t="shared" si="30"/>
        <v>1088038.54</v>
      </c>
      <c r="G372" s="24">
        <f t="shared" si="30"/>
        <v>1182023.74</v>
      </c>
      <c r="H372" s="24">
        <f t="shared" si="30"/>
        <v>1225137.29</v>
      </c>
      <c r="I372" s="24">
        <f t="shared" si="30"/>
        <v>1147592.3899999999</v>
      </c>
      <c r="J372" s="24">
        <f t="shared" si="30"/>
        <v>1151156.04</v>
      </c>
      <c r="K372" s="24">
        <f t="shared" si="30"/>
        <v>975636.11</v>
      </c>
      <c r="L372" s="24">
        <f t="shared" si="30"/>
        <v>1117502.99</v>
      </c>
      <c r="M372" s="24">
        <f t="shared" si="30"/>
        <v>1563787.87</v>
      </c>
      <c r="N372" s="24">
        <f>IFERROR(VLOOKUP($B$368,$4:$126,MATCH($T372&amp;"/"&amp;N$348,$2:$2,0),FALSE),IFERROR(VLOOKUP($B$368,$4:$126,MATCH($T371&amp;"/"&amp;N$348,$2:$2,0),FALSE),IFERROR(VLOOKUP($B$368,$4:$126,MATCH($T370&amp;"/"&amp;N$348,$2:$2,0),FALSE),IFERROR(VLOOKUP($B$368,$4:$126,MATCH($T369&amp;"/"&amp;N$348,$2:$2,0),FALSE),""))))</f>
        <v>1403950.63</v>
      </c>
      <c r="O372" s="24">
        <f>IFERROR(VLOOKUP($B$368,$4:$126,MATCH($T372&amp;"/"&amp;O$348,$2:$2,0),FALSE),IFERROR(VLOOKUP($B$368,$4:$126,MATCH($T371&amp;"/"&amp;O$348,$2:$2,0),FALSE),IFERROR(VLOOKUP($B$368,$4:$126,MATCH($T370&amp;"/"&amp;O$348,$2:$2,0),FALSE),IFERROR(VLOOKUP($B$368,$4:$126,MATCH($T369&amp;"/"&amp;O$348,$2:$2,0),FALSE),""))))</f>
        <v>1260296.81</v>
      </c>
      <c r="P372" s="24">
        <f>IFERROR(VLOOKUP($B$368,$4:$126,MATCH($T372&amp;"/"&amp;P$348,$2:$2,0),FALSE),IFERROR(VLOOKUP($B$368,$4:$126,MATCH($T371&amp;"/"&amp;P$348,$2:$2,0),FALSE),IFERROR(VLOOKUP($B$368,$4:$126,MATCH($T370&amp;"/"&amp;P$348,$2:$2,0),FALSE),IFERROR(VLOOKUP($B$368,$4:$126,MATCH($T369&amp;"/"&amp;P$348,$2:$2,0),FALSE),""))))</f>
        <v>1126451.67</v>
      </c>
      <c r="Q372" s="24">
        <f>IFERROR(VLOOKUP($B$368,$4:$126,MATCH($T372&amp;"/"&amp;Q$348,$2:$2,0),FALSE),IFERROR(VLOOKUP($B$368,$4:$126,MATCH($T371&amp;"/"&amp;Q$348,$2:$2,0),FALSE),IFERROR(VLOOKUP($B$368,$4:$126,MATCH($T370&amp;"/"&amp;Q$348,$2:$2,0),FALSE),IFERROR(VLOOKUP($B$368,$4:$126,MATCH($T369&amp;"/"&amp;Q$348,$2:$2,0),FALSE),""))))</f>
        <v>1303171.77</v>
      </c>
      <c r="R372" s="24" t="str">
        <f>IFERROR(VLOOKUP($B$368,$4:$126,MATCH($T372&amp;"/"&amp;R$348,$2:$2,0),FALSE),IFERROR(VLOOKUP($B$368,$4:$126,MATCH($T371&amp;"/"&amp;R$348,$2:$2,0),FALSE),IFERROR(VLOOKUP($B$368,$4:$126,MATCH($T370&amp;"/"&amp;R$348,$2:$2,0),FALSE),IFERROR(VLOOKUP($B$368,$4:$126,MATCH($T369&amp;"/"&amp;R$348,$2:$2,0),FALSE),""))))</f>
        <v/>
      </c>
      <c r="S372" s="20"/>
      <c r="T372" s="25" t="s">
        <v>341</v>
      </c>
      <c r="V372" s="44" t="s">
        <v>358</v>
      </c>
      <c r="W372" s="45">
        <f>+(W371-W370)/W371</f>
        <v>-5.4662513080017622E-3</v>
      </c>
      <c r="X372" s="45">
        <f t="shared" ref="X372:AB372" si="34">+(X371-X370)/X371</f>
        <v>8.0185992394972691E-2</v>
      </c>
      <c r="Y372" s="45">
        <f t="shared" si="34"/>
        <v>0.15899278508226888</v>
      </c>
      <c r="Z372" s="45">
        <f t="shared" si="34"/>
        <v>0.23142664716639694</v>
      </c>
      <c r="AA372" s="45">
        <f t="shared" si="34"/>
        <v>0.2979399992558065</v>
      </c>
      <c r="AB372" s="45">
        <f t="shared" si="34"/>
        <v>0.35896373582244201</v>
      </c>
    </row>
    <row r="373" spans="1:31" ht="14" x14ac:dyDescent="0.3">
      <c r="B373" s="33">
        <f t="shared" ref="B373:R373" si="35">+B372/B$402</f>
        <v>0.36527882863675809</v>
      </c>
      <c r="C373" s="33">
        <f t="shared" si="35"/>
        <v>0.4071153587645614</v>
      </c>
      <c r="D373" s="33">
        <f t="shared" si="35"/>
        <v>0.40070999293925441</v>
      </c>
      <c r="E373" s="33">
        <f t="shared" si="35"/>
        <v>0.50106796842837642</v>
      </c>
      <c r="F373" s="33">
        <f t="shared" si="35"/>
        <v>0.50200497977759795</v>
      </c>
      <c r="G373" s="33">
        <f t="shared" si="35"/>
        <v>0.51540041990860797</v>
      </c>
      <c r="H373" s="33">
        <f t="shared" si="35"/>
        <v>0.53093513535666803</v>
      </c>
      <c r="I373" s="33">
        <f t="shared" si="35"/>
        <v>0.51789906883512749</v>
      </c>
      <c r="J373" s="33">
        <f t="shared" si="35"/>
        <v>0.51436109968650967</v>
      </c>
      <c r="K373" s="33">
        <f t="shared" si="35"/>
        <v>0.4086863281805686</v>
      </c>
      <c r="L373" s="33">
        <f t="shared" si="35"/>
        <v>0.4294747786547678</v>
      </c>
      <c r="M373" s="33">
        <f t="shared" si="35"/>
        <v>0.51816959131732154</v>
      </c>
      <c r="N373" s="33">
        <f t="shared" si="35"/>
        <v>0.50070611317256242</v>
      </c>
      <c r="O373" s="33">
        <f t="shared" si="35"/>
        <v>0.46620438221761107</v>
      </c>
      <c r="P373" s="33">
        <f t="shared" si="35"/>
        <v>0.41113294688341379</v>
      </c>
      <c r="Q373" s="33">
        <f t="shared" si="35"/>
        <v>0.47449472435601309</v>
      </c>
      <c r="R373" s="33" t="e">
        <f t="shared" si="35"/>
        <v>#VALUE!</v>
      </c>
      <c r="S373" s="20"/>
      <c r="T373" s="34" t="s">
        <v>343</v>
      </c>
      <c r="V373" s="44" t="s">
        <v>359</v>
      </c>
      <c r="W373" s="47">
        <v>0.1</v>
      </c>
      <c r="X373" s="47">
        <v>0.1</v>
      </c>
      <c r="Y373" s="47">
        <v>0.1</v>
      </c>
      <c r="Z373" s="47">
        <v>0.1</v>
      </c>
      <c r="AA373" s="47">
        <v>0.1</v>
      </c>
      <c r="AB373" s="47">
        <v>0.1</v>
      </c>
    </row>
    <row r="374" spans="1:31" ht="14" x14ac:dyDescent="0.3">
      <c r="A374" s="18"/>
      <c r="B374" s="208" t="s">
        <v>80</v>
      </c>
      <c r="C374" s="208"/>
      <c r="D374" s="208"/>
      <c r="E374" s="208"/>
      <c r="F374" s="208"/>
      <c r="G374" s="208"/>
      <c r="H374" s="208"/>
      <c r="I374" s="208"/>
      <c r="J374" s="208"/>
      <c r="K374" s="208"/>
      <c r="L374" s="208"/>
      <c r="M374" s="208"/>
      <c r="N374" s="208"/>
      <c r="O374" s="21"/>
      <c r="P374" s="21"/>
      <c r="Q374" s="21"/>
      <c r="R374" s="21"/>
      <c r="S374" s="20"/>
      <c r="T374" s="3"/>
      <c r="V374" s="44" t="s">
        <v>360</v>
      </c>
      <c r="W374" s="44"/>
      <c r="X374" s="44"/>
      <c r="Y374" s="44"/>
      <c r="Z374" s="44"/>
      <c r="AA374" s="44"/>
      <c r="AB374" s="44"/>
    </row>
    <row r="375" spans="1:31" ht="14" x14ac:dyDescent="0.3">
      <c r="B375" s="24">
        <f t="shared" ref="B375:Q378" si="36">IFERROR(VLOOKUP($B$374,$4:$126,MATCH($T375&amp;"/"&amp;B$348,$2:$2,0),FALSE),"")</f>
        <v>1148406.5</v>
      </c>
      <c r="C375" s="24">
        <f t="shared" si="36"/>
        <v>1301239</v>
      </c>
      <c r="D375" s="24">
        <f t="shared" si="36"/>
        <v>1537182.8</v>
      </c>
      <c r="E375" s="24">
        <f t="shared" si="36"/>
        <v>1548020.07</v>
      </c>
      <c r="F375" s="24">
        <f t="shared" si="36"/>
        <v>1766957.2</v>
      </c>
      <c r="G375" s="24">
        <f t="shared" si="36"/>
        <v>1743280.37</v>
      </c>
      <c r="H375" s="24">
        <f t="shared" si="36"/>
        <v>1700049.68</v>
      </c>
      <c r="I375" s="24">
        <f t="shared" si="36"/>
        <v>1708045.27</v>
      </c>
      <c r="J375" s="24">
        <f t="shared" si="36"/>
        <v>1627395.24</v>
      </c>
      <c r="K375" s="24">
        <f t="shared" si="36"/>
        <v>1723962.62</v>
      </c>
      <c r="L375" s="24">
        <f t="shared" si="36"/>
        <v>1927880.64</v>
      </c>
      <c r="M375" s="24">
        <f t="shared" si="36"/>
        <v>2124088.46</v>
      </c>
      <c r="N375" s="24">
        <f t="shared" si="36"/>
        <v>2336970.15</v>
      </c>
      <c r="O375" s="24">
        <f t="shared" si="36"/>
        <v>2106770.56</v>
      </c>
      <c r="P375" s="24">
        <f t="shared" si="36"/>
        <v>2180316.7400000002</v>
      </c>
      <c r="Q375" s="24">
        <f t="shared" si="36"/>
        <v>2265353.5299999998</v>
      </c>
      <c r="R375" s="24" t="str">
        <f t="shared" ref="L375:R377" si="37">IFERROR(VLOOKUP($B$374,$4:$126,MATCH($T375&amp;"/"&amp;R$348,$2:$2,0),FALSE),"")</f>
        <v/>
      </c>
      <c r="S375" s="20"/>
      <c r="T375" s="25" t="s">
        <v>335</v>
      </c>
      <c r="V375" s="44" t="s">
        <v>361</v>
      </c>
      <c r="W375" s="45">
        <f>+W371*W369</f>
        <v>25.858650119958615</v>
      </c>
      <c r="X375" s="45">
        <f t="shared" ref="X375:AB375" si="38">+X371*X369</f>
        <v>28.266584097471725</v>
      </c>
      <c r="Y375" s="45">
        <f t="shared" si="38"/>
        <v>30.915311472736139</v>
      </c>
      <c r="Z375" s="45">
        <f t="shared" si="38"/>
        <v>33.828911585526988</v>
      </c>
      <c r="AA375" s="45">
        <f t="shared" si="38"/>
        <v>37.033871709596951</v>
      </c>
      <c r="AB375" s="45">
        <f t="shared" si="38"/>
        <v>40.559327846073884</v>
      </c>
    </row>
    <row r="376" spans="1:31" ht="14" x14ac:dyDescent="0.3">
      <c r="B376" s="24">
        <f t="shared" si="36"/>
        <v>1288056</v>
      </c>
      <c r="C376" s="24">
        <f t="shared" si="36"/>
        <v>1398097.54</v>
      </c>
      <c r="D376" s="24">
        <f t="shared" si="36"/>
        <v>1520897.57</v>
      </c>
      <c r="E376" s="24">
        <f t="shared" si="36"/>
        <v>1661396.27</v>
      </c>
      <c r="F376" s="24">
        <f t="shared" si="36"/>
        <v>1733939.1</v>
      </c>
      <c r="G376" s="24">
        <f t="shared" si="36"/>
        <v>1667545.64</v>
      </c>
      <c r="H376" s="24">
        <f t="shared" si="36"/>
        <v>1696958.26</v>
      </c>
      <c r="I376" s="24">
        <f t="shared" si="36"/>
        <v>1694504.12</v>
      </c>
      <c r="J376" s="24">
        <f t="shared" si="36"/>
        <v>1627001.82</v>
      </c>
      <c r="K376" s="24">
        <f t="shared" si="36"/>
        <v>1691753.19</v>
      </c>
      <c r="L376" s="24">
        <f t="shared" si="37"/>
        <v>1823106.69</v>
      </c>
      <c r="M376" s="24">
        <f t="shared" si="37"/>
        <v>2232994.36</v>
      </c>
      <c r="N376" s="24">
        <f t="shared" si="37"/>
        <v>2294923.71</v>
      </c>
      <c r="O376" s="24">
        <f t="shared" si="37"/>
        <v>2094120.31</v>
      </c>
      <c r="P376" s="24">
        <f t="shared" si="37"/>
        <v>2098088.27</v>
      </c>
      <c r="Q376" s="24">
        <f t="shared" si="37"/>
        <v>2171936.15</v>
      </c>
      <c r="R376" s="24" t="str">
        <f t="shared" si="37"/>
        <v/>
      </c>
      <c r="S376" s="20"/>
      <c r="T376" s="25" t="s">
        <v>337</v>
      </c>
      <c r="V376" s="44" t="s">
        <v>362</v>
      </c>
      <c r="W376" s="45">
        <f t="shared" ref="W376:AB376" si="39">W375/$W$368-1</f>
        <v>-5.4365338477455616E-3</v>
      </c>
      <c r="X376" s="45">
        <f t="shared" si="39"/>
        <v>8.7176311441220289E-2</v>
      </c>
      <c r="Y376" s="45">
        <f t="shared" si="39"/>
        <v>0.18905044125908232</v>
      </c>
      <c r="Z376" s="45">
        <f t="shared" si="39"/>
        <v>0.30111198405873041</v>
      </c>
      <c r="AA376" s="45">
        <f t="shared" si="39"/>
        <v>0.42437968113834423</v>
      </c>
      <c r="AB376" s="45">
        <f t="shared" si="39"/>
        <v>0.5599741479259186</v>
      </c>
    </row>
    <row r="377" spans="1:31" ht="14" x14ac:dyDescent="0.3">
      <c r="B377" s="24">
        <f t="shared" si="36"/>
        <v>1312983.04</v>
      </c>
      <c r="C377" s="24">
        <f t="shared" si="36"/>
        <v>1542591.83</v>
      </c>
      <c r="D377" s="24">
        <f t="shared" si="36"/>
        <v>1478998.83</v>
      </c>
      <c r="E377" s="24">
        <f t="shared" si="36"/>
        <v>1761054.17</v>
      </c>
      <c r="F377" s="24">
        <f t="shared" si="36"/>
        <v>1797786.28</v>
      </c>
      <c r="G377" s="24">
        <f t="shared" si="36"/>
        <v>1723138.82</v>
      </c>
      <c r="H377" s="24">
        <f t="shared" si="36"/>
        <v>1751076.51</v>
      </c>
      <c r="I377" s="24">
        <f t="shared" si="36"/>
        <v>1700131.96</v>
      </c>
      <c r="J377" s="24">
        <f t="shared" si="36"/>
        <v>1651548.95</v>
      </c>
      <c r="K377" s="24">
        <f t="shared" si="36"/>
        <v>1760233.42</v>
      </c>
      <c r="L377" s="24">
        <f t="shared" si="37"/>
        <v>1879958.63</v>
      </c>
      <c r="M377" s="24">
        <f t="shared" si="37"/>
        <v>2376712.6800000002</v>
      </c>
      <c r="N377" s="24">
        <f t="shared" si="37"/>
        <v>2180698.52</v>
      </c>
      <c r="O377" s="24">
        <f t="shared" si="37"/>
        <v>2026153.47</v>
      </c>
      <c r="P377" s="24">
        <f t="shared" si="37"/>
        <v>2058893.98</v>
      </c>
      <c r="Q377" s="24">
        <f t="shared" si="37"/>
        <v>2149114.06</v>
      </c>
      <c r="R377" s="24" t="str">
        <f t="shared" si="37"/>
        <v/>
      </c>
      <c r="S377" s="20"/>
      <c r="T377" s="25" t="s">
        <v>339</v>
      </c>
    </row>
    <row r="378" spans="1:31" ht="14" x14ac:dyDescent="0.3">
      <c r="B378" s="24">
        <f t="shared" si="36"/>
        <v>1337495</v>
      </c>
      <c r="C378" s="24">
        <f t="shared" si="36"/>
        <v>1598902.15</v>
      </c>
      <c r="D378" s="24">
        <f t="shared" si="36"/>
        <v>1463224.15</v>
      </c>
      <c r="E378" s="24">
        <f t="shared" si="36"/>
        <v>1715552.17</v>
      </c>
      <c r="F378" s="24">
        <f t="shared" si="36"/>
        <v>1738682.71</v>
      </c>
      <c r="G378" s="24">
        <f t="shared" si="36"/>
        <v>1726613.14</v>
      </c>
      <c r="H378" s="24">
        <f t="shared" si="36"/>
        <v>1757014.51</v>
      </c>
      <c r="I378" s="24">
        <f t="shared" si="36"/>
        <v>1671001.76</v>
      </c>
      <c r="J378" s="24">
        <f t="shared" si="36"/>
        <v>1705742.97</v>
      </c>
      <c r="K378" s="24">
        <f t="shared" si="36"/>
        <v>1869437.04</v>
      </c>
      <c r="L378" s="24">
        <f t="shared" si="36"/>
        <v>2029033.22</v>
      </c>
      <c r="M378" s="24">
        <f t="shared" si="36"/>
        <v>2407057.73</v>
      </c>
      <c r="N378" s="24">
        <f>IFERROR(VLOOKUP($B$374,$4:$126,MATCH($T378&amp;"/"&amp;N$348,$2:$2,0),FALSE),IFERROR(VLOOKUP($B$374,$4:$126,MATCH($T377&amp;"/"&amp;N$348,$2:$2,0),FALSE),IFERROR(VLOOKUP($B$374,$4:$126,MATCH($T376&amp;"/"&amp;N$348,$2:$2,0),FALSE),IFERROR(VLOOKUP($B$374,$4:$126,MATCH($T375&amp;"/"&amp;N$348,$2:$2,0),FALSE),""))))</f>
        <v>2162665.73</v>
      </c>
      <c r="O378" s="24">
        <f>IFERROR(VLOOKUP($B$374,$4:$126,MATCH($T378&amp;"/"&amp;O$348,$2:$2,0),FALSE),IFERROR(VLOOKUP($B$374,$4:$126,MATCH($T377&amp;"/"&amp;O$348,$2:$2,0),FALSE),IFERROR(VLOOKUP($B$374,$4:$126,MATCH($T376&amp;"/"&amp;O$348,$2:$2,0),FALSE),IFERROR(VLOOKUP($B$374,$4:$126,MATCH($T375&amp;"/"&amp;O$348,$2:$2,0),FALSE),""))))</f>
        <v>2145007.0699999998</v>
      </c>
      <c r="P378" s="24">
        <f>IFERROR(VLOOKUP($B$374,$4:$126,MATCH($T378&amp;"/"&amp;P$348,$2:$2,0),FALSE),IFERROR(VLOOKUP($B$374,$4:$126,MATCH($T377&amp;"/"&amp;P$348,$2:$2,0),FALSE),IFERROR(VLOOKUP($B$374,$4:$126,MATCH($T376&amp;"/"&amp;P$348,$2:$2,0),FALSE),IFERROR(VLOOKUP($B$374,$4:$126,MATCH($T375&amp;"/"&amp;P$348,$2:$2,0),FALSE),""))))</f>
        <v>2200583.06</v>
      </c>
      <c r="Q378" s="24">
        <f>IFERROR(VLOOKUP($B$374,$4:$126,MATCH($T378&amp;"/"&amp;Q$348,$2:$2,0),FALSE),IFERROR(VLOOKUP($B$374,$4:$126,MATCH($T377&amp;"/"&amp;Q$348,$2:$2,0),FALSE),IFERROR(VLOOKUP($B$374,$4:$126,MATCH($T376&amp;"/"&amp;Q$348,$2:$2,0),FALSE),IFERROR(VLOOKUP($B$374,$4:$126,MATCH($T375&amp;"/"&amp;Q$348,$2:$2,0),FALSE),""))))</f>
        <v>2149114.06</v>
      </c>
      <c r="R378" s="24" t="str">
        <f>IFERROR(VLOOKUP($B$374,$4:$126,MATCH($T378&amp;"/"&amp;R$348,$2:$2,0),FALSE),IFERROR(VLOOKUP($B$374,$4:$126,MATCH($T377&amp;"/"&amp;R$348,$2:$2,0),FALSE),IFERROR(VLOOKUP($B$374,$4:$126,MATCH($T376&amp;"/"&amp;R$348,$2:$2,0),FALSE),IFERROR(VLOOKUP($B$374,$4:$126,MATCH($T375&amp;"/"&amp;R$348,$2:$2,0),FALSE),""))))</f>
        <v/>
      </c>
      <c r="S378" s="20"/>
      <c r="T378" s="25" t="s">
        <v>341</v>
      </c>
      <c r="V378" s="2" t="s">
        <v>355</v>
      </c>
      <c r="W378" s="48">
        <f>W365/348</f>
        <v>1.4365916733310342</v>
      </c>
      <c r="X378" s="48">
        <f t="shared" ref="X378:AB378" si="40">X365/348</f>
        <v>1.5703657831928737</v>
      </c>
      <c r="Y378" s="48">
        <f t="shared" si="40"/>
        <v>1.7175173040408966</v>
      </c>
      <c r="Z378" s="48">
        <f t="shared" si="40"/>
        <v>1.8793839769737217</v>
      </c>
      <c r="AA378" s="48">
        <f t="shared" si="40"/>
        <v>2.0574373171998306</v>
      </c>
      <c r="AB378" s="48">
        <f t="shared" si="40"/>
        <v>2.2532959914485491</v>
      </c>
    </row>
    <row r="379" spans="1:31" ht="14" x14ac:dyDescent="0.3">
      <c r="B379" s="33">
        <f t="shared" ref="B379:R379" si="41">+B378/B$402</f>
        <v>0.74355137027995999</v>
      </c>
      <c r="C379" s="33">
        <f t="shared" si="41"/>
        <v>0.78602717710505154</v>
      </c>
      <c r="D379" s="33">
        <f t="shared" si="41"/>
        <v>0.77270509200396231</v>
      </c>
      <c r="E379" s="33">
        <f t="shared" si="41"/>
        <v>0.80305571593556457</v>
      </c>
      <c r="F379" s="33">
        <f t="shared" si="41"/>
        <v>0.80220263031602645</v>
      </c>
      <c r="G379" s="33">
        <f t="shared" si="41"/>
        <v>0.75285893782109659</v>
      </c>
      <c r="H379" s="33">
        <f t="shared" si="41"/>
        <v>0.76143363221805116</v>
      </c>
      <c r="I379" s="33">
        <f t="shared" si="41"/>
        <v>0.75410944083191356</v>
      </c>
      <c r="J379" s="33">
        <f t="shared" si="41"/>
        <v>0.76216238228809796</v>
      </c>
      <c r="K379" s="33">
        <f t="shared" si="41"/>
        <v>0.78309254015039564</v>
      </c>
      <c r="L379" s="33">
        <f t="shared" si="41"/>
        <v>0.77979083800274285</v>
      </c>
      <c r="M379" s="33">
        <f t="shared" si="41"/>
        <v>0.79759163257309296</v>
      </c>
      <c r="N379" s="33">
        <f t="shared" si="41"/>
        <v>0.77129489358169412</v>
      </c>
      <c r="O379" s="33">
        <f t="shared" si="41"/>
        <v>0.79347316281928693</v>
      </c>
      <c r="P379" s="33">
        <f t="shared" si="41"/>
        <v>0.80317000934404958</v>
      </c>
      <c r="Q379" s="33">
        <f t="shared" si="41"/>
        <v>0.78250872754044709</v>
      </c>
      <c r="R379" s="33" t="e">
        <f t="shared" si="41"/>
        <v>#VALUE!</v>
      </c>
      <c r="S379" s="20"/>
      <c r="T379" s="34" t="s">
        <v>343</v>
      </c>
      <c r="W379" s="9"/>
    </row>
    <row r="380" spans="1:31" ht="14" x14ac:dyDescent="0.3">
      <c r="B380" s="207" t="s">
        <v>87</v>
      </c>
      <c r="C380" s="207"/>
      <c r="D380" s="207"/>
      <c r="E380" s="207"/>
      <c r="F380" s="207"/>
      <c r="G380" s="207"/>
      <c r="H380" s="207"/>
      <c r="I380" s="207"/>
      <c r="J380" s="207"/>
      <c r="K380" s="207"/>
      <c r="L380" s="207"/>
      <c r="M380" s="207"/>
      <c r="N380" s="207"/>
      <c r="O380" s="21"/>
      <c r="P380" s="21"/>
      <c r="Q380" s="21"/>
      <c r="R380" s="21"/>
      <c r="S380" s="20"/>
      <c r="T380" s="3"/>
      <c r="W380" s="9"/>
    </row>
    <row r="381" spans="1:31" ht="14" x14ac:dyDescent="0.3">
      <c r="B381" s="24">
        <f t="shared" ref="B381:Q384" si="42">IFERROR(VLOOKUP($B$380,$4:$126,MATCH($T381&amp;"/"&amp;B$348,$2:$2,0),FALSE),"")</f>
        <v>457285.23</v>
      </c>
      <c r="C381" s="24">
        <f t="shared" si="42"/>
        <v>434381</v>
      </c>
      <c r="D381" s="24">
        <f t="shared" si="42"/>
        <v>390934.59</v>
      </c>
      <c r="E381" s="24">
        <f t="shared" si="42"/>
        <v>386281.78</v>
      </c>
      <c r="F381" s="24">
        <f t="shared" si="42"/>
        <v>373345.89</v>
      </c>
      <c r="G381" s="24">
        <f t="shared" si="42"/>
        <v>366016.68</v>
      </c>
      <c r="H381" s="24">
        <f t="shared" si="42"/>
        <v>398909.8</v>
      </c>
      <c r="I381" s="24">
        <f t="shared" si="42"/>
        <v>368542.65</v>
      </c>
      <c r="J381" s="24">
        <f t="shared" si="42"/>
        <v>353518.02</v>
      </c>
      <c r="K381" s="24">
        <f t="shared" si="42"/>
        <v>320471.84000000003</v>
      </c>
      <c r="L381" s="24">
        <f t="shared" si="42"/>
        <v>300255.02</v>
      </c>
      <c r="M381" s="24">
        <f t="shared" si="42"/>
        <v>293813.71000000002</v>
      </c>
      <c r="N381" s="24">
        <f t="shared" si="42"/>
        <v>283886.34000000003</v>
      </c>
      <c r="O381" s="24">
        <f t="shared" si="42"/>
        <v>261331.1</v>
      </c>
      <c r="P381" s="24">
        <f t="shared" si="42"/>
        <v>241127.55</v>
      </c>
      <c r="Q381" s="24">
        <f t="shared" si="42"/>
        <v>251038.67</v>
      </c>
      <c r="R381" s="24" t="str">
        <f t="shared" ref="L381:R383" si="43">IFERROR(VLOOKUP($B$380,$4:$126,MATCH($T381&amp;"/"&amp;R$348,$2:$2,0),FALSE),"")</f>
        <v/>
      </c>
      <c r="S381" s="20"/>
      <c r="T381" s="25" t="s">
        <v>335</v>
      </c>
    </row>
    <row r="382" spans="1:31" ht="14" x14ac:dyDescent="0.3">
      <c r="B382" s="24">
        <f t="shared" si="42"/>
        <v>449799</v>
      </c>
      <c r="C382" s="24">
        <f t="shared" si="42"/>
        <v>422527.75</v>
      </c>
      <c r="D382" s="24">
        <f t="shared" si="42"/>
        <v>380413.67</v>
      </c>
      <c r="E382" s="24">
        <f t="shared" si="42"/>
        <v>381404.54</v>
      </c>
      <c r="F382" s="24">
        <f t="shared" si="42"/>
        <v>372874.45</v>
      </c>
      <c r="G382" s="24">
        <f t="shared" si="42"/>
        <v>404519.96</v>
      </c>
      <c r="H382" s="24">
        <f t="shared" si="42"/>
        <v>358565.04</v>
      </c>
      <c r="I382" s="24">
        <f t="shared" si="42"/>
        <v>360613.72</v>
      </c>
      <c r="J382" s="24">
        <f t="shared" si="42"/>
        <v>344791.15</v>
      </c>
      <c r="K382" s="24">
        <f t="shared" si="42"/>
        <v>312676.05</v>
      </c>
      <c r="L382" s="24">
        <f t="shared" si="43"/>
        <v>307294.15999999997</v>
      </c>
      <c r="M382" s="24">
        <f t="shared" si="43"/>
        <v>287202.86</v>
      </c>
      <c r="N382" s="24">
        <f t="shared" si="43"/>
        <v>274728.78000000003</v>
      </c>
      <c r="O382" s="24">
        <f t="shared" si="43"/>
        <v>253802.92</v>
      </c>
      <c r="P382" s="24">
        <f t="shared" si="43"/>
        <v>237070.32</v>
      </c>
      <c r="Q382" s="24">
        <f t="shared" si="43"/>
        <v>254769.65</v>
      </c>
      <c r="R382" s="24" t="str">
        <f t="shared" si="43"/>
        <v/>
      </c>
      <c r="S382" s="20"/>
      <c r="T382" s="25" t="s">
        <v>337</v>
      </c>
    </row>
    <row r="383" spans="1:31" ht="14" x14ac:dyDescent="0.3">
      <c r="B383" s="24">
        <f t="shared" si="42"/>
        <v>447240.57</v>
      </c>
      <c r="C383" s="24">
        <f t="shared" si="42"/>
        <v>412269.94</v>
      </c>
      <c r="D383" s="24">
        <f t="shared" si="42"/>
        <v>373356.16</v>
      </c>
      <c r="E383" s="24">
        <f t="shared" si="42"/>
        <v>380299.69</v>
      </c>
      <c r="F383" s="24">
        <f t="shared" si="42"/>
        <v>372679.7</v>
      </c>
      <c r="G383" s="24">
        <f t="shared" si="42"/>
        <v>402083.44</v>
      </c>
      <c r="H383" s="24">
        <f t="shared" si="42"/>
        <v>353664.91</v>
      </c>
      <c r="I383" s="24">
        <f t="shared" si="42"/>
        <v>361741.16</v>
      </c>
      <c r="J383" s="24">
        <f t="shared" si="42"/>
        <v>335430.63</v>
      </c>
      <c r="K383" s="24">
        <f t="shared" si="42"/>
        <v>284602.5</v>
      </c>
      <c r="L383" s="24">
        <f t="shared" si="43"/>
        <v>294613.39</v>
      </c>
      <c r="M383" s="24">
        <f t="shared" si="43"/>
        <v>295928</v>
      </c>
      <c r="N383" s="24">
        <f t="shared" si="43"/>
        <v>334829.94</v>
      </c>
      <c r="O383" s="24">
        <f t="shared" si="43"/>
        <v>245928.26</v>
      </c>
      <c r="P383" s="24">
        <f t="shared" si="43"/>
        <v>236675.84</v>
      </c>
      <c r="Q383" s="24">
        <f t="shared" si="43"/>
        <v>251581.63</v>
      </c>
      <c r="R383" s="24" t="str">
        <f t="shared" si="43"/>
        <v/>
      </c>
      <c r="S383" s="20"/>
      <c r="T383" s="25" t="s">
        <v>339</v>
      </c>
    </row>
    <row r="384" spans="1:31" ht="14" x14ac:dyDescent="0.3">
      <c r="B384" s="24">
        <f t="shared" si="42"/>
        <v>440372</v>
      </c>
      <c r="C384" s="24">
        <f t="shared" si="42"/>
        <v>400253.24</v>
      </c>
      <c r="D384" s="24">
        <f t="shared" si="42"/>
        <v>382091.93</v>
      </c>
      <c r="E384" s="24">
        <f t="shared" si="42"/>
        <v>394146.7</v>
      </c>
      <c r="F384" s="24">
        <f t="shared" si="42"/>
        <v>393835.3</v>
      </c>
      <c r="G384" s="24">
        <f t="shared" si="42"/>
        <v>368435.8</v>
      </c>
      <c r="H384" s="24">
        <f t="shared" si="42"/>
        <v>376498.92</v>
      </c>
      <c r="I384" s="24">
        <f t="shared" si="42"/>
        <v>356866.22</v>
      </c>
      <c r="J384" s="24">
        <f t="shared" si="42"/>
        <v>327477.03000000003</v>
      </c>
      <c r="K384" s="24">
        <f t="shared" si="42"/>
        <v>301067.89</v>
      </c>
      <c r="L384" s="24">
        <f t="shared" si="42"/>
        <v>306803.90999999997</v>
      </c>
      <c r="M384" s="24">
        <f t="shared" si="42"/>
        <v>282087.55</v>
      </c>
      <c r="N384" s="24">
        <f>IFERROR(VLOOKUP($B$380,$4:$126,MATCH($T384&amp;"/"&amp;N$348,$2:$2,0),FALSE),IFERROR(VLOOKUP($B$380,$4:$126,MATCH($T383&amp;"/"&amp;N$348,$2:$2,0),FALSE),IFERROR(VLOOKUP($B$380,$4:$126,MATCH($T382&amp;"/"&amp;N$348,$2:$2,0),FALSE),IFERROR(VLOOKUP($B$380,$4:$126,MATCH($T381&amp;"/"&amp;N$348,$2:$2,0),FALSE),""))))</f>
        <v>331452.48</v>
      </c>
      <c r="O384" s="24">
        <f>IFERROR(VLOOKUP($B$380,$4:$126,MATCH($T384&amp;"/"&amp;O$348,$2:$2,0),FALSE),IFERROR(VLOOKUP($B$380,$4:$126,MATCH($T383&amp;"/"&amp;O$348,$2:$2,0),FALSE),IFERROR(VLOOKUP($B$380,$4:$126,MATCH($T382&amp;"/"&amp;O$348,$2:$2,0),FALSE),IFERROR(VLOOKUP($B$380,$4:$126,MATCH($T381&amp;"/"&amp;O$348,$2:$2,0),FALSE),""))))</f>
        <v>243625.59</v>
      </c>
      <c r="P384" s="24">
        <f>IFERROR(VLOOKUP($B$380,$4:$126,MATCH($T384&amp;"/"&amp;P$348,$2:$2,0),FALSE),IFERROR(VLOOKUP($B$380,$4:$126,MATCH($T383&amp;"/"&amp;P$348,$2:$2,0),FALSE),IFERROR(VLOOKUP($B$380,$4:$126,MATCH($T382&amp;"/"&amp;P$348,$2:$2,0),FALSE),IFERROR(VLOOKUP($B$380,$4:$126,MATCH($T381&amp;"/"&amp;P$348,$2:$2,0),FALSE),""))))</f>
        <v>240518.6</v>
      </c>
      <c r="Q384" s="24">
        <f>IFERROR(VLOOKUP($B$380,$4:$126,MATCH($T384&amp;"/"&amp;Q$348,$2:$2,0),FALSE),IFERROR(VLOOKUP($B$380,$4:$126,MATCH($T383&amp;"/"&amp;Q$348,$2:$2,0),FALSE),IFERROR(VLOOKUP($B$380,$4:$126,MATCH($T382&amp;"/"&amp;Q$348,$2:$2,0),FALSE),IFERROR(VLOOKUP($B$380,$4:$126,MATCH($T381&amp;"/"&amp;Q$348,$2:$2,0),FALSE),""))))</f>
        <v>251581.63</v>
      </c>
      <c r="R384" s="24" t="str">
        <f>IFERROR(VLOOKUP($B$380,$4:$126,MATCH($T384&amp;"/"&amp;R$348,$2:$2,0),FALSE),IFERROR(VLOOKUP($B$380,$4:$126,MATCH($T383&amp;"/"&amp;R$348,$2:$2,0),FALSE),IFERROR(VLOOKUP($B$380,$4:$126,MATCH($T382&amp;"/"&amp;R$348,$2:$2,0),FALSE),IFERROR(VLOOKUP($B$380,$4:$126,MATCH($T381&amp;"/"&amp;R$348,$2:$2,0),FALSE),""))))</f>
        <v/>
      </c>
      <c r="S384" s="20"/>
      <c r="T384" s="25" t="s">
        <v>341</v>
      </c>
    </row>
    <row r="385" spans="1:20" ht="14" x14ac:dyDescent="0.3">
      <c r="A385" s="18"/>
      <c r="B385" s="33">
        <f t="shared" ref="B385:R385" si="44">+B384/B$402</f>
        <v>0.24481527335274264</v>
      </c>
      <c r="C385" s="33">
        <f t="shared" si="44"/>
        <v>0.19676621509599615</v>
      </c>
      <c r="D385" s="33">
        <f t="shared" si="44"/>
        <v>0.20177659036356224</v>
      </c>
      <c r="E385" s="33">
        <f t="shared" si="44"/>
        <v>0.18450139021545478</v>
      </c>
      <c r="F385" s="33">
        <f t="shared" si="44"/>
        <v>0.1817098149962631</v>
      </c>
      <c r="G385" s="33">
        <f t="shared" si="44"/>
        <v>0.16064987495882602</v>
      </c>
      <c r="H385" s="33">
        <f t="shared" si="44"/>
        <v>0.16316253425919255</v>
      </c>
      <c r="I385" s="33">
        <f t="shared" si="44"/>
        <v>0.16105080919603496</v>
      </c>
      <c r="J385" s="33">
        <f t="shared" si="44"/>
        <v>0.1463237297290054</v>
      </c>
      <c r="K385" s="33">
        <f t="shared" si="44"/>
        <v>0.12611498204711932</v>
      </c>
      <c r="L385" s="33">
        <f t="shared" si="44"/>
        <v>0.11790978862407098</v>
      </c>
      <c r="M385" s="33">
        <f t="shared" si="44"/>
        <v>9.3471239484166413E-2</v>
      </c>
      <c r="N385" s="33">
        <f t="shared" si="44"/>
        <v>0.1182094864419887</v>
      </c>
      <c r="O385" s="33">
        <f t="shared" si="44"/>
        <v>9.012108637992268E-2</v>
      </c>
      <c r="P385" s="33">
        <f t="shared" si="44"/>
        <v>8.7784610233897609E-2</v>
      </c>
      <c r="Q385" s="33">
        <f t="shared" si="44"/>
        <v>9.1602779409414664E-2</v>
      </c>
      <c r="R385" s="33" t="e">
        <f t="shared" si="44"/>
        <v>#VALUE!</v>
      </c>
      <c r="S385" s="20"/>
      <c r="T385" s="34" t="s">
        <v>343</v>
      </c>
    </row>
    <row r="386" spans="1:20" ht="14" x14ac:dyDescent="0.3">
      <c r="B386" s="207" t="s">
        <v>89</v>
      </c>
      <c r="C386" s="207"/>
      <c r="D386" s="207"/>
      <c r="E386" s="207"/>
      <c r="F386" s="207"/>
      <c r="G386" s="207"/>
      <c r="H386" s="207"/>
      <c r="I386" s="207"/>
      <c r="J386" s="207"/>
      <c r="K386" s="207"/>
      <c r="L386" s="207"/>
      <c r="M386" s="207"/>
      <c r="N386" s="207"/>
      <c r="O386" s="21"/>
      <c r="P386" s="21"/>
      <c r="Q386" s="21"/>
      <c r="R386" s="21"/>
      <c r="S386" s="20"/>
      <c r="T386" s="3"/>
    </row>
    <row r="387" spans="1:20" ht="14" x14ac:dyDescent="0.3">
      <c r="B387" s="24">
        <f t="shared" ref="B387:Q390" si="45">IFERROR(VLOOKUP($B$386,$4:$126,MATCH($T387&amp;"/"&amp;B$348,$2:$2,0),FALSE),"")</f>
        <v>19226.93</v>
      </c>
      <c r="C387" s="24">
        <f t="shared" si="45"/>
        <v>19616</v>
      </c>
      <c r="D387" s="24">
        <f t="shared" si="45"/>
        <v>26880.41</v>
      </c>
      <c r="E387" s="24">
        <f t="shared" si="45"/>
        <v>33372.25</v>
      </c>
      <c r="F387" s="24">
        <f t="shared" si="45"/>
        <v>8788.2199999999993</v>
      </c>
      <c r="G387" s="24">
        <f t="shared" si="45"/>
        <v>7374.81</v>
      </c>
      <c r="H387" s="24">
        <f t="shared" si="45"/>
        <v>7382.28</v>
      </c>
      <c r="I387" s="24">
        <f t="shared" si="45"/>
        <v>6446.57</v>
      </c>
      <c r="J387" s="24">
        <f t="shared" si="45"/>
        <v>5101.8599999999997</v>
      </c>
      <c r="K387" s="24">
        <f t="shared" si="45"/>
        <v>4221.8</v>
      </c>
      <c r="L387" s="24">
        <f t="shared" si="45"/>
        <v>3509.38</v>
      </c>
      <c r="M387" s="24">
        <f t="shared" si="45"/>
        <v>8669.6200000000008</v>
      </c>
      <c r="N387" s="24">
        <f t="shared" si="45"/>
        <v>10629.06</v>
      </c>
      <c r="O387" s="24">
        <f t="shared" si="45"/>
        <v>13259.77</v>
      </c>
      <c r="P387" s="24">
        <f t="shared" si="45"/>
        <v>17507.080000000002</v>
      </c>
      <c r="Q387" s="24">
        <f t="shared" si="45"/>
        <v>20281.189999999999</v>
      </c>
      <c r="R387" s="24" t="str">
        <f t="shared" ref="L387:R389" si="46">IFERROR(VLOOKUP($B$386,$4:$126,MATCH($T387&amp;"/"&amp;R$348,$2:$2,0),FALSE),"")</f>
        <v/>
      </c>
      <c r="S387" s="20"/>
      <c r="T387" s="25" t="s">
        <v>335</v>
      </c>
    </row>
    <row r="388" spans="1:20" ht="14" x14ac:dyDescent="0.3">
      <c r="B388" s="24">
        <f t="shared" si="45"/>
        <v>18200</v>
      </c>
      <c r="C388" s="24">
        <f t="shared" si="45"/>
        <v>17434</v>
      </c>
      <c r="D388" s="24">
        <f t="shared" si="45"/>
        <v>24915.63</v>
      </c>
      <c r="E388" s="24">
        <f t="shared" si="45"/>
        <v>31455.79</v>
      </c>
      <c r="F388" s="24">
        <f t="shared" si="45"/>
        <v>8433.7199999999993</v>
      </c>
      <c r="G388" s="24">
        <f t="shared" si="45"/>
        <v>7240.08</v>
      </c>
      <c r="H388" s="24">
        <f t="shared" si="45"/>
        <v>7379.16</v>
      </c>
      <c r="I388" s="24">
        <f t="shared" si="45"/>
        <v>6112.01</v>
      </c>
      <c r="J388" s="24">
        <f t="shared" si="45"/>
        <v>5264.79</v>
      </c>
      <c r="K388" s="24">
        <f t="shared" si="45"/>
        <v>3874.76</v>
      </c>
      <c r="L388" s="24">
        <f t="shared" si="46"/>
        <v>3968.59</v>
      </c>
      <c r="M388" s="24">
        <f t="shared" si="46"/>
        <v>9199.34</v>
      </c>
      <c r="N388" s="24">
        <f t="shared" si="46"/>
        <v>10354.99</v>
      </c>
      <c r="O388" s="24">
        <f t="shared" si="46"/>
        <v>13730.09</v>
      </c>
      <c r="P388" s="24">
        <f t="shared" si="46"/>
        <v>18790.54</v>
      </c>
      <c r="Q388" s="24">
        <f t="shared" si="46"/>
        <v>20798.25</v>
      </c>
      <c r="R388" s="24" t="str">
        <f t="shared" si="46"/>
        <v/>
      </c>
      <c r="S388" s="20"/>
      <c r="T388" s="25" t="s">
        <v>337</v>
      </c>
    </row>
    <row r="389" spans="1:20" ht="14" x14ac:dyDescent="0.3">
      <c r="B389" s="24">
        <f t="shared" si="45"/>
        <v>17537.72</v>
      </c>
      <c r="C389" s="24">
        <f t="shared" si="45"/>
        <v>29639.24</v>
      </c>
      <c r="D389" s="24">
        <f t="shared" si="45"/>
        <v>35641.800000000003</v>
      </c>
      <c r="E389" s="24">
        <f t="shared" si="45"/>
        <v>29282.27</v>
      </c>
      <c r="F389" s="24">
        <f t="shared" si="45"/>
        <v>8070.34</v>
      </c>
      <c r="G389" s="24">
        <f t="shared" si="45"/>
        <v>6934.23</v>
      </c>
      <c r="H389" s="24">
        <f t="shared" si="45"/>
        <v>7115.71</v>
      </c>
      <c r="I389" s="24">
        <f t="shared" si="45"/>
        <v>5773.76</v>
      </c>
      <c r="J389" s="24">
        <f t="shared" si="45"/>
        <v>4914.91</v>
      </c>
      <c r="K389" s="24">
        <f t="shared" si="45"/>
        <v>3523.92</v>
      </c>
      <c r="L389" s="24">
        <f t="shared" si="46"/>
        <v>5652.44</v>
      </c>
      <c r="M389" s="24">
        <f t="shared" si="46"/>
        <v>8957.2800000000007</v>
      </c>
      <c r="N389" s="24">
        <f t="shared" si="46"/>
        <v>10355</v>
      </c>
      <c r="O389" s="24">
        <f t="shared" si="46"/>
        <v>14968.64</v>
      </c>
      <c r="P389" s="24">
        <f t="shared" si="46"/>
        <v>19077.55</v>
      </c>
      <c r="Q389" s="24">
        <f t="shared" si="46"/>
        <v>20672.689999999999</v>
      </c>
      <c r="R389" s="24" t="str">
        <f t="shared" si="46"/>
        <v/>
      </c>
      <c r="S389" s="20"/>
      <c r="T389" s="25" t="s">
        <v>339</v>
      </c>
    </row>
    <row r="390" spans="1:20" ht="14" x14ac:dyDescent="0.3">
      <c r="B390" s="24">
        <f t="shared" si="45"/>
        <v>17640</v>
      </c>
      <c r="C390" s="24">
        <f t="shared" si="45"/>
        <v>28845.41</v>
      </c>
      <c r="D390" s="24">
        <f t="shared" si="45"/>
        <v>33962.33</v>
      </c>
      <c r="E390" s="24">
        <f t="shared" si="45"/>
        <v>8888.8700000000008</v>
      </c>
      <c r="F390" s="24">
        <f t="shared" si="45"/>
        <v>7719.23</v>
      </c>
      <c r="G390" s="24">
        <f t="shared" si="45"/>
        <v>7541.34</v>
      </c>
      <c r="H390" s="24">
        <f t="shared" si="45"/>
        <v>6777.47</v>
      </c>
      <c r="I390" s="24">
        <f t="shared" si="45"/>
        <v>5435.52</v>
      </c>
      <c r="J390" s="24">
        <f t="shared" si="45"/>
        <v>4565.0200000000004</v>
      </c>
      <c r="K390" s="24">
        <f t="shared" si="45"/>
        <v>3549.42</v>
      </c>
      <c r="L390" s="24">
        <f t="shared" si="45"/>
        <v>8609.36</v>
      </c>
      <c r="M390" s="24">
        <f t="shared" si="45"/>
        <v>8689.51</v>
      </c>
      <c r="N390" s="24">
        <f>IFERROR(VLOOKUP($B$386,$4:$126,MATCH($T390&amp;"/"&amp;N$348,$2:$2,0),FALSE),IFERROR(VLOOKUP($B$386,$4:$126,MATCH($T389&amp;"/"&amp;N$348,$2:$2,0),FALSE),IFERROR(VLOOKUP($B$386,$4:$126,MATCH($T388&amp;"/"&amp;N$348,$2:$2,0),FALSE),IFERROR(VLOOKUP($B$386,$4:$126,MATCH($T387&amp;"/"&amp;N$348,$2:$2,0),FALSE),""))))</f>
        <v>13534.32</v>
      </c>
      <c r="O390" s="24">
        <f>IFERROR(VLOOKUP($B$386,$4:$126,MATCH($T390&amp;"/"&amp;O$348,$2:$2,0),FALSE),IFERROR(VLOOKUP($B$386,$4:$126,MATCH($T389&amp;"/"&amp;O$348,$2:$2,0),FALSE),IFERROR(VLOOKUP($B$386,$4:$126,MATCH($T388&amp;"/"&amp;O$348,$2:$2,0),FALSE),IFERROR(VLOOKUP($B$386,$4:$126,MATCH($T387&amp;"/"&amp;O$348,$2:$2,0),FALSE),""))))</f>
        <v>15921.16</v>
      </c>
      <c r="P390" s="24">
        <f>IFERROR(VLOOKUP($B$386,$4:$126,MATCH($T390&amp;"/"&amp;P$348,$2:$2,0),FALSE),IFERROR(VLOOKUP($B$386,$4:$126,MATCH($T389&amp;"/"&amp;P$348,$2:$2,0),FALSE),IFERROR(VLOOKUP($B$386,$4:$126,MATCH($T388&amp;"/"&amp;P$348,$2:$2,0),FALSE),IFERROR(VLOOKUP($B$386,$4:$126,MATCH($T387&amp;"/"&amp;P$348,$2:$2,0),FALSE),""))))</f>
        <v>19084.02</v>
      </c>
      <c r="Q390" s="24">
        <f>IFERROR(VLOOKUP($B$386,$4:$126,MATCH($T390&amp;"/"&amp;Q$348,$2:$2,0),FALSE),IFERROR(VLOOKUP($B$386,$4:$126,MATCH($T389&amp;"/"&amp;Q$348,$2:$2,0),FALSE),IFERROR(VLOOKUP($B$386,$4:$126,MATCH($T388&amp;"/"&amp;Q$348,$2:$2,0),FALSE),IFERROR(VLOOKUP($B$386,$4:$126,MATCH($T387&amp;"/"&amp;Q$348,$2:$2,0),FALSE),""))))</f>
        <v>20672.689999999999</v>
      </c>
      <c r="R390" s="24" t="str">
        <f>IFERROR(VLOOKUP($B$386,$4:$126,MATCH($T390&amp;"/"&amp;R$348,$2:$2,0),FALSE),IFERROR(VLOOKUP($B$386,$4:$126,MATCH($T389&amp;"/"&amp;R$348,$2:$2,0),FALSE),IFERROR(VLOOKUP($B$386,$4:$126,MATCH($T388&amp;"/"&amp;R$348,$2:$2,0),FALSE),IFERROR(VLOOKUP($B$386,$4:$126,MATCH($T387&amp;"/"&amp;R$348,$2:$2,0),FALSE),""))))</f>
        <v/>
      </c>
      <c r="S390" s="20"/>
      <c r="T390" s="25" t="s">
        <v>341</v>
      </c>
    </row>
    <row r="391" spans="1:20" ht="14" x14ac:dyDescent="0.3">
      <c r="B391" s="33">
        <f t="shared" ref="B391:R391" si="47">+B390/B$402</f>
        <v>9.8065758539198234E-3</v>
      </c>
      <c r="C391" s="33">
        <f t="shared" si="47"/>
        <v>1.4180527679406663E-2</v>
      </c>
      <c r="D391" s="33">
        <f t="shared" si="47"/>
        <v>1.7934959129343876E-2</v>
      </c>
      <c r="E391" s="33">
        <f t="shared" si="47"/>
        <v>4.1609098146564456E-3</v>
      </c>
      <c r="F391" s="33">
        <f t="shared" si="47"/>
        <v>3.5615391896399434E-3</v>
      </c>
      <c r="G391" s="33">
        <f t="shared" si="47"/>
        <v>3.2882671228528638E-3</v>
      </c>
      <c r="H391" s="33">
        <f t="shared" si="47"/>
        <v>2.9371377242347731E-3</v>
      </c>
      <c r="I391" s="33">
        <f t="shared" si="47"/>
        <v>2.4530057633396405E-3</v>
      </c>
      <c r="J391" s="33">
        <f t="shared" si="47"/>
        <v>2.0397484143773511E-3</v>
      </c>
      <c r="K391" s="33">
        <f t="shared" si="47"/>
        <v>1.4868242494331968E-3</v>
      </c>
      <c r="L391" s="33">
        <f t="shared" si="47"/>
        <v>3.3087186463449303E-3</v>
      </c>
      <c r="M391" s="33">
        <f t="shared" si="47"/>
        <v>2.8793162626640522E-3</v>
      </c>
      <c r="N391" s="33">
        <f t="shared" si="47"/>
        <v>4.8268910721124686E-3</v>
      </c>
      <c r="O391" s="33">
        <f t="shared" si="47"/>
        <v>5.8894972224739191E-3</v>
      </c>
      <c r="P391" s="33">
        <f t="shared" si="47"/>
        <v>6.9652960619091689E-3</v>
      </c>
      <c r="Q391" s="33">
        <f t="shared" si="47"/>
        <v>7.5270832050385091E-3</v>
      </c>
      <c r="R391" s="33" t="e">
        <f t="shared" si="47"/>
        <v>#VALUE!</v>
      </c>
      <c r="S391" s="20"/>
      <c r="T391" s="34" t="s">
        <v>343</v>
      </c>
    </row>
    <row r="392" spans="1:20" ht="14" x14ac:dyDescent="0.3">
      <c r="A392" s="18"/>
      <c r="B392" s="208" t="s">
        <v>94</v>
      </c>
      <c r="C392" s="208"/>
      <c r="D392" s="208"/>
      <c r="E392" s="208"/>
      <c r="F392" s="208"/>
      <c r="G392" s="208"/>
      <c r="H392" s="208"/>
      <c r="I392" s="208"/>
      <c r="J392" s="208"/>
      <c r="K392" s="208"/>
      <c r="L392" s="208"/>
      <c r="M392" s="208"/>
      <c r="N392" s="208"/>
      <c r="O392" s="21"/>
      <c r="P392" s="21"/>
      <c r="Q392" s="21"/>
      <c r="R392" s="21"/>
      <c r="S392" s="20"/>
      <c r="T392" s="3"/>
    </row>
    <row r="393" spans="1:20" ht="14" x14ac:dyDescent="0.3">
      <c r="B393" s="24">
        <f t="shared" ref="B393:Q396" si="48">IFERROR(VLOOKUP($B$392,$4:$126,MATCH($T393&amp;"/"&amp;B$348,$2:$2,0),FALSE),"")</f>
        <v>478223.68</v>
      </c>
      <c r="C393" s="24">
        <f t="shared" si="48"/>
        <v>458426</v>
      </c>
      <c r="D393" s="24">
        <f t="shared" si="48"/>
        <v>424552.21</v>
      </c>
      <c r="E393" s="24">
        <f t="shared" si="48"/>
        <v>435597.26</v>
      </c>
      <c r="F393" s="24">
        <f t="shared" si="48"/>
        <v>419094.31</v>
      </c>
      <c r="G393" s="24">
        <f t="shared" si="48"/>
        <v>526124.56999999995</v>
      </c>
      <c r="H393" s="24">
        <f t="shared" si="48"/>
        <v>560696.03</v>
      </c>
      <c r="I393" s="24">
        <f t="shared" si="48"/>
        <v>533996.61</v>
      </c>
      <c r="J393" s="24">
        <f t="shared" si="48"/>
        <v>548398.56999999995</v>
      </c>
      <c r="K393" s="24">
        <f t="shared" si="48"/>
        <v>528801.76</v>
      </c>
      <c r="L393" s="24">
        <f t="shared" si="48"/>
        <v>532852.52</v>
      </c>
      <c r="M393" s="24">
        <f t="shared" si="48"/>
        <v>589806.6</v>
      </c>
      <c r="N393" s="24">
        <f t="shared" si="48"/>
        <v>689593.87</v>
      </c>
      <c r="O393" s="24">
        <f t="shared" si="48"/>
        <v>609262.74</v>
      </c>
      <c r="P393" s="24">
        <f t="shared" si="48"/>
        <v>559637.63</v>
      </c>
      <c r="Q393" s="24">
        <f t="shared" si="48"/>
        <v>577457.1</v>
      </c>
      <c r="R393" s="24" t="str">
        <f t="shared" ref="L393:R395" si="49">IFERROR(VLOOKUP($B$392,$4:$126,MATCH($T393&amp;"/"&amp;R$348,$2:$2,0),FALSE),"")</f>
        <v/>
      </c>
      <c r="S393" s="20"/>
      <c r="T393" s="25" t="s">
        <v>335</v>
      </c>
    </row>
    <row r="394" spans="1:20" ht="14" x14ac:dyDescent="0.3">
      <c r="B394" s="24">
        <f t="shared" si="48"/>
        <v>469777</v>
      </c>
      <c r="C394" s="24">
        <f t="shared" si="48"/>
        <v>445664.64</v>
      </c>
      <c r="D394" s="24">
        <f t="shared" si="48"/>
        <v>422727.08</v>
      </c>
      <c r="E394" s="24">
        <f t="shared" si="48"/>
        <v>428042.97</v>
      </c>
      <c r="F394" s="24">
        <f t="shared" si="48"/>
        <v>417999.33</v>
      </c>
      <c r="G394" s="24">
        <f t="shared" si="48"/>
        <v>535403</v>
      </c>
      <c r="H394" s="24">
        <f t="shared" si="48"/>
        <v>555707.93999999994</v>
      </c>
      <c r="I394" s="24">
        <f t="shared" si="48"/>
        <v>530255.49</v>
      </c>
      <c r="J394" s="24">
        <f t="shared" si="48"/>
        <v>541556</v>
      </c>
      <c r="K394" s="24">
        <f t="shared" si="48"/>
        <v>512040.24</v>
      </c>
      <c r="L394" s="24">
        <f t="shared" si="49"/>
        <v>546845.68000000005</v>
      </c>
      <c r="M394" s="24">
        <f t="shared" si="49"/>
        <v>588578.44999999995</v>
      </c>
      <c r="N394" s="24">
        <f t="shared" si="49"/>
        <v>636719.1</v>
      </c>
      <c r="O394" s="24">
        <f t="shared" si="49"/>
        <v>579039.71</v>
      </c>
      <c r="P394" s="24">
        <f t="shared" si="49"/>
        <v>549199.05000000005</v>
      </c>
      <c r="Q394" s="24">
        <f t="shared" si="49"/>
        <v>590579.84</v>
      </c>
      <c r="R394" s="24" t="str">
        <f t="shared" si="49"/>
        <v/>
      </c>
      <c r="S394" s="20"/>
      <c r="T394" s="25" t="s">
        <v>337</v>
      </c>
    </row>
    <row r="395" spans="1:20" ht="14" x14ac:dyDescent="0.3">
      <c r="B395" s="24">
        <f t="shared" si="48"/>
        <v>467778.1</v>
      </c>
      <c r="C395" s="24">
        <f t="shared" si="48"/>
        <v>446813.42</v>
      </c>
      <c r="D395" s="24">
        <f t="shared" si="48"/>
        <v>421356.68</v>
      </c>
      <c r="E395" s="24">
        <f t="shared" si="48"/>
        <v>426477.21</v>
      </c>
      <c r="F395" s="24">
        <f t="shared" si="48"/>
        <v>426819.41</v>
      </c>
      <c r="G395" s="24">
        <f t="shared" si="48"/>
        <v>548944.97</v>
      </c>
      <c r="H395" s="24">
        <f t="shared" si="48"/>
        <v>564133.09</v>
      </c>
      <c r="I395" s="24">
        <f t="shared" si="48"/>
        <v>544807.24</v>
      </c>
      <c r="J395" s="24">
        <f t="shared" si="48"/>
        <v>544352.12</v>
      </c>
      <c r="K395" s="24">
        <f t="shared" si="48"/>
        <v>521216.23</v>
      </c>
      <c r="L395" s="24">
        <f t="shared" si="49"/>
        <v>558289.38</v>
      </c>
      <c r="M395" s="24">
        <f t="shared" si="49"/>
        <v>614456.67000000004</v>
      </c>
      <c r="N395" s="24">
        <f t="shared" si="49"/>
        <v>615926.74</v>
      </c>
      <c r="O395" s="24">
        <f t="shared" si="49"/>
        <v>574099.15</v>
      </c>
      <c r="P395" s="24">
        <f t="shared" si="49"/>
        <v>544594.5</v>
      </c>
      <c r="Q395" s="24">
        <f t="shared" si="49"/>
        <v>597326.93999999994</v>
      </c>
      <c r="R395" s="24" t="str">
        <f t="shared" si="49"/>
        <v/>
      </c>
      <c r="S395" s="20"/>
      <c r="T395" s="25" t="s">
        <v>339</v>
      </c>
    </row>
    <row r="396" spans="1:20" ht="14" x14ac:dyDescent="0.3">
      <c r="B396" s="24">
        <f t="shared" si="48"/>
        <v>461298</v>
      </c>
      <c r="C396" s="24">
        <f t="shared" si="48"/>
        <v>435254.18</v>
      </c>
      <c r="D396" s="24">
        <f t="shared" si="48"/>
        <v>430414.4</v>
      </c>
      <c r="E396" s="24">
        <f t="shared" si="48"/>
        <v>420728.21</v>
      </c>
      <c r="F396" s="24">
        <f t="shared" si="48"/>
        <v>428703.23</v>
      </c>
      <c r="G396" s="24">
        <f t="shared" si="48"/>
        <v>566795.43000000005</v>
      </c>
      <c r="H396" s="24">
        <f t="shared" si="48"/>
        <v>550493.9</v>
      </c>
      <c r="I396" s="24">
        <f t="shared" si="48"/>
        <v>544859.31999999995</v>
      </c>
      <c r="J396" s="24">
        <f t="shared" si="48"/>
        <v>532287.93999999994</v>
      </c>
      <c r="K396" s="24">
        <f t="shared" si="48"/>
        <v>517812.16</v>
      </c>
      <c r="L396" s="24">
        <f t="shared" si="48"/>
        <v>572989.17000000004</v>
      </c>
      <c r="M396" s="24">
        <f t="shared" si="48"/>
        <v>610849.72</v>
      </c>
      <c r="N396" s="24">
        <f>IFERROR(VLOOKUP($B$392,$4:$126,MATCH($T396&amp;"/"&amp;N$348,$2:$2,0),FALSE),IFERROR(VLOOKUP($B$392,$4:$126,MATCH($T395&amp;"/"&amp;N$348,$2:$2,0),FALSE),IFERROR(VLOOKUP($B$392,$4:$126,MATCH($T394&amp;"/"&amp;N$348,$2:$2,0),FALSE),IFERROR(VLOOKUP($B$392,$4:$126,MATCH($T393&amp;"/"&amp;N$348,$2:$2,0),FALSE),""))))</f>
        <v>641275.73</v>
      </c>
      <c r="O396" s="24">
        <f>IFERROR(VLOOKUP($B$392,$4:$126,MATCH($T396&amp;"/"&amp;O$348,$2:$2,0),FALSE),IFERROR(VLOOKUP($B$392,$4:$126,MATCH($T395&amp;"/"&amp;O$348,$2:$2,0),FALSE),IFERROR(VLOOKUP($B$392,$4:$126,MATCH($T394&amp;"/"&amp;O$348,$2:$2,0),FALSE),IFERROR(VLOOKUP($B$392,$4:$126,MATCH($T393&amp;"/"&amp;O$348,$2:$2,0),FALSE),""))))</f>
        <v>558306.87</v>
      </c>
      <c r="P396" s="24">
        <f>IFERROR(VLOOKUP($B$392,$4:$126,MATCH($T396&amp;"/"&amp;P$348,$2:$2,0),FALSE),IFERROR(VLOOKUP($B$392,$4:$126,MATCH($T395&amp;"/"&amp;P$348,$2:$2,0),FALSE),IFERROR(VLOOKUP($B$392,$4:$126,MATCH($T394&amp;"/"&amp;P$348,$2:$2,0),FALSE),IFERROR(VLOOKUP($B$392,$4:$126,MATCH($T393&amp;"/"&amp;P$348,$2:$2,0),FALSE),""))))</f>
        <v>539288.99</v>
      </c>
      <c r="Q396" s="24">
        <f>IFERROR(VLOOKUP($B$392,$4:$126,MATCH($T396&amp;"/"&amp;Q$348,$2:$2,0),FALSE),IFERROR(VLOOKUP($B$392,$4:$126,MATCH($T395&amp;"/"&amp;Q$348,$2:$2,0),FALSE),IFERROR(VLOOKUP($B$392,$4:$126,MATCH($T394&amp;"/"&amp;Q$348,$2:$2,0),FALSE),IFERROR(VLOOKUP($B$392,$4:$126,MATCH($T393&amp;"/"&amp;Q$348,$2:$2,0),FALSE),""))))</f>
        <v>597326.93999999994</v>
      </c>
      <c r="R396" s="24" t="str">
        <f>IFERROR(VLOOKUP($B$392,$4:$126,MATCH($T396&amp;"/"&amp;R$348,$2:$2,0),FALSE),IFERROR(VLOOKUP($B$392,$4:$126,MATCH($T395&amp;"/"&amp;R$348,$2:$2,0),FALSE),IFERROR(VLOOKUP($B$392,$4:$126,MATCH($T394&amp;"/"&amp;R$348,$2:$2,0),FALSE),IFERROR(VLOOKUP($B$392,$4:$126,MATCH($T393&amp;"/"&amp;R$348,$2:$2,0),FALSE),""))))</f>
        <v/>
      </c>
      <c r="S396" s="20"/>
      <c r="T396" s="25" t="s">
        <v>341</v>
      </c>
    </row>
    <row r="397" spans="1:20" ht="14" x14ac:dyDescent="0.3">
      <c r="A397" s="49"/>
      <c r="B397" s="33">
        <f t="shared" ref="B397:M397" si="50">+B396/B$402</f>
        <v>0.25644862972004007</v>
      </c>
      <c r="C397" s="33">
        <f t="shared" si="50"/>
        <v>0.21397282781099142</v>
      </c>
      <c r="D397" s="33">
        <f t="shared" si="50"/>
        <v>0.22729490799603758</v>
      </c>
      <c r="E397" s="33">
        <f t="shared" si="50"/>
        <v>0.19694428406443543</v>
      </c>
      <c r="F397" s="33">
        <f t="shared" si="50"/>
        <v>0.1977973650701205</v>
      </c>
      <c r="G397" s="33">
        <f t="shared" si="50"/>
        <v>0.24714106217890347</v>
      </c>
      <c r="H397" s="33">
        <f t="shared" si="50"/>
        <v>0.23856636778194884</v>
      </c>
      <c r="I397" s="33">
        <f t="shared" si="50"/>
        <v>0.24589055916808644</v>
      </c>
      <c r="J397" s="33">
        <f t="shared" si="50"/>
        <v>0.2378376177119019</v>
      </c>
      <c r="K397" s="33">
        <f t="shared" si="50"/>
        <v>0.21690745984960427</v>
      </c>
      <c r="L397" s="33">
        <f t="shared" si="50"/>
        <v>0.22020916199725707</v>
      </c>
      <c r="M397" s="33">
        <f t="shared" si="50"/>
        <v>0.20240836742690699</v>
      </c>
      <c r="N397" s="33">
        <f>+N396/N$402</f>
        <v>0.22870510641830588</v>
      </c>
      <c r="O397" s="33">
        <f>+O396/O$402</f>
        <v>0.20652683348154954</v>
      </c>
      <c r="P397" s="33">
        <f t="shared" ref="P397:R397" si="51">+P396/P$402</f>
        <v>0.19682999065595053</v>
      </c>
      <c r="Q397" s="33">
        <f t="shared" si="51"/>
        <v>0.21749126881847719</v>
      </c>
      <c r="R397" s="33" t="e">
        <f t="shared" si="51"/>
        <v>#VALUE!</v>
      </c>
      <c r="S397" s="20"/>
      <c r="T397" s="34" t="s">
        <v>343</v>
      </c>
    </row>
    <row r="398" spans="1:20" ht="14" x14ac:dyDescent="0.3">
      <c r="B398" s="191" t="s">
        <v>95</v>
      </c>
      <c r="C398" s="191"/>
      <c r="D398" s="191"/>
      <c r="E398" s="191"/>
      <c r="F398" s="191"/>
      <c r="G398" s="191"/>
      <c r="H398" s="191"/>
      <c r="I398" s="191"/>
      <c r="J398" s="191"/>
      <c r="K398" s="191"/>
      <c r="L398" s="191"/>
      <c r="M398" s="191"/>
      <c r="N398" s="191"/>
      <c r="O398" s="19"/>
      <c r="P398" s="19"/>
      <c r="Q398" s="19"/>
      <c r="R398" s="19"/>
      <c r="S398" s="20"/>
      <c r="T398" s="3"/>
    </row>
    <row r="399" spans="1:20" ht="14" x14ac:dyDescent="0.3">
      <c r="B399" s="24">
        <f t="shared" ref="B399:Q402" si="52">IFERROR(VLOOKUP($B$398,$4:$126,MATCH($T399&amp;"/"&amp;B$348,$2:$2,0),FALSE),"")</f>
        <v>1626630.18</v>
      </c>
      <c r="C399" s="24">
        <f t="shared" si="52"/>
        <v>1759665</v>
      </c>
      <c r="D399" s="24">
        <f t="shared" si="52"/>
        <v>1961735.02</v>
      </c>
      <c r="E399" s="24">
        <f t="shared" si="52"/>
        <v>1983617.33</v>
      </c>
      <c r="F399" s="24">
        <f t="shared" si="52"/>
        <v>2186051.5099999998</v>
      </c>
      <c r="G399" s="24">
        <f t="shared" si="52"/>
        <v>2269404.94</v>
      </c>
      <c r="H399" s="24">
        <f t="shared" si="52"/>
        <v>2260745.71</v>
      </c>
      <c r="I399" s="24">
        <f t="shared" si="52"/>
        <v>2242041.88</v>
      </c>
      <c r="J399" s="24">
        <f t="shared" si="52"/>
        <v>2175793.81</v>
      </c>
      <c r="K399" s="24">
        <f t="shared" si="52"/>
        <v>2252764.38</v>
      </c>
      <c r="L399" s="24">
        <f t="shared" si="52"/>
        <v>2460733.15</v>
      </c>
      <c r="M399" s="24">
        <f t="shared" si="52"/>
        <v>2713895.07</v>
      </c>
      <c r="N399" s="24">
        <f t="shared" si="52"/>
        <v>3026564.02</v>
      </c>
      <c r="O399" s="24">
        <f t="shared" si="52"/>
        <v>2716033.3</v>
      </c>
      <c r="P399" s="24">
        <f t="shared" si="52"/>
        <v>2739954.38</v>
      </c>
      <c r="Q399" s="24">
        <f t="shared" si="52"/>
        <v>2842810.63</v>
      </c>
      <c r="R399" s="24" t="str">
        <f t="shared" ref="L399:R401" si="53">IFERROR(VLOOKUP($B$398,$4:$126,MATCH($T399&amp;"/"&amp;R$348,$2:$2,0),FALSE),"")</f>
        <v/>
      </c>
      <c r="S399" s="20"/>
      <c r="T399" s="25" t="s">
        <v>335</v>
      </c>
    </row>
    <row r="400" spans="1:20" ht="14" x14ac:dyDescent="0.3">
      <c r="B400" s="24">
        <f t="shared" si="52"/>
        <v>1757833</v>
      </c>
      <c r="C400" s="24">
        <f t="shared" si="52"/>
        <v>1843762.17</v>
      </c>
      <c r="D400" s="24">
        <f t="shared" si="52"/>
        <v>1943624.64</v>
      </c>
      <c r="E400" s="24">
        <f t="shared" si="52"/>
        <v>2089439.24</v>
      </c>
      <c r="F400" s="24">
        <f t="shared" si="52"/>
        <v>2151938.4300000002</v>
      </c>
      <c r="G400" s="24">
        <f t="shared" si="52"/>
        <v>2202948.64</v>
      </c>
      <c r="H400" s="24">
        <f t="shared" si="52"/>
        <v>2252666.2000000002</v>
      </c>
      <c r="I400" s="24">
        <f t="shared" si="52"/>
        <v>2224759.61</v>
      </c>
      <c r="J400" s="24">
        <f t="shared" si="52"/>
        <v>2168557.81</v>
      </c>
      <c r="K400" s="24">
        <f t="shared" si="52"/>
        <v>2203793.4300000002</v>
      </c>
      <c r="L400" s="24">
        <f t="shared" si="53"/>
        <v>2369952.37</v>
      </c>
      <c r="M400" s="24">
        <f t="shared" si="53"/>
        <v>2821572.81</v>
      </c>
      <c r="N400" s="24">
        <f t="shared" si="53"/>
        <v>2931642.81</v>
      </c>
      <c r="O400" s="24">
        <f t="shared" si="53"/>
        <v>2673160.02</v>
      </c>
      <c r="P400" s="24">
        <f t="shared" si="53"/>
        <v>2647287.3199999998</v>
      </c>
      <c r="Q400" s="24">
        <f t="shared" si="53"/>
        <v>2762515.98</v>
      </c>
      <c r="R400" s="24" t="str">
        <f t="shared" si="53"/>
        <v/>
      </c>
      <c r="S400" s="20"/>
      <c r="T400" s="25" t="s">
        <v>337</v>
      </c>
    </row>
    <row r="401" spans="1:20" ht="14" x14ac:dyDescent="0.3">
      <c r="B401" s="24">
        <f t="shared" si="52"/>
        <v>1780761.14</v>
      </c>
      <c r="C401" s="24">
        <f t="shared" si="52"/>
        <v>1989405.26</v>
      </c>
      <c r="D401" s="24">
        <f t="shared" si="52"/>
        <v>1900355.51</v>
      </c>
      <c r="E401" s="24">
        <f t="shared" si="52"/>
        <v>2187531.38</v>
      </c>
      <c r="F401" s="24">
        <f t="shared" si="52"/>
        <v>2224605.69</v>
      </c>
      <c r="G401" s="24">
        <f t="shared" si="52"/>
        <v>2272083.7799999998</v>
      </c>
      <c r="H401" s="24">
        <f t="shared" si="52"/>
        <v>2315209.6</v>
      </c>
      <c r="I401" s="24">
        <f t="shared" si="52"/>
        <v>2244939.2000000002</v>
      </c>
      <c r="J401" s="24">
        <f t="shared" si="52"/>
        <v>2195901.0699999998</v>
      </c>
      <c r="K401" s="24">
        <f t="shared" si="52"/>
        <v>2281449.65</v>
      </c>
      <c r="L401" s="24">
        <f t="shared" si="53"/>
        <v>2438248.0099999998</v>
      </c>
      <c r="M401" s="24">
        <f t="shared" si="53"/>
        <v>2991169.35</v>
      </c>
      <c r="N401" s="24">
        <f t="shared" si="53"/>
        <v>2796625.27</v>
      </c>
      <c r="O401" s="24">
        <f t="shared" si="53"/>
        <v>2600252.62</v>
      </c>
      <c r="P401" s="24">
        <f t="shared" si="53"/>
        <v>2603488.48</v>
      </c>
      <c r="Q401" s="24">
        <f t="shared" si="53"/>
        <v>2746441.01</v>
      </c>
      <c r="R401" s="24" t="str">
        <f t="shared" si="53"/>
        <v/>
      </c>
      <c r="S401" s="20"/>
      <c r="T401" s="25" t="s">
        <v>339</v>
      </c>
    </row>
    <row r="402" spans="1:20" ht="14" x14ac:dyDescent="0.3">
      <c r="B402" s="24">
        <f t="shared" si="52"/>
        <v>1798793</v>
      </c>
      <c r="C402" s="24">
        <f t="shared" si="52"/>
        <v>2034156.32</v>
      </c>
      <c r="D402" s="24">
        <f t="shared" si="52"/>
        <v>1893638.55</v>
      </c>
      <c r="E402" s="24">
        <f t="shared" si="52"/>
        <v>2136280.38</v>
      </c>
      <c r="F402" s="24">
        <f t="shared" si="52"/>
        <v>2167385.9500000002</v>
      </c>
      <c r="G402" s="24">
        <f t="shared" si="52"/>
        <v>2293408.5699999998</v>
      </c>
      <c r="H402" s="24">
        <f t="shared" si="52"/>
        <v>2307508.41</v>
      </c>
      <c r="I402" s="24">
        <f t="shared" si="52"/>
        <v>2215861.08</v>
      </c>
      <c r="J402" s="24">
        <f t="shared" si="52"/>
        <v>2238030.91</v>
      </c>
      <c r="K402" s="24">
        <f t="shared" si="52"/>
        <v>2387249.2000000002</v>
      </c>
      <c r="L402" s="24">
        <f t="shared" si="52"/>
        <v>2602022.39</v>
      </c>
      <c r="M402" s="24">
        <f t="shared" si="52"/>
        <v>3017907.45</v>
      </c>
      <c r="N402" s="24">
        <f>IFERROR(VLOOKUP($B$398,$4:$126,MATCH($T402&amp;"/"&amp;N$348,$2:$2,0),FALSE),IFERROR(VLOOKUP($B$398,$4:$126,MATCH($T401&amp;"/"&amp;N$348,$2:$2,0),FALSE),IFERROR(VLOOKUP($B$398,$4:$126,MATCH($T400&amp;"/"&amp;N$348,$2:$2,0),FALSE),IFERROR(VLOOKUP($B$398,$4:$126,MATCH($T399&amp;"/"&amp;N$348,$2:$2,0),FALSE),""))))</f>
        <v>2803941.46</v>
      </c>
      <c r="O402" s="24">
        <f>IFERROR(VLOOKUP($B$398,$4:$126,MATCH($T402&amp;"/"&amp;O$348,$2:$2,0),FALSE),IFERROR(VLOOKUP($B$398,$4:$126,MATCH($T401&amp;"/"&amp;O$348,$2:$2,0),FALSE),IFERROR(VLOOKUP($B$398,$4:$126,MATCH($T400&amp;"/"&amp;O$348,$2:$2,0),FALSE),IFERROR(VLOOKUP($B$398,$4:$126,MATCH($T399&amp;"/"&amp;O$348,$2:$2,0),FALSE),""))))</f>
        <v>2703313.95</v>
      </c>
      <c r="P402" s="24">
        <f>IFERROR(VLOOKUP($B$398,$4:$126,MATCH($T402&amp;"/"&amp;P$348,$2:$2,0),FALSE),IFERROR(VLOOKUP($B$398,$4:$126,MATCH($T401&amp;"/"&amp;P$348,$2:$2,0),FALSE),IFERROR(VLOOKUP($B$398,$4:$126,MATCH($T400&amp;"/"&amp;P$348,$2:$2,0),FALSE),IFERROR(VLOOKUP($B$398,$4:$126,MATCH($T399&amp;"/"&amp;P$348,$2:$2,0),FALSE),""))))</f>
        <v>2739872.05</v>
      </c>
      <c r="Q402" s="24">
        <f>IFERROR(VLOOKUP($B$398,$4:$126,MATCH($T402&amp;"/"&amp;Q$348,$2:$2,0),FALSE),IFERROR(VLOOKUP($B$398,$4:$126,MATCH($T401&amp;"/"&amp;Q$348,$2:$2,0),FALSE),IFERROR(VLOOKUP($B$398,$4:$126,MATCH($T400&amp;"/"&amp;Q$348,$2:$2,0),FALSE),IFERROR(VLOOKUP($B$398,$4:$126,MATCH($T399&amp;"/"&amp;Q$348,$2:$2,0),FALSE),""))))</f>
        <v>2746441.01</v>
      </c>
      <c r="R402" s="24" t="str">
        <f>IFERROR(VLOOKUP($B$398,$4:$126,MATCH($T402&amp;"/"&amp;R$348,$2:$2,0),FALSE),IFERROR(VLOOKUP($B$398,$4:$126,MATCH($T401&amp;"/"&amp;R$348,$2:$2,0),FALSE),IFERROR(VLOOKUP($B$398,$4:$126,MATCH($T400&amp;"/"&amp;R$348,$2:$2,0),FALSE),IFERROR(VLOOKUP($B$398,$4:$126,MATCH($T399&amp;"/"&amp;R$348,$2:$2,0),FALSE),""))))</f>
        <v/>
      </c>
      <c r="S402" s="20"/>
      <c r="T402" s="25" t="s">
        <v>341</v>
      </c>
    </row>
    <row r="403" spans="1:20" ht="14" x14ac:dyDescent="0.3">
      <c r="B403" s="204" t="s">
        <v>363</v>
      </c>
      <c r="C403" s="204"/>
      <c r="D403" s="204"/>
      <c r="E403" s="204"/>
      <c r="F403" s="204"/>
      <c r="G403" s="204"/>
      <c r="H403" s="204"/>
      <c r="I403" s="204"/>
      <c r="J403" s="204"/>
      <c r="K403" s="204"/>
      <c r="L403" s="204"/>
      <c r="M403" s="204"/>
      <c r="N403" s="204"/>
      <c r="O403" s="50"/>
      <c r="P403" s="50"/>
      <c r="Q403" s="50"/>
      <c r="R403" s="50"/>
    </row>
    <row r="404" spans="1:20" ht="14" x14ac:dyDescent="0.3">
      <c r="B404" s="200" t="s">
        <v>99</v>
      </c>
      <c r="C404" s="200"/>
      <c r="D404" s="200"/>
      <c r="E404" s="200"/>
      <c r="F404" s="200"/>
      <c r="G404" s="200"/>
      <c r="H404" s="200"/>
      <c r="I404" s="200"/>
      <c r="J404" s="200"/>
      <c r="K404" s="200"/>
      <c r="L404" s="200"/>
      <c r="M404" s="200"/>
      <c r="N404" s="200"/>
      <c r="O404" s="51"/>
      <c r="P404" s="51"/>
      <c r="Q404" s="51"/>
      <c r="R404" s="51"/>
      <c r="S404" s="20"/>
      <c r="T404" s="3"/>
    </row>
    <row r="405" spans="1:20" ht="14" x14ac:dyDescent="0.3">
      <c r="B405" s="24">
        <f t="shared" ref="B405:Q408" si="54">IFERROR(VLOOKUP($B$404,$4:$126,MATCH($T405&amp;"/"&amp;B$348,$2:$2,0),FALSE),"")</f>
        <v>174140.07</v>
      </c>
      <c r="C405" s="24">
        <f t="shared" si="54"/>
        <v>113330</v>
      </c>
      <c r="D405" s="24">
        <f t="shared" si="54"/>
        <v>101420.18</v>
      </c>
      <c r="E405" s="24">
        <f t="shared" si="54"/>
        <v>170753.43</v>
      </c>
      <c r="F405" s="24">
        <f t="shared" si="54"/>
        <v>185500.83</v>
      </c>
      <c r="G405" s="24">
        <f t="shared" si="54"/>
        <v>207418.71</v>
      </c>
      <c r="H405" s="24">
        <f t="shared" si="54"/>
        <v>158533.71</v>
      </c>
      <c r="I405" s="24">
        <f t="shared" si="54"/>
        <v>168522.18</v>
      </c>
      <c r="J405" s="24">
        <f t="shared" si="54"/>
        <v>189531.32</v>
      </c>
      <c r="K405" s="24">
        <f t="shared" si="54"/>
        <v>179796.85</v>
      </c>
      <c r="L405" s="24">
        <f t="shared" si="54"/>
        <v>269953.71999999997</v>
      </c>
      <c r="M405" s="24">
        <f t="shared" si="54"/>
        <v>301162.11</v>
      </c>
      <c r="N405" s="24">
        <f t="shared" si="54"/>
        <v>167112.99</v>
      </c>
      <c r="O405" s="24">
        <f t="shared" si="54"/>
        <v>160489.1</v>
      </c>
      <c r="P405" s="24">
        <f t="shared" si="54"/>
        <v>149349.53</v>
      </c>
      <c r="Q405" s="24">
        <f t="shared" si="54"/>
        <v>227500.48</v>
      </c>
      <c r="R405" s="24" t="str">
        <f t="shared" ref="L405:R407" si="55">IFERROR(VLOOKUP($B$404,$4:$126,MATCH($T405&amp;"/"&amp;R$348,$2:$2,0),FALSE),"")</f>
        <v/>
      </c>
      <c r="S405" s="20"/>
      <c r="T405" s="25" t="s">
        <v>335</v>
      </c>
    </row>
    <row r="406" spans="1:20" ht="14" x14ac:dyDescent="0.3">
      <c r="B406" s="24">
        <f t="shared" si="54"/>
        <v>188662</v>
      </c>
      <c r="C406" s="24">
        <f t="shared" si="54"/>
        <v>186860.18</v>
      </c>
      <c r="D406" s="24">
        <f t="shared" si="54"/>
        <v>129778.2</v>
      </c>
      <c r="E406" s="24">
        <f t="shared" si="54"/>
        <v>210884.51</v>
      </c>
      <c r="F406" s="24">
        <f t="shared" si="54"/>
        <v>199179.32</v>
      </c>
      <c r="G406" s="24">
        <f t="shared" si="54"/>
        <v>228464.69</v>
      </c>
      <c r="H406" s="24">
        <f t="shared" si="54"/>
        <v>187748.77</v>
      </c>
      <c r="I406" s="24">
        <f t="shared" si="54"/>
        <v>176090.74</v>
      </c>
      <c r="J406" s="24">
        <f t="shared" si="54"/>
        <v>223572.34</v>
      </c>
      <c r="K406" s="24">
        <f t="shared" si="54"/>
        <v>210476.56</v>
      </c>
      <c r="L406" s="24">
        <f t="shared" si="55"/>
        <v>294238.15000000002</v>
      </c>
      <c r="M406" s="24">
        <f t="shared" si="55"/>
        <v>349020.61</v>
      </c>
      <c r="N406" s="24">
        <f t="shared" si="55"/>
        <v>173141.38</v>
      </c>
      <c r="O406" s="24">
        <f t="shared" si="55"/>
        <v>173707.8</v>
      </c>
      <c r="P406" s="24">
        <f t="shared" si="55"/>
        <v>199247.64</v>
      </c>
      <c r="Q406" s="24">
        <f t="shared" si="55"/>
        <v>218170.98</v>
      </c>
      <c r="R406" s="24" t="str">
        <f t="shared" si="55"/>
        <v/>
      </c>
      <c r="S406" s="20"/>
      <c r="T406" s="25" t="s">
        <v>337</v>
      </c>
    </row>
    <row r="407" spans="1:20" ht="14" x14ac:dyDescent="0.3">
      <c r="B407" s="24">
        <f t="shared" si="54"/>
        <v>222874.68</v>
      </c>
      <c r="C407" s="24">
        <f t="shared" si="54"/>
        <v>200085.96</v>
      </c>
      <c r="D407" s="24">
        <f t="shared" si="54"/>
        <v>150228.57999999999</v>
      </c>
      <c r="E407" s="24">
        <f t="shared" si="54"/>
        <v>191523.04</v>
      </c>
      <c r="F407" s="24">
        <f t="shared" si="54"/>
        <v>202625.65</v>
      </c>
      <c r="G407" s="24">
        <f t="shared" si="54"/>
        <v>233365.5</v>
      </c>
      <c r="H407" s="24">
        <f t="shared" si="54"/>
        <v>214446.34</v>
      </c>
      <c r="I407" s="24">
        <f t="shared" si="54"/>
        <v>191608.22</v>
      </c>
      <c r="J407" s="24">
        <f t="shared" si="54"/>
        <v>244883.66</v>
      </c>
      <c r="K407" s="24">
        <f t="shared" si="54"/>
        <v>255252.68</v>
      </c>
      <c r="L407" s="24">
        <f t="shared" si="55"/>
        <v>337428.5</v>
      </c>
      <c r="M407" s="24">
        <f t="shared" si="55"/>
        <v>332777.2</v>
      </c>
      <c r="N407" s="24">
        <f t="shared" si="55"/>
        <v>225466.66</v>
      </c>
      <c r="O407" s="24">
        <f t="shared" si="55"/>
        <v>156958.04</v>
      </c>
      <c r="P407" s="24">
        <f t="shared" si="55"/>
        <v>239323.35</v>
      </c>
      <c r="Q407" s="24">
        <f t="shared" si="55"/>
        <v>248530.21</v>
      </c>
      <c r="R407" s="24" t="str">
        <f t="shared" si="55"/>
        <v/>
      </c>
      <c r="S407" s="20"/>
      <c r="T407" s="25" t="s">
        <v>339</v>
      </c>
    </row>
    <row r="408" spans="1:20" ht="14" x14ac:dyDescent="0.3">
      <c r="B408" s="24">
        <f t="shared" si="54"/>
        <v>174445</v>
      </c>
      <c r="C408" s="24">
        <f t="shared" si="54"/>
        <v>145500.48000000001</v>
      </c>
      <c r="D408" s="24">
        <f t="shared" si="54"/>
        <v>180288.65</v>
      </c>
      <c r="E408" s="24">
        <f t="shared" si="54"/>
        <v>228474.19</v>
      </c>
      <c r="F408" s="24">
        <f t="shared" si="54"/>
        <v>205714.82</v>
      </c>
      <c r="G408" s="24">
        <f t="shared" si="54"/>
        <v>229153.51</v>
      </c>
      <c r="H408" s="24">
        <f t="shared" si="54"/>
        <v>224314.56</v>
      </c>
      <c r="I408" s="24">
        <f t="shared" si="54"/>
        <v>231543.82</v>
      </c>
      <c r="J408" s="24">
        <f t="shared" si="54"/>
        <v>255739.82</v>
      </c>
      <c r="K408" s="24">
        <f t="shared" si="54"/>
        <v>327814.59000000003</v>
      </c>
      <c r="L408" s="24">
        <f t="shared" si="54"/>
        <v>409311.94</v>
      </c>
      <c r="M408" s="24">
        <f t="shared" si="54"/>
        <v>366532.74</v>
      </c>
      <c r="N408" s="24">
        <f>IFERROR(VLOOKUP($B$404,$4:$126,MATCH($T408&amp;"/"&amp;N$348,$2:$2,0),FALSE),IFERROR(VLOOKUP($B$404,$4:$126,MATCH($T407&amp;"/"&amp;N$348,$2:$2,0),FALSE),IFERROR(VLOOKUP($B$404,$4:$126,MATCH($T406&amp;"/"&amp;N$348,$2:$2,0),FALSE),IFERROR(VLOOKUP($B$404,$4:$126,MATCH($T405&amp;"/"&amp;N$348,$2:$2,0),FALSE),""))))</f>
        <v>212742</v>
      </c>
      <c r="O408" s="24">
        <f>IFERROR(VLOOKUP($B$404,$4:$126,MATCH($T408&amp;"/"&amp;O$348,$2:$2,0),FALSE),IFERROR(VLOOKUP($B$404,$4:$126,MATCH($T407&amp;"/"&amp;O$348,$2:$2,0),FALSE),IFERROR(VLOOKUP($B$404,$4:$126,MATCH($T406&amp;"/"&amp;O$348,$2:$2,0),FALSE),IFERROR(VLOOKUP($B$404,$4:$126,MATCH($T405&amp;"/"&amp;O$348,$2:$2,0),FALSE),""))))</f>
        <v>251646.97</v>
      </c>
      <c r="P408" s="24">
        <f>IFERROR(VLOOKUP($B$404,$4:$126,MATCH($T408&amp;"/"&amp;P$348,$2:$2,0),FALSE),IFERROR(VLOOKUP($B$404,$4:$126,MATCH($T407&amp;"/"&amp;P$348,$2:$2,0),FALSE),IFERROR(VLOOKUP($B$404,$4:$126,MATCH($T406&amp;"/"&amp;P$348,$2:$2,0),FALSE),IFERROR(VLOOKUP($B$404,$4:$126,MATCH($T405&amp;"/"&amp;P$348,$2:$2,0),FALSE),""))))</f>
        <v>289154.71000000002</v>
      </c>
      <c r="Q408" s="24">
        <f>IFERROR(VLOOKUP($B$404,$4:$126,MATCH($T408&amp;"/"&amp;Q$348,$2:$2,0),FALSE),IFERROR(VLOOKUP($B$404,$4:$126,MATCH($T407&amp;"/"&amp;Q$348,$2:$2,0),FALSE),IFERROR(VLOOKUP($B$404,$4:$126,MATCH($T406&amp;"/"&amp;Q$348,$2:$2,0),FALSE),IFERROR(VLOOKUP($B$404,$4:$126,MATCH($T405&amp;"/"&amp;Q$348,$2:$2,0),FALSE),""))))</f>
        <v>248530.21</v>
      </c>
      <c r="R408" s="24" t="str">
        <f>IFERROR(VLOOKUP($B$404,$4:$126,MATCH($T408&amp;"/"&amp;R$348,$2:$2,0),FALSE),IFERROR(VLOOKUP($B$404,$4:$126,MATCH($T407&amp;"/"&amp;R$348,$2:$2,0),FALSE),IFERROR(VLOOKUP($B$404,$4:$126,MATCH($T406&amp;"/"&amp;R$348,$2:$2,0),FALSE),IFERROR(VLOOKUP($B$404,$4:$126,MATCH($T405&amp;"/"&amp;R$348,$2:$2,0),FALSE),""))))</f>
        <v/>
      </c>
      <c r="S408" s="20"/>
      <c r="T408" s="25" t="s">
        <v>341</v>
      </c>
    </row>
    <row r="409" spans="1:20" ht="14" x14ac:dyDescent="0.3">
      <c r="A409" s="18"/>
      <c r="B409" s="33">
        <f t="shared" ref="B409:M409" si="56">+B408/B$402</f>
        <v>9.697891864155575E-2</v>
      </c>
      <c r="C409" s="33">
        <f t="shared" si="56"/>
        <v>7.1528662064673579E-2</v>
      </c>
      <c r="D409" s="33">
        <f t="shared" si="56"/>
        <v>9.5207530497306361E-2</v>
      </c>
      <c r="E409" s="33">
        <f t="shared" si="56"/>
        <v>0.10694953346901029</v>
      </c>
      <c r="F409" s="33">
        <f t="shared" si="56"/>
        <v>9.4913792349719708E-2</v>
      </c>
      <c r="G409" s="33">
        <f t="shared" si="56"/>
        <v>9.9918310674142127E-2</v>
      </c>
      <c r="H409" s="33">
        <f t="shared" si="56"/>
        <v>9.7210722625275275E-2</v>
      </c>
      <c r="I409" s="33">
        <f t="shared" si="56"/>
        <v>0.10449383406291878</v>
      </c>
      <c r="J409" s="33">
        <f t="shared" si="56"/>
        <v>0.1142700124727053</v>
      </c>
      <c r="K409" s="33">
        <f t="shared" si="56"/>
        <v>0.13731896527601728</v>
      </c>
      <c r="L409" s="33">
        <f t="shared" si="56"/>
        <v>0.15730531050503374</v>
      </c>
      <c r="M409" s="33">
        <f t="shared" si="56"/>
        <v>0.12145261114617679</v>
      </c>
      <c r="N409" s="33">
        <f>+N408/N$402</f>
        <v>7.5872482730078114E-2</v>
      </c>
      <c r="O409" s="33">
        <f>+O408/O$402</f>
        <v>9.3088325904580924E-2</v>
      </c>
      <c r="P409" s="33">
        <f t="shared" ref="P409:R409" si="57">+P408/P$402</f>
        <v>0.10553584427418793</v>
      </c>
      <c r="Q409" s="33">
        <f t="shared" si="57"/>
        <v>9.0491734246278238E-2</v>
      </c>
      <c r="R409" s="33" t="e">
        <f t="shared" si="57"/>
        <v>#VALUE!</v>
      </c>
      <c r="S409" s="20"/>
      <c r="T409" s="34" t="s">
        <v>343</v>
      </c>
    </row>
    <row r="410" spans="1:20" ht="14" x14ac:dyDescent="0.3">
      <c r="A410" s="18"/>
      <c r="B410" s="200" t="s">
        <v>109</v>
      </c>
      <c r="C410" s="200"/>
      <c r="D410" s="200"/>
      <c r="E410" s="200"/>
      <c r="F410" s="200"/>
      <c r="G410" s="200"/>
      <c r="H410" s="200"/>
      <c r="I410" s="200"/>
      <c r="J410" s="200"/>
      <c r="K410" s="200"/>
      <c r="L410" s="200"/>
      <c r="M410" s="200"/>
      <c r="N410" s="200"/>
      <c r="O410" s="51"/>
      <c r="P410" s="51"/>
      <c r="Q410" s="51"/>
      <c r="R410" s="51"/>
      <c r="S410" s="20"/>
      <c r="T410" s="3"/>
    </row>
    <row r="411" spans="1:20" ht="14" x14ac:dyDescent="0.3">
      <c r="B411" s="24">
        <f t="shared" ref="B411:Q414" si="58">IFERROR(VLOOKUP($B$410,$4:$126,MATCH($T411&amp;"/"&amp;B$348,$2:$2,0),FALSE),"")</f>
        <v>741825.24</v>
      </c>
      <c r="C411" s="24">
        <f t="shared" si="58"/>
        <v>473271</v>
      </c>
      <c r="D411" s="24">
        <f t="shared" si="58"/>
        <v>633166.17000000004</v>
      </c>
      <c r="E411" s="24">
        <f t="shared" si="58"/>
        <v>671688.04</v>
      </c>
      <c r="F411" s="24">
        <f t="shared" si="58"/>
        <v>885178.82</v>
      </c>
      <c r="G411" s="24">
        <f t="shared" si="58"/>
        <v>817798.56</v>
      </c>
      <c r="H411" s="24">
        <f t="shared" si="58"/>
        <v>730502.51</v>
      </c>
      <c r="I411" s="24">
        <f t="shared" si="58"/>
        <v>581994.17000000004</v>
      </c>
      <c r="J411" s="24">
        <f t="shared" si="58"/>
        <v>406008.67</v>
      </c>
      <c r="K411" s="24">
        <f t="shared" si="58"/>
        <v>366292.24</v>
      </c>
      <c r="L411" s="24">
        <f t="shared" si="58"/>
        <v>395018.65</v>
      </c>
      <c r="M411" s="24">
        <f t="shared" si="58"/>
        <v>670850.06000000006</v>
      </c>
      <c r="N411" s="24">
        <f t="shared" si="58"/>
        <v>960087.64</v>
      </c>
      <c r="O411" s="24">
        <f t="shared" si="58"/>
        <v>668908.6</v>
      </c>
      <c r="P411" s="24">
        <f t="shared" si="58"/>
        <v>622865.84</v>
      </c>
      <c r="Q411" s="24">
        <f t="shared" si="58"/>
        <v>634481.43999999994</v>
      </c>
      <c r="R411" s="24" t="str">
        <f t="shared" ref="L411:R413" si="59">IFERROR(VLOOKUP($B$410,$4:$126,MATCH($T411&amp;"/"&amp;R$348,$2:$2,0),FALSE),"")</f>
        <v/>
      </c>
      <c r="S411" s="20"/>
      <c r="T411" s="25" t="s">
        <v>335</v>
      </c>
    </row>
    <row r="412" spans="1:20" ht="14" x14ac:dyDescent="0.3">
      <c r="B412" s="24">
        <f t="shared" si="58"/>
        <v>500582</v>
      </c>
      <c r="C412" s="24">
        <f t="shared" si="58"/>
        <v>596348.31000000006</v>
      </c>
      <c r="D412" s="24">
        <f t="shared" si="58"/>
        <v>641411.86</v>
      </c>
      <c r="E412" s="24">
        <f t="shared" si="58"/>
        <v>848733.66</v>
      </c>
      <c r="F412" s="24">
        <f t="shared" si="58"/>
        <v>841456.97</v>
      </c>
      <c r="G412" s="24">
        <f t="shared" si="58"/>
        <v>747857.46</v>
      </c>
      <c r="H412" s="24">
        <f t="shared" si="58"/>
        <v>694425.03</v>
      </c>
      <c r="I412" s="24">
        <f t="shared" si="58"/>
        <v>562156.96</v>
      </c>
      <c r="J412" s="24">
        <f t="shared" si="58"/>
        <v>389694.59</v>
      </c>
      <c r="K412" s="24">
        <f t="shared" si="58"/>
        <v>299395.99</v>
      </c>
      <c r="L412" s="24">
        <f t="shared" si="59"/>
        <v>443494.61</v>
      </c>
      <c r="M412" s="24">
        <f t="shared" si="59"/>
        <v>838121.13</v>
      </c>
      <c r="N412" s="24">
        <f t="shared" si="59"/>
        <v>1021497.1</v>
      </c>
      <c r="O412" s="24">
        <f t="shared" si="59"/>
        <v>688774.31</v>
      </c>
      <c r="P412" s="24">
        <f t="shared" si="59"/>
        <v>587106.85</v>
      </c>
      <c r="Q412" s="24">
        <f t="shared" si="59"/>
        <v>650925.04</v>
      </c>
      <c r="R412" s="24" t="str">
        <f t="shared" si="59"/>
        <v/>
      </c>
      <c r="S412" s="20"/>
      <c r="T412" s="25" t="s">
        <v>337</v>
      </c>
    </row>
    <row r="413" spans="1:20" ht="14" x14ac:dyDescent="0.3">
      <c r="B413" s="24">
        <f t="shared" si="58"/>
        <v>530902.05000000005</v>
      </c>
      <c r="C413" s="24">
        <f t="shared" si="58"/>
        <v>716116.2</v>
      </c>
      <c r="D413" s="24">
        <f t="shared" si="58"/>
        <v>594981.21</v>
      </c>
      <c r="E413" s="24">
        <f t="shared" si="58"/>
        <v>913043.62</v>
      </c>
      <c r="F413" s="24">
        <f t="shared" si="58"/>
        <v>906226.33</v>
      </c>
      <c r="G413" s="24">
        <f t="shared" si="58"/>
        <v>808879.67</v>
      </c>
      <c r="H413" s="24">
        <f t="shared" si="58"/>
        <v>742277.56</v>
      </c>
      <c r="I413" s="24">
        <f t="shared" si="58"/>
        <v>566059.81999999995</v>
      </c>
      <c r="J413" s="24">
        <f t="shared" si="58"/>
        <v>426342.81</v>
      </c>
      <c r="K413" s="24">
        <f t="shared" si="58"/>
        <v>344931.79</v>
      </c>
      <c r="L413" s="24">
        <f t="shared" si="59"/>
        <v>565924.68999999994</v>
      </c>
      <c r="M413" s="24">
        <f t="shared" si="59"/>
        <v>1089811.19</v>
      </c>
      <c r="N413" s="24">
        <f t="shared" si="59"/>
        <v>913577.42</v>
      </c>
      <c r="O413" s="24">
        <f t="shared" si="59"/>
        <v>706432.56</v>
      </c>
      <c r="P413" s="24">
        <f t="shared" si="59"/>
        <v>634677.34</v>
      </c>
      <c r="Q413" s="24">
        <f t="shared" si="59"/>
        <v>748125.46</v>
      </c>
      <c r="R413" s="24" t="str">
        <f t="shared" si="59"/>
        <v/>
      </c>
      <c r="S413" s="20"/>
      <c r="T413" s="25" t="s">
        <v>339</v>
      </c>
    </row>
    <row r="414" spans="1:20" ht="14" x14ac:dyDescent="0.3">
      <c r="B414" s="24">
        <f t="shared" si="58"/>
        <v>517424</v>
      </c>
      <c r="C414" s="24">
        <f t="shared" si="58"/>
        <v>724006.23</v>
      </c>
      <c r="D414" s="24">
        <f t="shared" si="58"/>
        <v>611810.96</v>
      </c>
      <c r="E414" s="24">
        <f t="shared" si="58"/>
        <v>878173.93</v>
      </c>
      <c r="F414" s="24">
        <f t="shared" si="58"/>
        <v>840926.28</v>
      </c>
      <c r="G414" s="24">
        <f t="shared" si="58"/>
        <v>800145</v>
      </c>
      <c r="H414" s="24">
        <f t="shared" si="58"/>
        <v>687960.18</v>
      </c>
      <c r="I414" s="24">
        <f t="shared" si="58"/>
        <v>485931.55</v>
      </c>
      <c r="J414" s="24">
        <f t="shared" si="58"/>
        <v>408003.15</v>
      </c>
      <c r="K414" s="24">
        <f t="shared" si="58"/>
        <v>403735.43</v>
      </c>
      <c r="L414" s="24">
        <f t="shared" si="58"/>
        <v>664476.66</v>
      </c>
      <c r="M414" s="24">
        <f t="shared" si="58"/>
        <v>1034582.73</v>
      </c>
      <c r="N414" s="24">
        <f>IFERROR(VLOOKUP($B$410,$4:$126,MATCH($T414&amp;"/"&amp;N$348,$2:$2,0),FALSE),IFERROR(VLOOKUP($B$410,$4:$126,MATCH($T413&amp;"/"&amp;N$348,$2:$2,0),FALSE),IFERROR(VLOOKUP($B$410,$4:$126,MATCH($T412&amp;"/"&amp;N$348,$2:$2,0),FALSE),IFERROR(VLOOKUP($B$410,$4:$126,MATCH($T411&amp;"/"&amp;N$348,$2:$2,0),FALSE),""))))</f>
        <v>852783.79</v>
      </c>
      <c r="O414" s="24">
        <f>IFERROR(VLOOKUP($B$410,$4:$126,MATCH($T414&amp;"/"&amp;O$348,$2:$2,0),FALSE),IFERROR(VLOOKUP($B$410,$4:$126,MATCH($T413&amp;"/"&amp;O$348,$2:$2,0),FALSE),IFERROR(VLOOKUP($B$410,$4:$126,MATCH($T412&amp;"/"&amp;O$348,$2:$2,0),FALSE),IFERROR(VLOOKUP($B$410,$4:$126,MATCH($T411&amp;"/"&amp;O$348,$2:$2,0),FALSE),""))))</f>
        <v>710930.22</v>
      </c>
      <c r="P414" s="24">
        <f>IFERROR(VLOOKUP($B$410,$4:$126,MATCH($T414&amp;"/"&amp;P$348,$2:$2,0),FALSE),IFERROR(VLOOKUP($B$410,$4:$126,MATCH($T413&amp;"/"&amp;P$348,$2:$2,0),FALSE),IFERROR(VLOOKUP($B$410,$4:$126,MATCH($T412&amp;"/"&amp;P$348,$2:$2,0),FALSE),IFERROR(VLOOKUP($B$410,$4:$126,MATCH($T411&amp;"/"&amp;P$348,$2:$2,0),FALSE),""))))</f>
        <v>670490.65</v>
      </c>
      <c r="Q414" s="24">
        <f>IFERROR(VLOOKUP($B$410,$4:$126,MATCH($T414&amp;"/"&amp;Q$348,$2:$2,0),FALSE),IFERROR(VLOOKUP($B$410,$4:$126,MATCH($T413&amp;"/"&amp;Q$348,$2:$2,0),FALSE),IFERROR(VLOOKUP($B$410,$4:$126,MATCH($T412&amp;"/"&amp;Q$348,$2:$2,0),FALSE),IFERROR(VLOOKUP($B$410,$4:$126,MATCH($T411&amp;"/"&amp;Q$348,$2:$2,0),FALSE),""))))</f>
        <v>748125.46</v>
      </c>
      <c r="R414" s="24" t="str">
        <f>IFERROR(VLOOKUP($B$410,$4:$126,MATCH($T414&amp;"/"&amp;R$348,$2:$2,0),FALSE),IFERROR(VLOOKUP($B$410,$4:$126,MATCH($T413&amp;"/"&amp;R$348,$2:$2,0),FALSE),IFERROR(VLOOKUP($B$410,$4:$126,MATCH($T412&amp;"/"&amp;R$348,$2:$2,0),FALSE),IFERROR(VLOOKUP($B$410,$4:$126,MATCH($T411&amp;"/"&amp;R$348,$2:$2,0),FALSE),""))))</f>
        <v/>
      </c>
      <c r="S414" s="20"/>
      <c r="T414" s="25" t="s">
        <v>341</v>
      </c>
    </row>
    <row r="415" spans="1:20" ht="14" x14ac:dyDescent="0.3">
      <c r="B415" s="33">
        <f t="shared" ref="B415:M415" si="60">+B414/B$402</f>
        <v>0.2876506635282659</v>
      </c>
      <c r="C415" s="33">
        <f t="shared" si="60"/>
        <v>0.3559245781071535</v>
      </c>
      <c r="D415" s="33">
        <f t="shared" si="60"/>
        <v>0.32308750790904628</v>
      </c>
      <c r="E415" s="33">
        <f t="shared" si="60"/>
        <v>0.41107615752198223</v>
      </c>
      <c r="F415" s="33">
        <f t="shared" si="60"/>
        <v>0.38799101747429893</v>
      </c>
      <c r="G415" s="33">
        <f t="shared" si="60"/>
        <v>0.34888899015494657</v>
      </c>
      <c r="H415" s="33">
        <f t="shared" si="60"/>
        <v>0.29813983646542808</v>
      </c>
      <c r="I415" s="33">
        <f t="shared" si="60"/>
        <v>0.21929693805534053</v>
      </c>
      <c r="J415" s="33">
        <f t="shared" si="60"/>
        <v>0.1823045196457988</v>
      </c>
      <c r="K415" s="33">
        <f t="shared" si="60"/>
        <v>0.16912161076438939</v>
      </c>
      <c r="L415" s="33">
        <f t="shared" si="60"/>
        <v>0.25536930910114114</v>
      </c>
      <c r="M415" s="33">
        <f t="shared" si="60"/>
        <v>0.34281459824091026</v>
      </c>
      <c r="N415" s="33">
        <f>+N414/N$402</f>
        <v>0.30413751576682346</v>
      </c>
      <c r="O415" s="33">
        <f>+O414/O$402</f>
        <v>0.26298470438477928</v>
      </c>
      <c r="P415" s="33">
        <f t="shared" ref="P415:R415" si="61">+P414/P$402</f>
        <v>0.24471604431309121</v>
      </c>
      <c r="Q415" s="33">
        <f t="shared" si="61"/>
        <v>0.27239815356529357</v>
      </c>
      <c r="R415" s="33" t="e">
        <f t="shared" si="61"/>
        <v>#VALUE!</v>
      </c>
      <c r="S415" s="20"/>
      <c r="T415" s="34" t="s">
        <v>343</v>
      </c>
    </row>
    <row r="416" spans="1:20" ht="14" x14ac:dyDescent="0.3">
      <c r="B416" s="206" t="s">
        <v>207</v>
      </c>
      <c r="C416" s="206"/>
      <c r="D416" s="206"/>
      <c r="E416" s="206"/>
      <c r="F416" s="206"/>
      <c r="G416" s="206"/>
      <c r="H416" s="206"/>
      <c r="I416" s="206"/>
      <c r="J416" s="206"/>
      <c r="K416" s="206"/>
      <c r="L416" s="206"/>
      <c r="M416" s="206"/>
      <c r="N416" s="206"/>
      <c r="O416" s="52"/>
      <c r="P416" s="52"/>
      <c r="Q416" s="52"/>
      <c r="R416" s="52"/>
      <c r="S416" s="20"/>
      <c r="T416" s="3"/>
    </row>
    <row r="417" spans="2:28" ht="14" x14ac:dyDescent="0.3">
      <c r="B417" s="24">
        <f t="shared" ref="B417:Q420" si="62">IFERROR(VLOOKUP($B$416,$4:$126,MATCH($T417&amp;"/"&amp;B$348,$2:$2,0),FALSE),"")</f>
        <v>18580</v>
      </c>
      <c r="C417" s="24">
        <f t="shared" si="62"/>
        <v>0</v>
      </c>
      <c r="D417" s="24">
        <f t="shared" si="62"/>
        <v>7500.59</v>
      </c>
      <c r="E417" s="24">
        <f t="shared" si="62"/>
        <v>420388.36</v>
      </c>
      <c r="F417" s="24">
        <f t="shared" si="62"/>
        <v>644000</v>
      </c>
      <c r="G417" s="24">
        <f t="shared" si="62"/>
        <v>549000</v>
      </c>
      <c r="H417" s="24">
        <f t="shared" si="62"/>
        <v>526000</v>
      </c>
      <c r="I417" s="24">
        <f t="shared" si="62"/>
        <v>387000</v>
      </c>
      <c r="J417" s="24">
        <f t="shared" si="62"/>
        <v>166000</v>
      </c>
      <c r="K417" s="24">
        <f t="shared" si="62"/>
        <v>128000</v>
      </c>
      <c r="L417" s="24">
        <f t="shared" si="62"/>
        <v>34000</v>
      </c>
      <c r="M417" s="24">
        <f t="shared" si="62"/>
        <v>232460.58</v>
      </c>
      <c r="N417" s="24">
        <f t="shared" si="62"/>
        <v>646065.84</v>
      </c>
      <c r="O417" s="24">
        <f t="shared" si="62"/>
        <v>456269.49</v>
      </c>
      <c r="P417" s="24">
        <f t="shared" si="62"/>
        <v>402866.34</v>
      </c>
      <c r="Q417" s="24">
        <f t="shared" si="62"/>
        <v>294902.2</v>
      </c>
      <c r="R417" s="24" t="str">
        <f t="shared" ref="L417:R419" si="63">IFERROR(VLOOKUP($B$416,$4:$126,MATCH($T417&amp;"/"&amp;R$348,$2:$2,0),FALSE),"")</f>
        <v/>
      </c>
      <c r="S417" s="20"/>
      <c r="T417" s="25" t="s">
        <v>335</v>
      </c>
    </row>
    <row r="418" spans="2:28" ht="14" x14ac:dyDescent="0.3">
      <c r="B418" s="24">
        <f t="shared" si="62"/>
        <v>0</v>
      </c>
      <c r="C418" s="24">
        <f t="shared" si="62"/>
        <v>9217.18</v>
      </c>
      <c r="D418" s="24">
        <f t="shared" si="62"/>
        <v>436000</v>
      </c>
      <c r="E418" s="24">
        <f t="shared" si="62"/>
        <v>528409.05000000005</v>
      </c>
      <c r="F418" s="24">
        <f t="shared" si="62"/>
        <v>594000</v>
      </c>
      <c r="G418" s="24">
        <f t="shared" si="62"/>
        <v>480000</v>
      </c>
      <c r="H418" s="24">
        <f t="shared" si="62"/>
        <v>482000</v>
      </c>
      <c r="I418" s="24">
        <f t="shared" si="62"/>
        <v>361000</v>
      </c>
      <c r="J418" s="24">
        <f t="shared" si="62"/>
        <v>125000</v>
      </c>
      <c r="K418" s="24">
        <f t="shared" si="62"/>
        <v>51000</v>
      </c>
      <c r="L418" s="24">
        <f t="shared" si="63"/>
        <v>78000</v>
      </c>
      <c r="M418" s="24">
        <f t="shared" si="63"/>
        <v>400824.3</v>
      </c>
      <c r="N418" s="24">
        <f t="shared" si="63"/>
        <v>723216.76</v>
      </c>
      <c r="O418" s="24">
        <f t="shared" si="63"/>
        <v>469907.02</v>
      </c>
      <c r="P418" s="24">
        <f t="shared" si="63"/>
        <v>332674.40999999997</v>
      </c>
      <c r="Q418" s="24">
        <f t="shared" si="63"/>
        <v>313302.33</v>
      </c>
      <c r="R418" s="24" t="str">
        <f t="shared" si="63"/>
        <v/>
      </c>
      <c r="S418" s="20"/>
      <c r="T418" s="25" t="s">
        <v>337</v>
      </c>
    </row>
    <row r="419" spans="2:28" ht="14" x14ac:dyDescent="0.3">
      <c r="B419" s="24">
        <f t="shared" si="62"/>
        <v>0</v>
      </c>
      <c r="C419" s="24">
        <f t="shared" si="62"/>
        <v>10778.21</v>
      </c>
      <c r="D419" s="24">
        <f t="shared" si="62"/>
        <v>350000</v>
      </c>
      <c r="E419" s="24">
        <f t="shared" si="62"/>
        <v>579000</v>
      </c>
      <c r="F419" s="24">
        <f t="shared" si="62"/>
        <v>622000</v>
      </c>
      <c r="G419" s="24">
        <f t="shared" si="62"/>
        <v>514000</v>
      </c>
      <c r="H419" s="24">
        <f t="shared" si="62"/>
        <v>476866.41</v>
      </c>
      <c r="I419" s="24">
        <f t="shared" si="62"/>
        <v>330000</v>
      </c>
      <c r="J419" s="24">
        <f t="shared" si="62"/>
        <v>121000</v>
      </c>
      <c r="K419" s="24">
        <f t="shared" si="62"/>
        <v>19000</v>
      </c>
      <c r="L419" s="24">
        <f t="shared" si="63"/>
        <v>102473.25</v>
      </c>
      <c r="M419" s="24">
        <f t="shared" si="63"/>
        <v>597974.36</v>
      </c>
      <c r="N419" s="24">
        <f t="shared" si="63"/>
        <v>621913.42000000004</v>
      </c>
      <c r="O419" s="24">
        <f t="shared" si="63"/>
        <v>479810.95</v>
      </c>
      <c r="P419" s="24">
        <f t="shared" si="63"/>
        <v>293069.40999999997</v>
      </c>
      <c r="Q419" s="24">
        <f t="shared" si="63"/>
        <v>331275.76</v>
      </c>
      <c r="R419" s="24" t="str">
        <f t="shared" si="63"/>
        <v/>
      </c>
      <c r="S419" s="20"/>
      <c r="T419" s="25" t="s">
        <v>339</v>
      </c>
    </row>
    <row r="420" spans="2:28" ht="14" x14ac:dyDescent="0.3">
      <c r="B420" s="24">
        <f t="shared" si="62"/>
        <v>0</v>
      </c>
      <c r="C420" s="24">
        <f t="shared" si="62"/>
        <v>5263.5</v>
      </c>
      <c r="D420" s="24">
        <f t="shared" si="62"/>
        <v>340000</v>
      </c>
      <c r="E420" s="24">
        <f t="shared" si="62"/>
        <v>614000</v>
      </c>
      <c r="F420" s="24">
        <f t="shared" si="62"/>
        <v>581000</v>
      </c>
      <c r="G420" s="24">
        <f t="shared" si="62"/>
        <v>532000</v>
      </c>
      <c r="H420" s="24">
        <f t="shared" si="62"/>
        <v>431000</v>
      </c>
      <c r="I420" s="24">
        <f t="shared" si="62"/>
        <v>219000</v>
      </c>
      <c r="J420" s="24">
        <f t="shared" si="62"/>
        <v>108000</v>
      </c>
      <c r="K420" s="24">
        <f t="shared" si="62"/>
        <v>18000</v>
      </c>
      <c r="L420" s="24">
        <f t="shared" si="62"/>
        <v>156162.82999999999</v>
      </c>
      <c r="M420" s="24">
        <f t="shared" si="62"/>
        <v>565067.72</v>
      </c>
      <c r="N420" s="24">
        <f>IFERROR(VLOOKUP($B$416,$4:$126,MATCH($T420&amp;"/"&amp;N$348,$2:$2,0),FALSE),IFERROR(VLOOKUP($B$416,$4:$126,MATCH($T419&amp;"/"&amp;N$348,$2:$2,0),FALSE),IFERROR(VLOOKUP($B$416,$4:$126,MATCH($T418&amp;"/"&amp;N$348,$2:$2,0),FALSE),IFERROR(VLOOKUP($B$416,$4:$126,MATCH($T417&amp;"/"&amp;N$348,$2:$2,0),FALSE),""))))</f>
        <v>558821.12</v>
      </c>
      <c r="O420" s="24">
        <f>IFERROR(VLOOKUP($B$416,$4:$126,MATCH($T420&amp;"/"&amp;O$348,$2:$2,0),FALSE),IFERROR(VLOOKUP($B$416,$4:$126,MATCH($T419&amp;"/"&amp;O$348,$2:$2,0),FALSE),IFERROR(VLOOKUP($B$416,$4:$126,MATCH($T418&amp;"/"&amp;O$348,$2:$2,0),FALSE),IFERROR(VLOOKUP($B$416,$4:$126,MATCH($T417&amp;"/"&amp;O$348,$2:$2,0),FALSE),""))))</f>
        <v>394598.24</v>
      </c>
      <c r="P420" s="24">
        <f>IFERROR(VLOOKUP($B$416,$4:$126,MATCH($T420&amp;"/"&amp;P$348,$2:$2,0),FALSE),IFERROR(VLOOKUP($B$416,$4:$126,MATCH($T419&amp;"/"&amp;P$348,$2:$2,0),FALSE),IFERROR(VLOOKUP($B$416,$4:$126,MATCH($T418&amp;"/"&amp;P$348,$2:$2,0),FALSE),IFERROR(VLOOKUP($B$416,$4:$126,MATCH($T417&amp;"/"&amp;P$348,$2:$2,0),FALSE),""))))</f>
        <v>317417.15999999997</v>
      </c>
      <c r="Q420" s="24">
        <f>IFERROR(VLOOKUP($B$416,$4:$126,MATCH($T420&amp;"/"&amp;Q$348,$2:$2,0),FALSE),IFERROR(VLOOKUP($B$416,$4:$126,MATCH($T419&amp;"/"&amp;Q$348,$2:$2,0),FALSE),IFERROR(VLOOKUP($B$416,$4:$126,MATCH($T418&amp;"/"&amp;Q$348,$2:$2,0),FALSE),IFERROR(VLOOKUP($B$416,$4:$126,MATCH($T417&amp;"/"&amp;Q$348,$2:$2,0),FALSE),""))))</f>
        <v>331275.76</v>
      </c>
      <c r="R420" s="24" t="str">
        <f>IFERROR(VLOOKUP($B$416,$4:$126,MATCH($T420&amp;"/"&amp;R$348,$2:$2,0),FALSE),IFERROR(VLOOKUP($B$416,$4:$126,MATCH($T419&amp;"/"&amp;R$348,$2:$2,0),FALSE),IFERROR(VLOOKUP($B$416,$4:$126,MATCH($T418&amp;"/"&amp;R$348,$2:$2,0),FALSE),IFERROR(VLOOKUP($B$416,$4:$126,MATCH($T417&amp;"/"&amp;R$348,$2:$2,0),FALSE),""))))</f>
        <v/>
      </c>
      <c r="S420" s="20"/>
      <c r="T420" s="25" t="s">
        <v>341</v>
      </c>
    </row>
    <row r="421" spans="2:28" ht="14" x14ac:dyDescent="0.3">
      <c r="B421" s="33">
        <f t="shared" ref="B421:M421" si="64">+B420/B$402</f>
        <v>0</v>
      </c>
      <c r="C421" s="33">
        <f t="shared" si="64"/>
        <v>2.5875592491338127E-3</v>
      </c>
      <c r="D421" s="33">
        <f t="shared" si="64"/>
        <v>0.17954852049246672</v>
      </c>
      <c r="E421" s="33">
        <f t="shared" si="64"/>
        <v>0.2874154562052384</v>
      </c>
      <c r="F421" s="33">
        <f t="shared" si="64"/>
        <v>0.26806485480816183</v>
      </c>
      <c r="G421" s="33">
        <f t="shared" si="64"/>
        <v>0.23196913404749336</v>
      </c>
      <c r="H421" s="33">
        <f t="shared" si="64"/>
        <v>0.18678155110169239</v>
      </c>
      <c r="I421" s="33">
        <f t="shared" si="64"/>
        <v>9.8832910590225267E-2</v>
      </c>
      <c r="J421" s="33">
        <f t="shared" si="64"/>
        <v>4.8256706159612424E-2</v>
      </c>
      <c r="K421" s="33">
        <f t="shared" si="64"/>
        <v>7.5400590772006539E-3</v>
      </c>
      <c r="L421" s="33">
        <f t="shared" si="64"/>
        <v>6.0015943982711067E-2</v>
      </c>
      <c r="M421" s="33">
        <f t="shared" si="64"/>
        <v>0.18723825344610881</v>
      </c>
      <c r="N421" s="33">
        <f>+N420/N$402</f>
        <v>0.19929842615187837</v>
      </c>
      <c r="O421" s="33">
        <f>+O420/O$402</f>
        <v>0.14596833638209131</v>
      </c>
      <c r="P421" s="33">
        <f t="shared" ref="P421:R421" si="65">+P420/P$402</f>
        <v>0.11585108873970958</v>
      </c>
      <c r="Q421" s="33">
        <f t="shared" si="65"/>
        <v>0.1206200165209447</v>
      </c>
      <c r="R421" s="33" t="e">
        <f t="shared" si="65"/>
        <v>#VALUE!</v>
      </c>
      <c r="S421" s="20"/>
      <c r="T421" s="34" t="s">
        <v>343</v>
      </c>
    </row>
    <row r="422" spans="2:28" ht="14" x14ac:dyDescent="0.3">
      <c r="B422" s="200" t="s">
        <v>208</v>
      </c>
      <c r="C422" s="200"/>
      <c r="D422" s="200"/>
      <c r="E422" s="200"/>
      <c r="F422" s="200"/>
      <c r="G422" s="200"/>
      <c r="H422" s="200"/>
      <c r="I422" s="200"/>
      <c r="J422" s="200"/>
      <c r="K422" s="200"/>
      <c r="L422" s="200"/>
      <c r="M422" s="200"/>
      <c r="N422" s="200"/>
      <c r="O422" s="51"/>
      <c r="P422" s="51"/>
      <c r="Q422" s="51"/>
      <c r="R422" s="51"/>
      <c r="S422" s="20"/>
      <c r="T422" s="3"/>
    </row>
    <row r="423" spans="2:28" ht="14" x14ac:dyDescent="0.3">
      <c r="B423" s="24">
        <f t="shared" ref="B423:Q426" si="66">IFERROR(VLOOKUP($B$422,$4:$126,MATCH($T423&amp;"/"&amp;B$348,$2:$2,0),FALSE),"")</f>
        <v>3629</v>
      </c>
      <c r="C423" s="24">
        <f t="shared" si="66"/>
        <v>0</v>
      </c>
      <c r="D423" s="24">
        <f t="shared" si="66"/>
        <v>0</v>
      </c>
      <c r="E423" s="24">
        <f t="shared" si="66"/>
        <v>0</v>
      </c>
      <c r="F423" s="24">
        <f t="shared" si="66"/>
        <v>0</v>
      </c>
      <c r="G423" s="24">
        <f t="shared" si="66"/>
        <v>0</v>
      </c>
      <c r="H423" s="24">
        <f t="shared" si="66"/>
        <v>0</v>
      </c>
      <c r="I423" s="24">
        <f t="shared" si="66"/>
        <v>0</v>
      </c>
      <c r="J423" s="24">
        <f t="shared" si="66"/>
        <v>0</v>
      </c>
      <c r="K423" s="24">
        <f t="shared" si="66"/>
        <v>0</v>
      </c>
      <c r="L423" s="24">
        <f t="shared" si="66"/>
        <v>0</v>
      </c>
      <c r="M423" s="24">
        <f t="shared" si="66"/>
        <v>0</v>
      </c>
      <c r="N423" s="24">
        <f t="shared" si="66"/>
        <v>0</v>
      </c>
      <c r="O423" s="24">
        <f t="shared" si="66"/>
        <v>0</v>
      </c>
      <c r="P423" s="24">
        <f t="shared" si="66"/>
        <v>0</v>
      </c>
      <c r="Q423" s="24">
        <f t="shared" si="66"/>
        <v>0</v>
      </c>
      <c r="R423" s="24" t="str">
        <f t="shared" ref="L423:R425" si="67">IFERROR(VLOOKUP($B$422,$4:$126,MATCH($T423&amp;"/"&amp;R$348,$2:$2,0),FALSE),"")</f>
        <v/>
      </c>
      <c r="S423" s="20"/>
      <c r="T423" s="25" t="s">
        <v>335</v>
      </c>
    </row>
    <row r="424" spans="2:28" ht="14" x14ac:dyDescent="0.3">
      <c r="B424" s="24">
        <f t="shared" si="66"/>
        <v>1300</v>
      </c>
      <c r="C424" s="24">
        <f t="shared" si="66"/>
        <v>3394.03</v>
      </c>
      <c r="D424" s="24">
        <f t="shared" si="66"/>
        <v>0</v>
      </c>
      <c r="E424" s="24">
        <f t="shared" si="66"/>
        <v>0</v>
      </c>
      <c r="F424" s="24">
        <f t="shared" si="66"/>
        <v>0</v>
      </c>
      <c r="G424" s="24">
        <f t="shared" si="66"/>
        <v>0</v>
      </c>
      <c r="H424" s="24">
        <f t="shared" si="66"/>
        <v>54267.8</v>
      </c>
      <c r="I424" s="24">
        <f t="shared" si="66"/>
        <v>0</v>
      </c>
      <c r="J424" s="24">
        <f t="shared" si="66"/>
        <v>0</v>
      </c>
      <c r="K424" s="24">
        <f t="shared" si="66"/>
        <v>0</v>
      </c>
      <c r="L424" s="24">
        <f t="shared" si="67"/>
        <v>0</v>
      </c>
      <c r="M424" s="24">
        <f t="shared" si="67"/>
        <v>126630.43</v>
      </c>
      <c r="N424" s="24">
        <f t="shared" si="67"/>
        <v>0</v>
      </c>
      <c r="O424" s="24">
        <f t="shared" si="67"/>
        <v>0</v>
      </c>
      <c r="P424" s="24">
        <f t="shared" si="67"/>
        <v>0</v>
      </c>
      <c r="Q424" s="24">
        <f t="shared" si="67"/>
        <v>0</v>
      </c>
      <c r="R424" s="24" t="str">
        <f t="shared" si="67"/>
        <v/>
      </c>
      <c r="S424" s="20"/>
      <c r="T424" s="25" t="s">
        <v>337</v>
      </c>
    </row>
    <row r="425" spans="2:28" ht="14" x14ac:dyDescent="0.3">
      <c r="B425" s="24">
        <f t="shared" si="66"/>
        <v>1338</v>
      </c>
      <c r="C425" s="24">
        <f t="shared" si="66"/>
        <v>3019.34</v>
      </c>
      <c r="D425" s="24">
        <f t="shared" si="66"/>
        <v>1927</v>
      </c>
      <c r="E425" s="24">
        <f t="shared" si="66"/>
        <v>0</v>
      </c>
      <c r="F425" s="24">
        <f t="shared" si="66"/>
        <v>0</v>
      </c>
      <c r="G425" s="24">
        <f t="shared" si="66"/>
        <v>0</v>
      </c>
      <c r="H425" s="24">
        <f t="shared" si="66"/>
        <v>57458.36</v>
      </c>
      <c r="I425" s="24">
        <f t="shared" si="66"/>
        <v>0</v>
      </c>
      <c r="J425" s="24">
        <f t="shared" si="66"/>
        <v>0</v>
      </c>
      <c r="K425" s="24">
        <f t="shared" si="66"/>
        <v>86736.97</v>
      </c>
      <c r="L425" s="24">
        <f t="shared" si="67"/>
        <v>101704.51</v>
      </c>
      <c r="M425" s="24">
        <f t="shared" si="67"/>
        <v>0</v>
      </c>
      <c r="N425" s="24">
        <f t="shared" si="67"/>
        <v>6651.5</v>
      </c>
      <c r="O425" s="24">
        <f t="shared" si="67"/>
        <v>0</v>
      </c>
      <c r="P425" s="24">
        <f t="shared" si="67"/>
        <v>0</v>
      </c>
      <c r="Q425" s="24">
        <f t="shared" si="67"/>
        <v>0</v>
      </c>
      <c r="R425" s="24" t="str">
        <f t="shared" si="67"/>
        <v/>
      </c>
      <c r="S425" s="20"/>
      <c r="T425" s="25" t="s">
        <v>339</v>
      </c>
    </row>
    <row r="426" spans="2:28" ht="14" x14ac:dyDescent="0.3">
      <c r="B426" s="24">
        <f t="shared" si="66"/>
        <v>0</v>
      </c>
      <c r="C426" s="24">
        <f t="shared" si="66"/>
        <v>0</v>
      </c>
      <c r="D426" s="24">
        <f t="shared" si="66"/>
        <v>0</v>
      </c>
      <c r="E426" s="24">
        <f t="shared" si="66"/>
        <v>0</v>
      </c>
      <c r="F426" s="24">
        <f t="shared" si="66"/>
        <v>0</v>
      </c>
      <c r="G426" s="24">
        <f t="shared" si="66"/>
        <v>20979.91</v>
      </c>
      <c r="H426" s="24">
        <f t="shared" si="66"/>
        <v>0</v>
      </c>
      <c r="I426" s="24">
        <f t="shared" si="66"/>
        <v>0</v>
      </c>
      <c r="J426" s="24">
        <f t="shared" si="66"/>
        <v>0</v>
      </c>
      <c r="K426" s="24">
        <f t="shared" si="66"/>
        <v>88151.07</v>
      </c>
      <c r="L426" s="24">
        <f t="shared" si="66"/>
        <v>0</v>
      </c>
      <c r="M426" s="24">
        <f t="shared" si="66"/>
        <v>122384.63</v>
      </c>
      <c r="N426" s="24">
        <f>IFERROR(VLOOKUP($B$422,$4:$126,MATCH($T426&amp;"/"&amp;N$348,$2:$2,0),FALSE),IFERROR(VLOOKUP($B$422,$4:$126,MATCH($T425&amp;"/"&amp;N$348,$2:$2,0),FALSE),IFERROR(VLOOKUP($B$422,$4:$126,MATCH($T424&amp;"/"&amp;N$348,$2:$2,0),FALSE),IFERROR(VLOOKUP($B$422,$4:$126,MATCH($T423&amp;"/"&amp;N$348,$2:$2,0),FALSE),""))))</f>
        <v>6617</v>
      </c>
      <c r="O426" s="24">
        <f>IFERROR(VLOOKUP($B$422,$4:$126,MATCH($T426&amp;"/"&amp;O$348,$2:$2,0),FALSE),IFERROR(VLOOKUP($B$422,$4:$126,MATCH($T425&amp;"/"&amp;O$348,$2:$2,0),FALSE),IFERROR(VLOOKUP($B$422,$4:$126,MATCH($T424&amp;"/"&amp;O$348,$2:$2,0),FALSE),IFERROR(VLOOKUP($B$422,$4:$126,MATCH($T423&amp;"/"&amp;O$348,$2:$2,0),FALSE),""))))</f>
        <v>0</v>
      </c>
      <c r="P426" s="24">
        <f>IFERROR(VLOOKUP($B$422,$4:$126,MATCH($T426&amp;"/"&amp;P$348,$2:$2,0),FALSE),IFERROR(VLOOKUP($B$422,$4:$126,MATCH($T425&amp;"/"&amp;P$348,$2:$2,0),FALSE),IFERROR(VLOOKUP($B$422,$4:$126,MATCH($T424&amp;"/"&amp;P$348,$2:$2,0),FALSE),IFERROR(VLOOKUP($B$422,$4:$126,MATCH($T423&amp;"/"&amp;P$348,$2:$2,0),FALSE),""))))</f>
        <v>0</v>
      </c>
      <c r="Q426" s="24">
        <f>IFERROR(VLOOKUP($B$422,$4:$126,MATCH($T426&amp;"/"&amp;Q$348,$2:$2,0),FALSE),IFERROR(VLOOKUP($B$422,$4:$126,MATCH($T425&amp;"/"&amp;Q$348,$2:$2,0),FALSE),IFERROR(VLOOKUP($B$422,$4:$126,MATCH($T424&amp;"/"&amp;Q$348,$2:$2,0),FALSE),IFERROR(VLOOKUP($B$422,$4:$126,MATCH($T423&amp;"/"&amp;Q$348,$2:$2,0),FALSE),""))))</f>
        <v>0</v>
      </c>
      <c r="R426" s="24" t="str">
        <f>IFERROR(VLOOKUP($B$422,$4:$126,MATCH($T426&amp;"/"&amp;R$348,$2:$2,0),FALSE),IFERROR(VLOOKUP($B$422,$4:$126,MATCH($T425&amp;"/"&amp;R$348,$2:$2,0),FALSE),IFERROR(VLOOKUP($B$422,$4:$126,MATCH($T424&amp;"/"&amp;R$348,$2:$2,0),FALSE),IFERROR(VLOOKUP($B$422,$4:$126,MATCH($T423&amp;"/"&amp;R$348,$2:$2,0),FALSE),""))))</f>
        <v/>
      </c>
      <c r="S426" s="20"/>
      <c r="T426" s="25" t="s">
        <v>341</v>
      </c>
    </row>
    <row r="427" spans="2:28" ht="14" x14ac:dyDescent="0.3">
      <c r="B427" s="33">
        <f t="shared" ref="B427:M427" si="68">+B426/B$402</f>
        <v>0</v>
      </c>
      <c r="C427" s="33">
        <f t="shared" si="68"/>
        <v>0</v>
      </c>
      <c r="D427" s="33">
        <f t="shared" si="68"/>
        <v>0</v>
      </c>
      <c r="E427" s="33">
        <f t="shared" si="68"/>
        <v>0</v>
      </c>
      <c r="F427" s="33">
        <f t="shared" si="68"/>
        <v>0</v>
      </c>
      <c r="G427" s="33">
        <f t="shared" si="68"/>
        <v>9.1479164569442592E-3</v>
      </c>
      <c r="H427" s="33">
        <f t="shared" si="68"/>
        <v>0</v>
      </c>
      <c r="I427" s="33">
        <f t="shared" si="68"/>
        <v>0</v>
      </c>
      <c r="J427" s="33">
        <f t="shared" si="68"/>
        <v>0</v>
      </c>
      <c r="K427" s="33">
        <f t="shared" si="68"/>
        <v>3.6925793084358345E-2</v>
      </c>
      <c r="L427" s="33">
        <f t="shared" si="68"/>
        <v>0</v>
      </c>
      <c r="M427" s="33">
        <f t="shared" si="68"/>
        <v>4.0552810855747086E-2</v>
      </c>
      <c r="N427" s="33">
        <f>+N426/N$402</f>
        <v>2.3598923495357139E-3</v>
      </c>
      <c r="O427" s="33">
        <f>+O426/O$402</f>
        <v>0</v>
      </c>
      <c r="P427" s="33">
        <f t="shared" ref="P427:R427" si="69">+P426/P$402</f>
        <v>0</v>
      </c>
      <c r="Q427" s="33">
        <f t="shared" si="69"/>
        <v>0</v>
      </c>
      <c r="R427" s="33" t="e">
        <f t="shared" si="69"/>
        <v>#VALUE!</v>
      </c>
      <c r="S427" s="20"/>
      <c r="T427" s="34" t="s">
        <v>343</v>
      </c>
    </row>
    <row r="428" spans="2:28" ht="14" x14ac:dyDescent="0.3">
      <c r="B428" s="200" t="s">
        <v>209</v>
      </c>
      <c r="C428" s="200"/>
      <c r="D428" s="200"/>
      <c r="E428" s="200"/>
      <c r="F428" s="200"/>
      <c r="G428" s="200"/>
      <c r="H428" s="200"/>
      <c r="I428" s="200"/>
      <c r="J428" s="200"/>
      <c r="K428" s="200"/>
      <c r="L428" s="200"/>
      <c r="M428" s="200"/>
      <c r="N428" s="200"/>
      <c r="O428" s="51"/>
      <c r="P428" s="51"/>
      <c r="Q428" s="51"/>
      <c r="R428" s="51"/>
      <c r="S428" s="20"/>
      <c r="T428" s="3"/>
    </row>
    <row r="429" spans="2:28" ht="14" x14ac:dyDescent="0.3">
      <c r="B429" s="24">
        <f t="shared" ref="B429:Q432" si="70">IFERROR(VLOOKUP($B$428,$4:$126,MATCH($T429&amp;"/"&amp;B$348,$2:$2,0),FALSE),"")</f>
        <v>22209</v>
      </c>
      <c r="C429" s="24">
        <f t="shared" si="70"/>
        <v>0</v>
      </c>
      <c r="D429" s="24">
        <f t="shared" si="70"/>
        <v>7500.59</v>
      </c>
      <c r="E429" s="24">
        <f t="shared" si="70"/>
        <v>420388.36</v>
      </c>
      <c r="F429" s="24">
        <f t="shared" si="70"/>
        <v>644000</v>
      </c>
      <c r="G429" s="24">
        <f t="shared" si="70"/>
        <v>549000</v>
      </c>
      <c r="H429" s="24">
        <f t="shared" si="70"/>
        <v>526000</v>
      </c>
      <c r="I429" s="24">
        <f t="shared" si="70"/>
        <v>387000</v>
      </c>
      <c r="J429" s="24">
        <f t="shared" si="70"/>
        <v>166000</v>
      </c>
      <c r="K429" s="24">
        <f t="shared" si="70"/>
        <v>128000</v>
      </c>
      <c r="L429" s="24">
        <f t="shared" si="70"/>
        <v>34000</v>
      </c>
      <c r="M429" s="24">
        <f t="shared" si="70"/>
        <v>232460.58</v>
      </c>
      <c r="N429" s="24">
        <f t="shared" si="70"/>
        <v>646065.84</v>
      </c>
      <c r="O429" s="24">
        <f t="shared" si="70"/>
        <v>456269.49</v>
      </c>
      <c r="P429" s="24">
        <f t="shared" si="70"/>
        <v>402866.34</v>
      </c>
      <c r="Q429" s="24">
        <f t="shared" si="70"/>
        <v>294902.2</v>
      </c>
      <c r="R429" s="24" t="str">
        <f t="shared" ref="L429:R431" si="71">IFERROR(VLOOKUP($B$428,$4:$126,MATCH($T429&amp;"/"&amp;R$348,$2:$2,0),FALSE),"")</f>
        <v/>
      </c>
      <c r="S429" s="20"/>
      <c r="T429" s="25" t="s">
        <v>335</v>
      </c>
    </row>
    <row r="430" spans="2:28" ht="14" x14ac:dyDescent="0.3">
      <c r="B430" s="24">
        <f t="shared" si="70"/>
        <v>1300</v>
      </c>
      <c r="C430" s="24">
        <f t="shared" si="70"/>
        <v>12611.210000000001</v>
      </c>
      <c r="D430" s="24">
        <f t="shared" si="70"/>
        <v>436000</v>
      </c>
      <c r="E430" s="24">
        <f t="shared" si="70"/>
        <v>528409.05000000005</v>
      </c>
      <c r="F430" s="24">
        <f t="shared" si="70"/>
        <v>594000</v>
      </c>
      <c r="G430" s="24">
        <f t="shared" si="70"/>
        <v>480000</v>
      </c>
      <c r="H430" s="24">
        <f t="shared" si="70"/>
        <v>536267.80000000005</v>
      </c>
      <c r="I430" s="24">
        <f t="shared" si="70"/>
        <v>361000</v>
      </c>
      <c r="J430" s="24">
        <f t="shared" si="70"/>
        <v>125000</v>
      </c>
      <c r="K430" s="24">
        <f t="shared" si="70"/>
        <v>51000</v>
      </c>
      <c r="L430" s="24">
        <f t="shared" si="71"/>
        <v>78000</v>
      </c>
      <c r="M430" s="24">
        <f t="shared" si="71"/>
        <v>527454.73</v>
      </c>
      <c r="N430" s="24">
        <f t="shared" si="71"/>
        <v>723216.76</v>
      </c>
      <c r="O430" s="24">
        <f t="shared" si="71"/>
        <v>469907.02</v>
      </c>
      <c r="P430" s="24">
        <f t="shared" si="71"/>
        <v>332674.40999999997</v>
      </c>
      <c r="Q430" s="24">
        <f t="shared" si="71"/>
        <v>313302.33</v>
      </c>
      <c r="R430" s="24" t="str">
        <f t="shared" si="71"/>
        <v/>
      </c>
      <c r="S430" s="20"/>
      <c r="T430" s="25" t="s">
        <v>337</v>
      </c>
    </row>
    <row r="431" spans="2:28" ht="14" x14ac:dyDescent="0.3">
      <c r="B431" s="24">
        <f t="shared" si="70"/>
        <v>1338</v>
      </c>
      <c r="C431" s="24">
        <f t="shared" si="70"/>
        <v>13797.55</v>
      </c>
      <c r="D431" s="24">
        <f t="shared" si="70"/>
        <v>351927</v>
      </c>
      <c r="E431" s="24">
        <f t="shared" si="70"/>
        <v>579000</v>
      </c>
      <c r="F431" s="24">
        <f t="shared" si="70"/>
        <v>622000</v>
      </c>
      <c r="G431" s="24">
        <f t="shared" si="70"/>
        <v>514000</v>
      </c>
      <c r="H431" s="24">
        <f t="shared" si="70"/>
        <v>534324.77</v>
      </c>
      <c r="I431" s="24">
        <f t="shared" si="70"/>
        <v>330000</v>
      </c>
      <c r="J431" s="24">
        <f t="shared" si="70"/>
        <v>121000</v>
      </c>
      <c r="K431" s="24">
        <f t="shared" si="70"/>
        <v>105736.97</v>
      </c>
      <c r="L431" s="24">
        <f t="shared" si="71"/>
        <v>204177.76</v>
      </c>
      <c r="M431" s="24">
        <f t="shared" si="71"/>
        <v>597974.36</v>
      </c>
      <c r="N431" s="24">
        <f t="shared" si="71"/>
        <v>628564.92000000004</v>
      </c>
      <c r="O431" s="24">
        <f t="shared" si="71"/>
        <v>479810.95</v>
      </c>
      <c r="P431" s="24">
        <f t="shared" si="71"/>
        <v>293069.40999999997</v>
      </c>
      <c r="Q431" s="24">
        <f t="shared" si="71"/>
        <v>331275.76</v>
      </c>
      <c r="R431" s="24" t="str">
        <f t="shared" si="71"/>
        <v/>
      </c>
      <c r="S431" s="20"/>
      <c r="T431" s="25" t="s">
        <v>339</v>
      </c>
    </row>
    <row r="432" spans="2:28" ht="14" x14ac:dyDescent="0.3">
      <c r="B432" s="24">
        <f t="shared" si="70"/>
        <v>0</v>
      </c>
      <c r="C432" s="24">
        <f t="shared" si="70"/>
        <v>5263.5</v>
      </c>
      <c r="D432" s="24">
        <f t="shared" si="70"/>
        <v>340000</v>
      </c>
      <c r="E432" s="24">
        <f t="shared" si="70"/>
        <v>614000</v>
      </c>
      <c r="F432" s="24">
        <f t="shared" si="70"/>
        <v>581000</v>
      </c>
      <c r="G432" s="24">
        <f t="shared" si="70"/>
        <v>552979.91</v>
      </c>
      <c r="H432" s="24">
        <f t="shared" si="70"/>
        <v>431000</v>
      </c>
      <c r="I432" s="24">
        <f t="shared" si="70"/>
        <v>219000</v>
      </c>
      <c r="J432" s="24">
        <f t="shared" si="70"/>
        <v>108000</v>
      </c>
      <c r="K432" s="24">
        <f t="shared" si="70"/>
        <v>106151.07</v>
      </c>
      <c r="L432" s="24">
        <f t="shared" si="70"/>
        <v>156162.82999999999</v>
      </c>
      <c r="M432" s="24">
        <f t="shared" si="70"/>
        <v>687452.35</v>
      </c>
      <c r="N432" s="24">
        <f>IFERROR(VLOOKUP($B$428,$4:$126,MATCH($T432&amp;"/"&amp;N$348,$2:$2,0),FALSE),IFERROR(VLOOKUP($B$428,$4:$126,MATCH($T431&amp;"/"&amp;N$348,$2:$2,0),FALSE),IFERROR(VLOOKUP($B$428,$4:$126,MATCH($T430&amp;"/"&amp;N$348,$2:$2,0),FALSE),IFERROR(VLOOKUP($B$428,$4:$126,MATCH($T429&amp;"/"&amp;N$348,$2:$2,0),FALSE),""))))</f>
        <v>565438.12</v>
      </c>
      <c r="O432" s="24">
        <f>IFERROR(VLOOKUP($B$428,$4:$126,MATCH($T432&amp;"/"&amp;O$348,$2:$2,0),FALSE),IFERROR(VLOOKUP($B$428,$4:$126,MATCH($T431&amp;"/"&amp;O$348,$2:$2,0),FALSE),IFERROR(VLOOKUP($B$428,$4:$126,MATCH($T430&amp;"/"&amp;O$348,$2:$2,0),FALSE),IFERROR(VLOOKUP($B$428,$4:$126,MATCH($T429&amp;"/"&amp;O$348,$2:$2,0),FALSE),""))))</f>
        <v>394598.24</v>
      </c>
      <c r="P432" s="24">
        <f>IFERROR(VLOOKUP($B$428,$4:$126,MATCH($T432&amp;"/"&amp;P$348,$2:$2,0),FALSE),IFERROR(VLOOKUP($B$428,$4:$126,MATCH($T431&amp;"/"&amp;P$348,$2:$2,0),FALSE),IFERROR(VLOOKUP($B$428,$4:$126,MATCH($T430&amp;"/"&amp;P$348,$2:$2,0),FALSE),IFERROR(VLOOKUP($B$428,$4:$126,MATCH($T429&amp;"/"&amp;P$348,$2:$2,0),FALSE),""))))</f>
        <v>317417.15999999997</v>
      </c>
      <c r="Q432" s="24">
        <f>IFERROR(VLOOKUP($B$428,$4:$126,MATCH($T432&amp;"/"&amp;Q$348,$2:$2,0),FALSE),IFERROR(VLOOKUP($B$428,$4:$126,MATCH($T431&amp;"/"&amp;Q$348,$2:$2,0),FALSE),IFERROR(VLOOKUP($B$428,$4:$126,MATCH($T430&amp;"/"&amp;Q$348,$2:$2,0),FALSE),IFERROR(VLOOKUP($B$428,$4:$126,MATCH($T429&amp;"/"&amp;Q$348,$2:$2,0),FALSE),""))))</f>
        <v>331275.76</v>
      </c>
      <c r="R432" s="24" t="str">
        <f>IFERROR(VLOOKUP($B$428,$4:$126,MATCH($T432&amp;"/"&amp;R$348,$2:$2,0),FALSE),IFERROR(VLOOKUP($B$428,$4:$126,MATCH($T431&amp;"/"&amp;R$348,$2:$2,0),FALSE),IFERROR(VLOOKUP($B$428,$4:$126,MATCH($T430&amp;"/"&amp;R$348,$2:$2,0),FALSE),IFERROR(VLOOKUP($B$428,$4:$126,MATCH($T429&amp;"/"&amp;R$348,$2:$2,0),FALSE),""))))</f>
        <v/>
      </c>
      <c r="S432" s="20"/>
      <c r="T432" s="25" t="s">
        <v>341</v>
      </c>
      <c r="AB432" s="53"/>
    </row>
    <row r="433" spans="1:28" s="53" customFormat="1" ht="14" x14ac:dyDescent="0.3">
      <c r="A433" s="54"/>
      <c r="B433" s="55">
        <f t="shared" ref="B433:R433" si="72">+B432/B$457</f>
        <v>0</v>
      </c>
      <c r="C433" s="55">
        <f t="shared" si="72"/>
        <v>4.0265872107190471E-3</v>
      </c>
      <c r="D433" s="55">
        <f t="shared" si="72"/>
        <v>0.26566514241812117</v>
      </c>
      <c r="E433" s="55">
        <f t="shared" si="72"/>
        <v>0.4957580030460696</v>
      </c>
      <c r="F433" s="55">
        <f t="shared" si="72"/>
        <v>0.44541706699899125</v>
      </c>
      <c r="G433" s="55">
        <f t="shared" si="72"/>
        <v>0.37559331891523329</v>
      </c>
      <c r="H433" s="55">
        <f t="shared" si="72"/>
        <v>0.27517796320728893</v>
      </c>
      <c r="I433" s="55">
        <f t="shared" si="72"/>
        <v>0.1316478916635235</v>
      </c>
      <c r="J433" s="55">
        <f t="shared" si="72"/>
        <v>6.156865298162735E-2</v>
      </c>
      <c r="K433" s="55">
        <f t="shared" si="72"/>
        <v>5.600567638056822E-2</v>
      </c>
      <c r="L433" s="55">
        <f t="shared" si="72"/>
        <v>8.5084782594340116E-2</v>
      </c>
      <c r="M433" s="55">
        <f t="shared" si="72"/>
        <v>0.36941132801325161</v>
      </c>
      <c r="N433" s="55">
        <f t="shared" si="72"/>
        <v>0.31498824143603654</v>
      </c>
      <c r="O433" s="55">
        <f t="shared" si="72"/>
        <v>0.21571930871963585</v>
      </c>
      <c r="P433" s="55">
        <f t="shared" si="72"/>
        <v>0.16995188367584166</v>
      </c>
      <c r="Q433" s="55">
        <f t="shared" si="72"/>
        <v>0.18820503580810255</v>
      </c>
      <c r="R433" s="55" t="e">
        <f t="shared" si="72"/>
        <v>#VALUE!</v>
      </c>
      <c r="S433" s="20"/>
      <c r="T433" s="56" t="s">
        <v>364</v>
      </c>
      <c r="V433" s="2"/>
      <c r="AB433" s="2"/>
    </row>
    <row r="434" spans="1:28" ht="14" x14ac:dyDescent="0.3">
      <c r="A434" s="18"/>
      <c r="B434" s="200" t="s">
        <v>118</v>
      </c>
      <c r="C434" s="200"/>
      <c r="D434" s="200"/>
      <c r="E434" s="200"/>
      <c r="F434" s="200"/>
      <c r="G434" s="200"/>
      <c r="H434" s="200"/>
      <c r="I434" s="200"/>
      <c r="J434" s="200"/>
      <c r="K434" s="200"/>
      <c r="L434" s="200"/>
      <c r="M434" s="200"/>
      <c r="N434" s="200"/>
      <c r="O434" s="51"/>
      <c r="P434" s="51"/>
      <c r="Q434" s="51"/>
      <c r="R434" s="51"/>
      <c r="S434" s="20"/>
      <c r="T434" s="3"/>
      <c r="V434" s="53"/>
    </row>
    <row r="435" spans="1:28" ht="14" x14ac:dyDescent="0.3">
      <c r="B435" s="24">
        <f t="shared" ref="B435:Q438" si="73">IFERROR(VLOOKUP($B$434,$4:$126,MATCH($T435&amp;"/"&amp;B$348,$2:$2,0),FALSE),"")</f>
        <v>7933.21</v>
      </c>
      <c r="C435" s="24">
        <f t="shared" si="73"/>
        <v>3737</v>
      </c>
      <c r="D435" s="24">
        <f t="shared" si="73"/>
        <v>1966.03</v>
      </c>
      <c r="E435" s="24">
        <f t="shared" si="73"/>
        <v>17739.830000000002</v>
      </c>
      <c r="F435" s="24">
        <f t="shared" si="73"/>
        <v>19434.04</v>
      </c>
      <c r="G435" s="24">
        <f t="shared" si="73"/>
        <v>22830.22</v>
      </c>
      <c r="H435" s="24">
        <f t="shared" si="73"/>
        <v>21612.880000000001</v>
      </c>
      <c r="I435" s="24">
        <f t="shared" si="73"/>
        <v>56070.720000000001</v>
      </c>
      <c r="J435" s="24">
        <f t="shared" si="73"/>
        <v>70738.679999999993</v>
      </c>
      <c r="K435" s="24">
        <f t="shared" si="73"/>
        <v>79646.86</v>
      </c>
      <c r="L435" s="24">
        <f t="shared" si="73"/>
        <v>92641.04</v>
      </c>
      <c r="M435" s="24">
        <f t="shared" si="73"/>
        <v>106519.08</v>
      </c>
      <c r="N435" s="24">
        <f t="shared" si="73"/>
        <v>159187.25</v>
      </c>
      <c r="O435" s="24">
        <f t="shared" si="73"/>
        <v>161404.43</v>
      </c>
      <c r="P435" s="24">
        <f t="shared" si="73"/>
        <v>193923.06</v>
      </c>
      <c r="Q435" s="24">
        <f t="shared" si="73"/>
        <v>221536.02</v>
      </c>
      <c r="R435" s="24" t="str">
        <f t="shared" ref="L435:R437" si="74">IFERROR(VLOOKUP($B$434,$4:$126,MATCH($T435&amp;"/"&amp;R$348,$2:$2,0),FALSE),"")</f>
        <v/>
      </c>
      <c r="S435" s="20"/>
      <c r="T435" s="25" t="s">
        <v>335</v>
      </c>
    </row>
    <row r="436" spans="1:28" ht="14" x14ac:dyDescent="0.3">
      <c r="B436" s="24">
        <f t="shared" si="73"/>
        <v>5183</v>
      </c>
      <c r="C436" s="24">
        <f t="shared" si="73"/>
        <v>3394.03</v>
      </c>
      <c r="D436" s="24">
        <f t="shared" si="73"/>
        <v>1819.5</v>
      </c>
      <c r="E436" s="24">
        <f t="shared" si="73"/>
        <v>18790.18</v>
      </c>
      <c r="F436" s="24">
        <f t="shared" si="73"/>
        <v>20518</v>
      </c>
      <c r="G436" s="24">
        <f t="shared" si="73"/>
        <v>22944.82</v>
      </c>
      <c r="H436" s="24">
        <f t="shared" si="73"/>
        <v>54267.8</v>
      </c>
      <c r="I436" s="24">
        <f t="shared" si="73"/>
        <v>62368.25</v>
      </c>
      <c r="J436" s="24">
        <f t="shared" si="73"/>
        <v>73843.98</v>
      </c>
      <c r="K436" s="24">
        <f t="shared" si="73"/>
        <v>83043.44</v>
      </c>
      <c r="L436" s="24">
        <f t="shared" si="74"/>
        <v>97128.51</v>
      </c>
      <c r="M436" s="24">
        <f t="shared" si="74"/>
        <v>126630.43</v>
      </c>
      <c r="N436" s="24">
        <f t="shared" si="74"/>
        <v>159043.71</v>
      </c>
      <c r="O436" s="24">
        <f t="shared" si="74"/>
        <v>166468.82</v>
      </c>
      <c r="P436" s="24">
        <f t="shared" si="74"/>
        <v>204349.99</v>
      </c>
      <c r="Q436" s="24">
        <f t="shared" si="74"/>
        <v>224412.65</v>
      </c>
      <c r="R436" s="24" t="str">
        <f t="shared" si="74"/>
        <v/>
      </c>
      <c r="S436" s="20"/>
      <c r="T436" s="25" t="s">
        <v>337</v>
      </c>
    </row>
    <row r="437" spans="1:28" ht="14" x14ac:dyDescent="0.3">
      <c r="B437" s="24">
        <f t="shared" si="73"/>
        <v>4801.57</v>
      </c>
      <c r="C437" s="24">
        <f t="shared" si="73"/>
        <v>3019.34</v>
      </c>
      <c r="D437" s="24">
        <f t="shared" si="73"/>
        <v>1927</v>
      </c>
      <c r="E437" s="24">
        <f t="shared" si="73"/>
        <v>19954.689999999999</v>
      </c>
      <c r="F437" s="24">
        <f t="shared" si="73"/>
        <v>21521.26</v>
      </c>
      <c r="G437" s="24">
        <f t="shared" si="73"/>
        <v>23797.21</v>
      </c>
      <c r="H437" s="24">
        <f t="shared" si="73"/>
        <v>57458.36</v>
      </c>
      <c r="I437" s="24">
        <f t="shared" si="73"/>
        <v>66365.34</v>
      </c>
      <c r="J437" s="24">
        <f t="shared" si="73"/>
        <v>77148.03</v>
      </c>
      <c r="K437" s="24">
        <f t="shared" si="73"/>
        <v>86736.97</v>
      </c>
      <c r="L437" s="24">
        <f t="shared" si="74"/>
        <v>101704.51</v>
      </c>
      <c r="M437" s="24">
        <f t="shared" si="74"/>
        <v>130455.11</v>
      </c>
      <c r="N437" s="24">
        <f t="shared" si="74"/>
        <v>159653.04999999999</v>
      </c>
      <c r="O437" s="24">
        <f t="shared" si="74"/>
        <v>176650.33</v>
      </c>
      <c r="P437" s="24">
        <f t="shared" si="74"/>
        <v>209801.33</v>
      </c>
      <c r="Q437" s="24">
        <f t="shared" si="74"/>
        <v>229634.02</v>
      </c>
      <c r="R437" s="24" t="str">
        <f t="shared" si="74"/>
        <v/>
      </c>
      <c r="S437" s="20"/>
      <c r="T437" s="25" t="s">
        <v>339</v>
      </c>
    </row>
    <row r="438" spans="1:28" ht="14" x14ac:dyDescent="0.3">
      <c r="B438" s="24">
        <f t="shared" si="73"/>
        <v>4394</v>
      </c>
      <c r="C438" s="24">
        <f t="shared" si="73"/>
        <v>2963.71</v>
      </c>
      <c r="D438" s="24">
        <f t="shared" si="73"/>
        <v>2021</v>
      </c>
      <c r="E438" s="24">
        <f t="shared" si="73"/>
        <v>19598.96</v>
      </c>
      <c r="F438" s="24">
        <f t="shared" si="73"/>
        <v>22064.21</v>
      </c>
      <c r="G438" s="24">
        <f t="shared" si="73"/>
        <v>20979.91</v>
      </c>
      <c r="H438" s="24">
        <f t="shared" si="73"/>
        <v>53289.08</v>
      </c>
      <c r="I438" s="24">
        <f t="shared" si="73"/>
        <v>66401.179999999993</v>
      </c>
      <c r="J438" s="24">
        <f t="shared" si="73"/>
        <v>75888.37</v>
      </c>
      <c r="K438" s="24">
        <f t="shared" si="73"/>
        <v>88151.07</v>
      </c>
      <c r="L438" s="24">
        <f t="shared" si="73"/>
        <v>102166.65</v>
      </c>
      <c r="M438" s="24">
        <f t="shared" si="73"/>
        <v>122384.63</v>
      </c>
      <c r="N438" s="24">
        <f>IFERROR(VLOOKUP($B$434,$4:$126,MATCH($T438&amp;"/"&amp;N$348,$2:$2,0),FALSE),IFERROR(VLOOKUP($B$434,$4:$126,MATCH($T437&amp;"/"&amp;N$348,$2:$2,0),FALSE),IFERROR(VLOOKUP($B$434,$4:$126,MATCH($T436&amp;"/"&amp;N$348,$2:$2,0),FALSE),IFERROR(VLOOKUP($B$434,$4:$126,MATCH($T435&amp;"/"&amp;N$348,$2:$2,0),FALSE),""))))</f>
        <v>156049.01</v>
      </c>
      <c r="O438" s="24">
        <f>IFERROR(VLOOKUP($B$434,$4:$126,MATCH($T438&amp;"/"&amp;O$348,$2:$2,0),FALSE),IFERROR(VLOOKUP($B$434,$4:$126,MATCH($T437&amp;"/"&amp;O$348,$2:$2,0),FALSE),IFERROR(VLOOKUP($B$434,$4:$126,MATCH($T436&amp;"/"&amp;O$348,$2:$2,0),FALSE),IFERROR(VLOOKUP($B$434,$4:$126,MATCH($T435&amp;"/"&amp;O$348,$2:$2,0),FALSE),""))))</f>
        <v>163162.95000000001</v>
      </c>
      <c r="P438" s="24">
        <f>IFERROR(VLOOKUP($B$434,$4:$126,MATCH($T438&amp;"/"&amp;P$348,$2:$2,0),FALSE),IFERROR(VLOOKUP($B$434,$4:$126,MATCH($T437&amp;"/"&amp;P$348,$2:$2,0),FALSE),IFERROR(VLOOKUP($B$434,$4:$126,MATCH($T436&amp;"/"&amp;P$348,$2:$2,0),FALSE),IFERROR(VLOOKUP($B$434,$4:$126,MATCH($T435&amp;"/"&amp;P$348,$2:$2,0),FALSE),""))))</f>
        <v>200948.92</v>
      </c>
      <c r="Q438" s="24">
        <f>IFERROR(VLOOKUP($B$434,$4:$126,MATCH($T438&amp;"/"&amp;Q$348,$2:$2,0),FALSE),IFERROR(VLOOKUP($B$434,$4:$126,MATCH($T437&amp;"/"&amp;Q$348,$2:$2,0),FALSE),IFERROR(VLOOKUP($B$434,$4:$126,MATCH($T436&amp;"/"&amp;Q$348,$2:$2,0),FALSE),IFERROR(VLOOKUP($B$434,$4:$126,MATCH($T435&amp;"/"&amp;Q$348,$2:$2,0),FALSE),""))))</f>
        <v>229634.02</v>
      </c>
      <c r="R438" s="24" t="str">
        <f>IFERROR(VLOOKUP($B$434,$4:$126,MATCH($T438&amp;"/"&amp;R$348,$2:$2,0),FALSE),IFERROR(VLOOKUP($B$434,$4:$126,MATCH($T437&amp;"/"&amp;R$348,$2:$2,0),FALSE),IFERROR(VLOOKUP($B$434,$4:$126,MATCH($T436&amp;"/"&amp;R$348,$2:$2,0),FALSE),IFERROR(VLOOKUP($B$434,$4:$126,MATCH($T435&amp;"/"&amp;R$348,$2:$2,0),FALSE),""))))</f>
        <v/>
      </c>
      <c r="S438" s="20"/>
      <c r="T438" s="25" t="s">
        <v>341</v>
      </c>
    </row>
    <row r="439" spans="1:28" ht="14" x14ac:dyDescent="0.3">
      <c r="B439" s="33">
        <f t="shared" ref="B439:M439" si="75">+B438/B$402</f>
        <v>2.4427491100977154E-3</v>
      </c>
      <c r="C439" s="33">
        <f t="shared" si="75"/>
        <v>1.4569725890092851E-3</v>
      </c>
      <c r="D439" s="33">
        <f t="shared" si="75"/>
        <v>1.0672575291625743E-3</v>
      </c>
      <c r="E439" s="33">
        <f t="shared" si="75"/>
        <v>9.1743388103391194E-3</v>
      </c>
      <c r="F439" s="33">
        <f t="shared" si="75"/>
        <v>1.0180101979529763E-2</v>
      </c>
      <c r="G439" s="33">
        <f t="shared" si="75"/>
        <v>9.1479164569442592E-3</v>
      </c>
      <c r="H439" s="33">
        <f t="shared" si="75"/>
        <v>2.3093774986501565E-2</v>
      </c>
      <c r="I439" s="33">
        <f t="shared" si="75"/>
        <v>2.9966309981851385E-2</v>
      </c>
      <c r="J439" s="33">
        <f t="shared" si="75"/>
        <v>3.3908544185388391E-2</v>
      </c>
      <c r="K439" s="33">
        <f t="shared" si="75"/>
        <v>3.6925793084358345E-2</v>
      </c>
      <c r="L439" s="33">
        <f t="shared" si="75"/>
        <v>3.9264323932277918E-2</v>
      </c>
      <c r="M439" s="33">
        <f t="shared" si="75"/>
        <v>4.0552810855747086E-2</v>
      </c>
      <c r="N439" s="33">
        <f>+N438/N$402</f>
        <v>5.5653447914707894E-2</v>
      </c>
      <c r="O439" s="33">
        <f>+O438/O$402</f>
        <v>6.0356641151502216E-2</v>
      </c>
      <c r="P439" s="33">
        <f t="shared" ref="P439:R439" si="76">+P438/P$402</f>
        <v>7.334244677593614E-2</v>
      </c>
      <c r="Q439" s="33">
        <f t="shared" si="76"/>
        <v>8.3611488163730846E-2</v>
      </c>
      <c r="R439" s="33" t="e">
        <f t="shared" si="76"/>
        <v>#VALUE!</v>
      </c>
      <c r="S439" s="20"/>
      <c r="T439" s="34" t="s">
        <v>343</v>
      </c>
    </row>
    <row r="440" spans="1:28" ht="14" x14ac:dyDescent="0.3">
      <c r="B440" s="204" t="s">
        <v>119</v>
      </c>
      <c r="C440" s="204"/>
      <c r="D440" s="204"/>
      <c r="E440" s="204"/>
      <c r="F440" s="204"/>
      <c r="G440" s="204"/>
      <c r="H440" s="204"/>
      <c r="I440" s="204"/>
      <c r="J440" s="204"/>
      <c r="K440" s="204"/>
      <c r="L440" s="204"/>
      <c r="M440" s="204"/>
      <c r="N440" s="204"/>
      <c r="O440" s="50"/>
      <c r="P440" s="50"/>
      <c r="Q440" s="50"/>
      <c r="R440" s="50"/>
      <c r="S440" s="20"/>
      <c r="T440" s="3"/>
    </row>
    <row r="441" spans="1:28" ht="14" x14ac:dyDescent="0.3">
      <c r="B441" s="24">
        <f t="shared" ref="B441:Q444" si="77">IFERROR(VLOOKUP($B$440,$4:$126,MATCH($T441&amp;"/"&amp;B$348,$2:$2,0),FALSE),"")</f>
        <v>749758.45</v>
      </c>
      <c r="C441" s="24">
        <f t="shared" si="77"/>
        <v>477008</v>
      </c>
      <c r="D441" s="24">
        <f t="shared" si="77"/>
        <v>635132.19999999995</v>
      </c>
      <c r="E441" s="24">
        <f t="shared" si="77"/>
        <v>689427.86</v>
      </c>
      <c r="F441" s="24">
        <f t="shared" si="77"/>
        <v>904612.86</v>
      </c>
      <c r="G441" s="24">
        <f t="shared" si="77"/>
        <v>840628.78</v>
      </c>
      <c r="H441" s="24">
        <f t="shared" si="77"/>
        <v>752115.4</v>
      </c>
      <c r="I441" s="24">
        <f t="shared" si="77"/>
        <v>638064.89</v>
      </c>
      <c r="J441" s="24">
        <f t="shared" si="77"/>
        <v>476747.36</v>
      </c>
      <c r="K441" s="24">
        <f t="shared" si="77"/>
        <v>445939.1</v>
      </c>
      <c r="L441" s="24">
        <f t="shared" si="77"/>
        <v>487659.69</v>
      </c>
      <c r="M441" s="24">
        <f t="shared" si="77"/>
        <v>777369.14</v>
      </c>
      <c r="N441" s="24">
        <f t="shared" si="77"/>
        <v>1119274.8899999999</v>
      </c>
      <c r="O441" s="24">
        <f t="shared" si="77"/>
        <v>830313.03</v>
      </c>
      <c r="P441" s="24">
        <f t="shared" si="77"/>
        <v>816788.9</v>
      </c>
      <c r="Q441" s="24">
        <f t="shared" si="77"/>
        <v>856017.46</v>
      </c>
      <c r="R441" s="24" t="str">
        <f t="shared" ref="L441:R443" si="78">IFERROR(VLOOKUP($B$440,$4:$126,MATCH($T441&amp;"/"&amp;R$348,$2:$2,0),FALSE),"")</f>
        <v/>
      </c>
      <c r="S441" s="20"/>
      <c r="T441" s="25" t="s">
        <v>335</v>
      </c>
    </row>
    <row r="442" spans="1:28" ht="14" x14ac:dyDescent="0.3">
      <c r="B442" s="24">
        <f t="shared" si="77"/>
        <v>505765</v>
      </c>
      <c r="C442" s="24">
        <f t="shared" si="77"/>
        <v>599742.32999999996</v>
      </c>
      <c r="D442" s="24">
        <f t="shared" si="77"/>
        <v>643231.36</v>
      </c>
      <c r="E442" s="24">
        <f t="shared" si="77"/>
        <v>867523.84</v>
      </c>
      <c r="F442" s="24">
        <f t="shared" si="77"/>
        <v>861974.97</v>
      </c>
      <c r="G442" s="24">
        <f t="shared" si="77"/>
        <v>770802.27</v>
      </c>
      <c r="H442" s="24">
        <f t="shared" si="77"/>
        <v>748692.83</v>
      </c>
      <c r="I442" s="24">
        <f t="shared" si="77"/>
        <v>624525.22</v>
      </c>
      <c r="J442" s="24">
        <f t="shared" si="77"/>
        <v>463538.57</v>
      </c>
      <c r="K442" s="24">
        <f t="shared" si="77"/>
        <v>382439.43</v>
      </c>
      <c r="L442" s="24">
        <f t="shared" si="78"/>
        <v>540623.12</v>
      </c>
      <c r="M442" s="24">
        <f t="shared" si="78"/>
        <v>964751.56</v>
      </c>
      <c r="N442" s="24">
        <f t="shared" si="78"/>
        <v>1180540.81</v>
      </c>
      <c r="O442" s="24">
        <f t="shared" si="78"/>
        <v>855243.13</v>
      </c>
      <c r="P442" s="24">
        <f t="shared" si="78"/>
        <v>791456.84</v>
      </c>
      <c r="Q442" s="24">
        <f t="shared" si="78"/>
        <v>875337.69</v>
      </c>
      <c r="R442" s="24" t="str">
        <f t="shared" si="78"/>
        <v/>
      </c>
      <c r="S442" s="20"/>
      <c r="T442" s="25" t="s">
        <v>337</v>
      </c>
    </row>
    <row r="443" spans="1:28" ht="14" x14ac:dyDescent="0.3">
      <c r="B443" s="24">
        <f t="shared" si="77"/>
        <v>535703.61</v>
      </c>
      <c r="C443" s="24">
        <f t="shared" si="77"/>
        <v>719135.54</v>
      </c>
      <c r="D443" s="24">
        <f t="shared" si="77"/>
        <v>596908.21</v>
      </c>
      <c r="E443" s="24">
        <f t="shared" si="77"/>
        <v>932998.31</v>
      </c>
      <c r="F443" s="24">
        <f t="shared" si="77"/>
        <v>927747.58</v>
      </c>
      <c r="G443" s="24">
        <f t="shared" si="77"/>
        <v>832676.88</v>
      </c>
      <c r="H443" s="24">
        <f t="shared" si="77"/>
        <v>799735.92</v>
      </c>
      <c r="I443" s="24">
        <f t="shared" si="77"/>
        <v>632425.15</v>
      </c>
      <c r="J443" s="24">
        <f t="shared" si="77"/>
        <v>503490.84</v>
      </c>
      <c r="K443" s="24">
        <f t="shared" si="77"/>
        <v>431668.77</v>
      </c>
      <c r="L443" s="24">
        <f t="shared" si="78"/>
        <v>667629.19999999995</v>
      </c>
      <c r="M443" s="24">
        <f t="shared" si="78"/>
        <v>1220266.3</v>
      </c>
      <c r="N443" s="24">
        <f t="shared" si="78"/>
        <v>1073230.48</v>
      </c>
      <c r="O443" s="24">
        <f t="shared" si="78"/>
        <v>883082.89</v>
      </c>
      <c r="P443" s="24">
        <f t="shared" si="78"/>
        <v>844478.67</v>
      </c>
      <c r="Q443" s="24">
        <f t="shared" si="78"/>
        <v>977759.48</v>
      </c>
      <c r="R443" s="24" t="str">
        <f t="shared" si="78"/>
        <v/>
      </c>
      <c r="S443" s="20"/>
      <c r="T443" s="25" t="s">
        <v>339</v>
      </c>
    </row>
    <row r="444" spans="1:28" ht="14" x14ac:dyDescent="0.3">
      <c r="B444" s="24">
        <f t="shared" si="77"/>
        <v>521818</v>
      </c>
      <c r="C444" s="24">
        <f t="shared" si="77"/>
        <v>726969.93</v>
      </c>
      <c r="D444" s="24">
        <f t="shared" si="77"/>
        <v>613831.96</v>
      </c>
      <c r="E444" s="24">
        <f t="shared" si="77"/>
        <v>897772.89</v>
      </c>
      <c r="F444" s="24">
        <f t="shared" si="77"/>
        <v>862990.49</v>
      </c>
      <c r="G444" s="24">
        <f t="shared" si="77"/>
        <v>821124.9</v>
      </c>
      <c r="H444" s="24">
        <f t="shared" si="77"/>
        <v>741249.26</v>
      </c>
      <c r="I444" s="24">
        <f t="shared" si="77"/>
        <v>552332.73</v>
      </c>
      <c r="J444" s="24">
        <f t="shared" si="77"/>
        <v>483891.51</v>
      </c>
      <c r="K444" s="24">
        <f t="shared" si="77"/>
        <v>491886.5</v>
      </c>
      <c r="L444" s="24">
        <f t="shared" si="77"/>
        <v>766643.31</v>
      </c>
      <c r="M444" s="24">
        <f t="shared" si="77"/>
        <v>1156967.3600000001</v>
      </c>
      <c r="N444" s="24">
        <f>IFERROR(VLOOKUP($B$440,$4:$126,MATCH($T444&amp;"/"&amp;N$348,$2:$2,0),FALSE),IFERROR(VLOOKUP($B$440,$4:$126,MATCH($T443&amp;"/"&amp;N$348,$2:$2,0),FALSE),IFERROR(VLOOKUP($B$440,$4:$126,MATCH($T442&amp;"/"&amp;N$348,$2:$2,0),FALSE),IFERROR(VLOOKUP($B$440,$4:$126,MATCH($T441&amp;"/"&amp;N$348,$2:$2,0),FALSE),""))))</f>
        <v>1008832.8</v>
      </c>
      <c r="O444" s="24">
        <f>IFERROR(VLOOKUP($B$440,$4:$126,MATCH($T444&amp;"/"&amp;O$348,$2:$2,0),FALSE),IFERROR(VLOOKUP($B$440,$4:$126,MATCH($T443&amp;"/"&amp;O$348,$2:$2,0),FALSE),IFERROR(VLOOKUP($B$440,$4:$126,MATCH($T442&amp;"/"&amp;O$348,$2:$2,0),FALSE),IFERROR(VLOOKUP($B$440,$4:$126,MATCH($T441&amp;"/"&amp;O$348,$2:$2,0),FALSE),""))))</f>
        <v>874093.18</v>
      </c>
      <c r="P444" s="24">
        <f>IFERROR(VLOOKUP($B$440,$4:$126,MATCH($T444&amp;"/"&amp;P$348,$2:$2,0),FALSE),IFERROR(VLOOKUP($B$440,$4:$126,MATCH($T443&amp;"/"&amp;P$348,$2:$2,0),FALSE),IFERROR(VLOOKUP($B$440,$4:$126,MATCH($T442&amp;"/"&amp;P$348,$2:$2,0),FALSE),IFERROR(VLOOKUP($B$440,$4:$126,MATCH($T441&amp;"/"&amp;P$348,$2:$2,0),FALSE),""))))</f>
        <v>871439.58</v>
      </c>
      <c r="Q444" s="24">
        <f>IFERROR(VLOOKUP($B$440,$4:$126,MATCH($T444&amp;"/"&amp;Q$348,$2:$2,0),FALSE),IFERROR(VLOOKUP($B$440,$4:$126,MATCH($T443&amp;"/"&amp;Q$348,$2:$2,0),FALSE),IFERROR(VLOOKUP($B$440,$4:$126,MATCH($T442&amp;"/"&amp;Q$348,$2:$2,0),FALSE),IFERROR(VLOOKUP($B$440,$4:$126,MATCH($T441&amp;"/"&amp;Q$348,$2:$2,0),FALSE),""))))</f>
        <v>977759.48</v>
      </c>
      <c r="R444" s="24" t="str">
        <f>IFERROR(VLOOKUP($B$440,$4:$126,MATCH($T444&amp;"/"&amp;R$348,$2:$2,0),FALSE),IFERROR(VLOOKUP($B$440,$4:$126,MATCH($T443&amp;"/"&amp;R$348,$2:$2,0),FALSE),IFERROR(VLOOKUP($B$440,$4:$126,MATCH($T442&amp;"/"&amp;R$348,$2:$2,0),FALSE),IFERROR(VLOOKUP($B$440,$4:$126,MATCH($T441&amp;"/"&amp;R$348,$2:$2,0),FALSE),""))))</f>
        <v/>
      </c>
      <c r="S444" s="20"/>
      <c r="T444" s="25" t="s">
        <v>341</v>
      </c>
    </row>
    <row r="445" spans="1:28" ht="14" x14ac:dyDescent="0.3">
      <c r="B445" s="33">
        <f t="shared" ref="B445:M445" si="79">+B444/B$402</f>
        <v>0.29009341263836363</v>
      </c>
      <c r="C445" s="33">
        <f t="shared" si="79"/>
        <v>0.35738154578011982</v>
      </c>
      <c r="D445" s="33">
        <f t="shared" si="79"/>
        <v>0.32415476543820887</v>
      </c>
      <c r="E445" s="33">
        <f t="shared" si="79"/>
        <v>0.42025049633232137</v>
      </c>
      <c r="F445" s="33">
        <f t="shared" si="79"/>
        <v>0.39817111945382866</v>
      </c>
      <c r="G445" s="33">
        <f t="shared" si="79"/>
        <v>0.35803690225156876</v>
      </c>
      <c r="H445" s="33">
        <f t="shared" si="79"/>
        <v>0.32123361145192963</v>
      </c>
      <c r="I445" s="33">
        <f t="shared" si="79"/>
        <v>0.24926324803719191</v>
      </c>
      <c r="J445" s="33">
        <f t="shared" si="79"/>
        <v>0.21621305936297366</v>
      </c>
      <c r="K445" s="33">
        <f t="shared" si="79"/>
        <v>0.20604740384874773</v>
      </c>
      <c r="L445" s="33">
        <f t="shared" si="79"/>
        <v>0.29463363303341905</v>
      </c>
      <c r="M445" s="33">
        <f t="shared" si="79"/>
        <v>0.38336740909665734</v>
      </c>
      <c r="N445" s="33">
        <f>+N444/N$402</f>
        <v>0.35979096368153135</v>
      </c>
      <c r="O445" s="33">
        <f>+O444/O$402</f>
        <v>0.32334134923544489</v>
      </c>
      <c r="P445" s="33">
        <f t="shared" ref="P445:R445" si="80">+P444/P$402</f>
        <v>0.3180584947388328</v>
      </c>
      <c r="Q445" s="33">
        <f t="shared" si="80"/>
        <v>0.35600964172902444</v>
      </c>
      <c r="R445" s="33" t="e">
        <f t="shared" si="80"/>
        <v>#VALUE!</v>
      </c>
      <c r="S445" s="20"/>
      <c r="T445" s="34" t="s">
        <v>343</v>
      </c>
    </row>
    <row r="446" spans="1:28" ht="14" x14ac:dyDescent="0.3">
      <c r="B446" s="199" t="s">
        <v>365</v>
      </c>
      <c r="C446" s="199"/>
      <c r="D446" s="199"/>
      <c r="E446" s="199"/>
      <c r="F446" s="199"/>
      <c r="G446" s="199"/>
      <c r="H446" s="199"/>
      <c r="I446" s="199"/>
      <c r="J446" s="199"/>
      <c r="K446" s="199"/>
      <c r="L446" s="199"/>
      <c r="M446" s="199"/>
      <c r="N446" s="199"/>
      <c r="O446" s="57"/>
      <c r="P446" s="57"/>
      <c r="Q446" s="57"/>
      <c r="R446" s="57"/>
      <c r="S446" s="20"/>
      <c r="T446" s="34"/>
    </row>
    <row r="447" spans="1:28" ht="14" x14ac:dyDescent="0.3">
      <c r="B447" s="205" t="s">
        <v>130</v>
      </c>
      <c r="C447" s="205"/>
      <c r="D447" s="205"/>
      <c r="E447" s="205"/>
      <c r="F447" s="205"/>
      <c r="G447" s="205"/>
      <c r="H447" s="205"/>
      <c r="I447" s="205"/>
      <c r="J447" s="205"/>
      <c r="K447" s="205"/>
      <c r="L447" s="205"/>
      <c r="M447" s="205"/>
      <c r="N447" s="205"/>
      <c r="O447" s="58"/>
      <c r="P447" s="58"/>
      <c r="Q447" s="58"/>
      <c r="R447" s="58"/>
    </row>
    <row r="448" spans="1:28" ht="14" x14ac:dyDescent="0.3">
      <c r="B448" s="24">
        <f t="shared" ref="B448:Q451" si="81">IFERROR(VLOOKUP($B$447,$4:$126,MATCH($T448&amp;"/"&amp;B$348,$2:$2,0),FALSE),"")</f>
        <v>360186.21</v>
      </c>
      <c r="C448" s="24">
        <f t="shared" si="81"/>
        <v>429220</v>
      </c>
      <c r="D448" s="24">
        <f t="shared" si="81"/>
        <v>454628.73</v>
      </c>
      <c r="E448" s="24">
        <f t="shared" si="81"/>
        <v>472818.95</v>
      </c>
      <c r="F448" s="24">
        <f t="shared" si="81"/>
        <v>454379.13</v>
      </c>
      <c r="G448" s="24">
        <f t="shared" si="81"/>
        <v>592786.64</v>
      </c>
      <c r="H448" s="24">
        <f t="shared" si="81"/>
        <v>676935.79</v>
      </c>
      <c r="I448" s="24">
        <f t="shared" si="81"/>
        <v>750982.48</v>
      </c>
      <c r="J448" s="24">
        <f t="shared" si="81"/>
        <v>854851.94</v>
      </c>
      <c r="K448" s="24">
        <f t="shared" si="81"/>
        <v>972630.76</v>
      </c>
      <c r="L448" s="24">
        <f t="shared" si="81"/>
        <v>1146858.95</v>
      </c>
      <c r="M448" s="24">
        <f t="shared" si="81"/>
        <v>1114098.44</v>
      </c>
      <c r="N448" s="24">
        <f t="shared" si="81"/>
        <v>1318945.17</v>
      </c>
      <c r="O448" s="24">
        <f t="shared" si="81"/>
        <v>1266443.1000000001</v>
      </c>
      <c r="P448" s="24">
        <f t="shared" si="81"/>
        <v>1266299.9099999999</v>
      </c>
      <c r="Q448" s="24">
        <f t="shared" si="81"/>
        <v>1342482</v>
      </c>
      <c r="R448" s="24" t="str">
        <f t="shared" ref="L448:R450" si="82">IFERROR(VLOOKUP($B$447,$4:$126,MATCH($T448&amp;"/"&amp;R$348,$2:$2,0),FALSE),"")</f>
        <v/>
      </c>
      <c r="S448" s="20"/>
      <c r="T448" s="25" t="s">
        <v>335</v>
      </c>
    </row>
    <row r="449" spans="1:31" ht="14" x14ac:dyDescent="0.3">
      <c r="B449" s="24">
        <f t="shared" si="81"/>
        <v>407718</v>
      </c>
      <c r="C449" s="24">
        <f t="shared" si="81"/>
        <v>390582.76</v>
      </c>
      <c r="D449" s="24">
        <f t="shared" si="81"/>
        <v>438419.19</v>
      </c>
      <c r="E449" s="24">
        <f t="shared" si="81"/>
        <v>409544.88</v>
      </c>
      <c r="F449" s="24">
        <f t="shared" si="81"/>
        <v>469403.95</v>
      </c>
      <c r="G449" s="24">
        <f t="shared" si="81"/>
        <v>604156.84</v>
      </c>
      <c r="H449" s="24">
        <f t="shared" si="81"/>
        <v>662278.85</v>
      </c>
      <c r="I449" s="24">
        <f t="shared" si="81"/>
        <v>743639.87</v>
      </c>
      <c r="J449" s="24">
        <f t="shared" si="81"/>
        <v>864524.73</v>
      </c>
      <c r="K449" s="24">
        <f t="shared" si="81"/>
        <v>987159.48</v>
      </c>
      <c r="L449" s="24">
        <f t="shared" si="82"/>
        <v>1007017.02</v>
      </c>
      <c r="M449" s="24">
        <f t="shared" si="82"/>
        <v>1031144.97</v>
      </c>
      <c r="N449" s="24">
        <f t="shared" si="82"/>
        <v>1153873.23</v>
      </c>
      <c r="O449" s="24">
        <f t="shared" si="82"/>
        <v>1172642.93</v>
      </c>
      <c r="P449" s="24">
        <f t="shared" si="82"/>
        <v>1222518.8400000001</v>
      </c>
      <c r="Q449" s="24">
        <f t="shared" si="82"/>
        <v>1250095.67</v>
      </c>
      <c r="R449" s="24" t="str">
        <f t="shared" si="82"/>
        <v/>
      </c>
      <c r="S449" s="20"/>
      <c r="T449" s="25" t="s">
        <v>337</v>
      </c>
    </row>
    <row r="450" spans="1:31" ht="14" x14ac:dyDescent="0.3">
      <c r="B450" s="24">
        <f t="shared" si="81"/>
        <v>400708.01</v>
      </c>
      <c r="C450" s="24">
        <f t="shared" si="81"/>
        <v>416832.63</v>
      </c>
      <c r="D450" s="24">
        <f t="shared" si="81"/>
        <v>447213.22</v>
      </c>
      <c r="E450" s="24">
        <f t="shared" si="81"/>
        <v>437662.56</v>
      </c>
      <c r="F450" s="24">
        <f t="shared" si="81"/>
        <v>471298.59</v>
      </c>
      <c r="G450" s="24">
        <f t="shared" si="81"/>
        <v>613017.38</v>
      </c>
      <c r="H450" s="24">
        <f t="shared" si="81"/>
        <v>664179.16</v>
      </c>
      <c r="I450" s="24">
        <f t="shared" si="81"/>
        <v>755519.53</v>
      </c>
      <c r="J450" s="24">
        <f t="shared" si="81"/>
        <v>860315.71</v>
      </c>
      <c r="K450" s="24">
        <f t="shared" si="81"/>
        <v>1016426.37</v>
      </c>
      <c r="L450" s="24">
        <f t="shared" si="82"/>
        <v>943544.15</v>
      </c>
      <c r="M450" s="24">
        <f t="shared" si="82"/>
        <v>949534.77</v>
      </c>
      <c r="N450" s="24">
        <f t="shared" si="82"/>
        <v>1117963.6200000001</v>
      </c>
      <c r="O450" s="24">
        <f t="shared" si="82"/>
        <v>1085335.76</v>
      </c>
      <c r="P450" s="24">
        <f t="shared" si="82"/>
        <v>1110680.1499999999</v>
      </c>
      <c r="Q450" s="24">
        <f t="shared" si="82"/>
        <v>1139513.31</v>
      </c>
      <c r="R450" s="24" t="str">
        <f t="shared" si="82"/>
        <v/>
      </c>
      <c r="S450" s="20"/>
      <c r="T450" s="25" t="s">
        <v>339</v>
      </c>
    </row>
    <row r="451" spans="1:31" ht="14" x14ac:dyDescent="0.3">
      <c r="B451" s="24">
        <f t="shared" si="81"/>
        <v>423538</v>
      </c>
      <c r="C451" s="24">
        <f t="shared" si="81"/>
        <v>436212.3</v>
      </c>
      <c r="D451" s="24">
        <f t="shared" si="81"/>
        <v>462436.07</v>
      </c>
      <c r="E451" s="24">
        <f t="shared" si="81"/>
        <v>415447.97</v>
      </c>
      <c r="F451" s="24">
        <f t="shared" si="81"/>
        <v>471605.94</v>
      </c>
      <c r="G451" s="24">
        <f t="shared" si="81"/>
        <v>643789.15</v>
      </c>
      <c r="H451" s="24">
        <f t="shared" si="81"/>
        <v>718864.63</v>
      </c>
      <c r="I451" s="24">
        <f t="shared" si="81"/>
        <v>818933.83</v>
      </c>
      <c r="J451" s="24">
        <f t="shared" si="81"/>
        <v>921624.88</v>
      </c>
      <c r="K451" s="24">
        <f t="shared" si="81"/>
        <v>1067468.18</v>
      </c>
      <c r="L451" s="24">
        <f t="shared" si="81"/>
        <v>1018848.52</v>
      </c>
      <c r="M451" s="24">
        <f t="shared" si="81"/>
        <v>1248572.92</v>
      </c>
      <c r="N451" s="24">
        <f>IFERROR(VLOOKUP($B$447,$4:$126,MATCH($T451&amp;"/"&amp;N$348,$2:$2,0),FALSE),IFERROR(VLOOKUP($B$447,$4:$126,MATCH($T450&amp;"/"&amp;N$348,$2:$2,0),FALSE),IFERROR(VLOOKUP($B$447,$4:$126,MATCH($T449&amp;"/"&amp;N$348,$2:$2,0),FALSE),IFERROR(VLOOKUP($B$447,$4:$126,MATCH($T448&amp;"/"&amp;N$348,$2:$2,0),FALSE),""))))</f>
        <v>1188054.7</v>
      </c>
      <c r="O451" s="24">
        <f>IFERROR(VLOOKUP($B$447,$4:$126,MATCH($T451&amp;"/"&amp;O$348,$2:$2,0),FALSE),IFERROR(VLOOKUP($B$447,$4:$126,MATCH($T450&amp;"/"&amp;O$348,$2:$2,0),FALSE),IFERROR(VLOOKUP($B$447,$4:$126,MATCH($T449&amp;"/"&amp;O$348,$2:$2,0),FALSE),IFERROR(VLOOKUP($B$447,$4:$126,MATCH($T448&amp;"/"&amp;O$348,$2:$2,0),FALSE),""))))</f>
        <v>1183185.6000000001</v>
      </c>
      <c r="P451" s="24">
        <f>IFERROR(VLOOKUP($B$447,$4:$126,MATCH($T451&amp;"/"&amp;P$348,$2:$2,0),FALSE),IFERROR(VLOOKUP($B$447,$4:$126,MATCH($T450&amp;"/"&amp;P$348,$2:$2,0),FALSE),IFERROR(VLOOKUP($B$447,$4:$126,MATCH($T449&amp;"/"&amp;P$348,$2:$2,0),FALSE),IFERROR(VLOOKUP($B$447,$4:$126,MATCH($T448&amp;"/"&amp;P$348,$2:$2,0),FALSE),""))))</f>
        <v>1225214.03</v>
      </c>
      <c r="Q451" s="24">
        <f>IFERROR(VLOOKUP($B$447,$4:$126,MATCH($T451&amp;"/"&amp;Q$348,$2:$2,0),FALSE),IFERROR(VLOOKUP($B$447,$4:$126,MATCH($T450&amp;"/"&amp;Q$348,$2:$2,0),FALSE),IFERROR(VLOOKUP($B$447,$4:$126,MATCH($T449&amp;"/"&amp;Q$348,$2:$2,0),FALSE),IFERROR(VLOOKUP($B$447,$4:$126,MATCH($T448&amp;"/"&amp;Q$348,$2:$2,0),FALSE),""))))</f>
        <v>1139513.31</v>
      </c>
      <c r="R451" s="24" t="str">
        <f>IFERROR(VLOOKUP($B$447,$4:$126,MATCH($T451&amp;"/"&amp;R$348,$2:$2,0),FALSE),IFERROR(VLOOKUP($B$447,$4:$126,MATCH($T450&amp;"/"&amp;R$348,$2:$2,0),FALSE),IFERROR(VLOOKUP($B$447,$4:$126,MATCH($T449&amp;"/"&amp;R$348,$2:$2,0),FALSE),IFERROR(VLOOKUP($B$447,$4:$126,MATCH($T448&amp;"/"&amp;R$348,$2:$2,0),FALSE),""))))</f>
        <v/>
      </c>
      <c r="S451" s="20"/>
      <c r="T451" s="25" t="s">
        <v>341</v>
      </c>
    </row>
    <row r="452" spans="1:31" ht="14" x14ac:dyDescent="0.3">
      <c r="A452" s="49"/>
      <c r="B452" s="33">
        <f t="shared" ref="B452:M452" si="83">+B451/B$402</f>
        <v>0.23545677573795318</v>
      </c>
      <c r="C452" s="33">
        <f t="shared" si="83"/>
        <v>0.21444384372583516</v>
      </c>
      <c r="D452" s="33">
        <f t="shared" si="83"/>
        <v>0.24420503585544348</v>
      </c>
      <c r="E452" s="33">
        <f t="shared" si="83"/>
        <v>0.19447258603760617</v>
      </c>
      <c r="F452" s="33">
        <f t="shared" si="83"/>
        <v>0.21759204446259328</v>
      </c>
      <c r="G452" s="33">
        <f t="shared" si="83"/>
        <v>0.28071280382457109</v>
      </c>
      <c r="H452" s="33">
        <f t="shared" si="83"/>
        <v>0.31153283207318838</v>
      </c>
      <c r="I452" s="33">
        <f t="shared" si="83"/>
        <v>0.36957814611735496</v>
      </c>
      <c r="J452" s="33">
        <f t="shared" si="83"/>
        <v>0.41180167614396351</v>
      </c>
      <c r="K452" s="33">
        <f t="shared" si="83"/>
        <v>0.44715406334621449</v>
      </c>
      <c r="L452" s="33">
        <f t="shared" si="83"/>
        <v>0.39156024326139638</v>
      </c>
      <c r="M452" s="33">
        <f t="shared" si="83"/>
        <v>0.4137214081896381</v>
      </c>
      <c r="N452" s="33">
        <f>+N451/N$402</f>
        <v>0.42370881024028223</v>
      </c>
      <c r="O452" s="33">
        <f>+O451/O$402</f>
        <v>0.43767968570576127</v>
      </c>
      <c r="P452" s="33">
        <f t="shared" ref="P452:R452" si="84">+P451/P$402</f>
        <v>0.44717928707656263</v>
      </c>
      <c r="Q452" s="33">
        <f t="shared" si="84"/>
        <v>0.41490543792892176</v>
      </c>
      <c r="R452" s="33" t="e">
        <f t="shared" si="84"/>
        <v>#VALUE!</v>
      </c>
      <c r="S452" s="20"/>
      <c r="T452" s="34" t="s">
        <v>343</v>
      </c>
    </row>
    <row r="453" spans="1:31" ht="14" x14ac:dyDescent="0.3">
      <c r="B453" s="199" t="s">
        <v>135</v>
      </c>
      <c r="C453" s="199"/>
      <c r="D453" s="199"/>
      <c r="E453" s="199"/>
      <c r="F453" s="199"/>
      <c r="G453" s="199"/>
      <c r="H453" s="199"/>
      <c r="I453" s="199"/>
      <c r="J453" s="199"/>
      <c r="K453" s="199"/>
      <c r="L453" s="199"/>
      <c r="M453" s="199"/>
      <c r="N453" s="199"/>
      <c r="O453" s="57"/>
      <c r="P453" s="57"/>
      <c r="Q453" s="57"/>
      <c r="R453" s="57"/>
    </row>
    <row r="454" spans="1:31" ht="14" x14ac:dyDescent="0.3">
      <c r="B454" s="24">
        <f t="shared" ref="B454:Q457" si="85">IFERROR(VLOOKUP($B$453,$4:$126,MATCH($T454&amp;"/"&amp;B$348,$2:$2,0),FALSE),"")</f>
        <v>876871.73</v>
      </c>
      <c r="C454" s="24">
        <f t="shared" si="85"/>
        <v>1282657</v>
      </c>
      <c r="D454" s="24">
        <f t="shared" si="85"/>
        <v>1326602.82</v>
      </c>
      <c r="E454" s="24">
        <f t="shared" si="85"/>
        <v>1294189.47</v>
      </c>
      <c r="F454" s="24">
        <f t="shared" si="85"/>
        <v>1281438.6499999999</v>
      </c>
      <c r="G454" s="24">
        <f t="shared" si="85"/>
        <v>1428776.16</v>
      </c>
      <c r="H454" s="24">
        <f t="shared" si="85"/>
        <v>1508630.31</v>
      </c>
      <c r="I454" s="24">
        <f t="shared" si="85"/>
        <v>1603977</v>
      </c>
      <c r="J454" s="24">
        <f t="shared" si="85"/>
        <v>1699046.46</v>
      </c>
      <c r="K454" s="24">
        <f t="shared" si="85"/>
        <v>1806825.28</v>
      </c>
      <c r="L454" s="24">
        <f t="shared" si="85"/>
        <v>1973073.46</v>
      </c>
      <c r="M454" s="24">
        <f t="shared" si="85"/>
        <v>1936525.92</v>
      </c>
      <c r="N454" s="24">
        <f t="shared" si="85"/>
        <v>1907289.13</v>
      </c>
      <c r="O454" s="24">
        <f t="shared" si="85"/>
        <v>1885720.27</v>
      </c>
      <c r="P454" s="24">
        <f t="shared" si="85"/>
        <v>1923165.47</v>
      </c>
      <c r="Q454" s="24">
        <f t="shared" si="85"/>
        <v>1979801.66</v>
      </c>
      <c r="R454" s="24" t="str">
        <f t="shared" ref="L454:R456" si="86">IFERROR(VLOOKUP($B$453,$4:$126,MATCH($T454&amp;"/"&amp;R$348,$2:$2,0),FALSE),"")</f>
        <v/>
      </c>
      <c r="S454" s="20"/>
      <c r="T454" s="25" t="s">
        <v>335</v>
      </c>
    </row>
    <row r="455" spans="1:31" ht="14" x14ac:dyDescent="0.3">
      <c r="B455" s="24">
        <f t="shared" si="85"/>
        <v>1252068</v>
      </c>
      <c r="C455" s="24">
        <f t="shared" si="85"/>
        <v>1244019.8400000001</v>
      </c>
      <c r="D455" s="24">
        <f t="shared" si="85"/>
        <v>1300393.28</v>
      </c>
      <c r="E455" s="24">
        <f t="shared" si="85"/>
        <v>1221915.3999999999</v>
      </c>
      <c r="F455" s="24">
        <f t="shared" si="85"/>
        <v>1289963.47</v>
      </c>
      <c r="G455" s="24">
        <f t="shared" si="85"/>
        <v>1432146.36</v>
      </c>
      <c r="H455" s="24">
        <f t="shared" si="85"/>
        <v>1503973.37</v>
      </c>
      <c r="I455" s="24">
        <f t="shared" si="85"/>
        <v>1600234.39</v>
      </c>
      <c r="J455" s="24">
        <f t="shared" si="85"/>
        <v>1705019.25</v>
      </c>
      <c r="K455" s="24">
        <f t="shared" si="85"/>
        <v>1821354</v>
      </c>
      <c r="L455" s="24">
        <f t="shared" si="86"/>
        <v>1829329.26</v>
      </c>
      <c r="M455" s="24">
        <f t="shared" si="86"/>
        <v>1856821.25</v>
      </c>
      <c r="N455" s="24">
        <f t="shared" si="86"/>
        <v>1751102</v>
      </c>
      <c r="O455" s="24">
        <f t="shared" si="86"/>
        <v>1817916.89</v>
      </c>
      <c r="P455" s="24">
        <f t="shared" si="86"/>
        <v>1855081.6</v>
      </c>
      <c r="Q455" s="24">
        <f t="shared" si="86"/>
        <v>1878809.02</v>
      </c>
      <c r="R455" s="24" t="str">
        <f t="shared" si="86"/>
        <v/>
      </c>
      <c r="S455" s="20"/>
      <c r="T455" s="25" t="s">
        <v>337</v>
      </c>
    </row>
    <row r="456" spans="1:31" ht="14" x14ac:dyDescent="0.3">
      <c r="B456" s="24">
        <f t="shared" si="85"/>
        <v>1245057.53</v>
      </c>
      <c r="C456" s="24">
        <f t="shared" si="85"/>
        <v>1270269.71</v>
      </c>
      <c r="D456" s="24">
        <f t="shared" si="85"/>
        <v>1303447.3</v>
      </c>
      <c r="E456" s="24">
        <f t="shared" si="85"/>
        <v>1254533.08</v>
      </c>
      <c r="F456" s="24">
        <f t="shared" si="85"/>
        <v>1296858.1100000001</v>
      </c>
      <c r="G456" s="24">
        <f t="shared" si="85"/>
        <v>1439406.9</v>
      </c>
      <c r="H456" s="24">
        <f t="shared" si="85"/>
        <v>1515473.68</v>
      </c>
      <c r="I456" s="24">
        <f t="shared" si="85"/>
        <v>1612514.05</v>
      </c>
      <c r="J456" s="24">
        <f t="shared" si="85"/>
        <v>1692410.23</v>
      </c>
      <c r="K456" s="24">
        <f t="shared" si="85"/>
        <v>1849780.89</v>
      </c>
      <c r="L456" s="24">
        <f t="shared" si="86"/>
        <v>1770618.81</v>
      </c>
      <c r="M456" s="24">
        <f t="shared" si="86"/>
        <v>1770903.05</v>
      </c>
      <c r="N456" s="24">
        <f t="shared" si="86"/>
        <v>1723394.79</v>
      </c>
      <c r="O456" s="24">
        <f t="shared" si="86"/>
        <v>1717169.73</v>
      </c>
      <c r="P456" s="24">
        <f t="shared" si="86"/>
        <v>1758262.52</v>
      </c>
      <c r="Q456" s="24">
        <f t="shared" si="86"/>
        <v>1760185.42</v>
      </c>
      <c r="R456" s="24" t="str">
        <f t="shared" si="86"/>
        <v/>
      </c>
      <c r="S456" s="20"/>
      <c r="T456" s="25" t="s">
        <v>339</v>
      </c>
    </row>
    <row r="457" spans="1:31" ht="14" x14ac:dyDescent="0.3">
      <c r="B457" s="24">
        <f t="shared" si="85"/>
        <v>1276975</v>
      </c>
      <c r="C457" s="24">
        <f t="shared" si="85"/>
        <v>1307186.3899999999</v>
      </c>
      <c r="D457" s="24">
        <f t="shared" si="85"/>
        <v>1279806.5900000001</v>
      </c>
      <c r="E457" s="24">
        <f t="shared" si="85"/>
        <v>1238507.49</v>
      </c>
      <c r="F457" s="24">
        <f t="shared" si="85"/>
        <v>1304395.46</v>
      </c>
      <c r="G457" s="24">
        <f t="shared" si="85"/>
        <v>1472283.67</v>
      </c>
      <c r="H457" s="24">
        <f t="shared" si="85"/>
        <v>1566259.14</v>
      </c>
      <c r="I457" s="24">
        <f t="shared" si="85"/>
        <v>1663528.35</v>
      </c>
      <c r="J457" s="24">
        <f t="shared" si="85"/>
        <v>1754139.4</v>
      </c>
      <c r="K457" s="24">
        <f t="shared" si="85"/>
        <v>1895362.7</v>
      </c>
      <c r="L457" s="24">
        <f t="shared" si="85"/>
        <v>1835379.08</v>
      </c>
      <c r="M457" s="24">
        <f t="shared" si="85"/>
        <v>1860940.09</v>
      </c>
      <c r="N457" s="24">
        <f>IFERROR(VLOOKUP($B$453,$4:$126,MATCH($T457&amp;"/"&amp;N$348,$2:$2,0),FALSE),IFERROR(VLOOKUP($B$453,$4:$126,MATCH($T456&amp;"/"&amp;N$348,$2:$2,0),FALSE),IFERROR(VLOOKUP($B$453,$4:$126,MATCH($T455&amp;"/"&amp;N$348,$2:$2,0),FALSE),IFERROR(VLOOKUP($B$453,$4:$126,MATCH($T454&amp;"/"&amp;N$348,$2:$2,0),FALSE),""))))</f>
        <v>1795108.66</v>
      </c>
      <c r="O457" s="24">
        <f>IFERROR(VLOOKUP($B$453,$4:$126,MATCH($T457&amp;"/"&amp;O$348,$2:$2,0),FALSE),IFERROR(VLOOKUP($B$453,$4:$126,MATCH($T456&amp;"/"&amp;O$348,$2:$2,0),FALSE),IFERROR(VLOOKUP($B$453,$4:$126,MATCH($T455&amp;"/"&amp;O$348,$2:$2,0),FALSE),IFERROR(VLOOKUP($B$453,$4:$126,MATCH($T454&amp;"/"&amp;O$348,$2:$2,0),FALSE),""))))</f>
        <v>1829220.77</v>
      </c>
      <c r="P457" s="24">
        <f>IFERROR(VLOOKUP($B$453,$4:$126,MATCH($T457&amp;"/"&amp;P$348,$2:$2,0),FALSE),IFERROR(VLOOKUP($B$453,$4:$126,MATCH($T456&amp;"/"&amp;P$348,$2:$2,0),FALSE),IFERROR(VLOOKUP($B$453,$4:$126,MATCH($T455&amp;"/"&amp;P$348,$2:$2,0),FALSE),IFERROR(VLOOKUP($B$453,$4:$126,MATCH($T454&amp;"/"&amp;P$348,$2:$2,0),FALSE),""))))</f>
        <v>1867688.39</v>
      </c>
      <c r="Q457" s="24">
        <f>IFERROR(VLOOKUP($B$453,$4:$126,MATCH($T457&amp;"/"&amp;Q$348,$2:$2,0),FALSE),IFERROR(VLOOKUP($B$453,$4:$126,MATCH($T456&amp;"/"&amp;Q$348,$2:$2,0),FALSE),IFERROR(VLOOKUP($B$453,$4:$126,MATCH($T455&amp;"/"&amp;Q$348,$2:$2,0),FALSE),IFERROR(VLOOKUP($B$453,$4:$126,MATCH($T454&amp;"/"&amp;Q$348,$2:$2,0),FALSE),""))))</f>
        <v>1760185.42</v>
      </c>
      <c r="R457" s="24" t="str">
        <f>IFERROR(VLOOKUP($B$453,$4:$126,MATCH($T457&amp;"/"&amp;R$348,$2:$2,0),FALSE),IFERROR(VLOOKUP($B$453,$4:$126,MATCH($T456&amp;"/"&amp;R$348,$2:$2,0),FALSE),IFERROR(VLOOKUP($B$453,$4:$126,MATCH($T455&amp;"/"&amp;R$348,$2:$2,0),FALSE),IFERROR(VLOOKUP($B$453,$4:$126,MATCH($T454&amp;"/"&amp;R$348,$2:$2,0),FALSE),""))))</f>
        <v/>
      </c>
      <c r="S457" s="20"/>
      <c r="T457" s="25" t="s">
        <v>341</v>
      </c>
      <c r="V457" s="2">
        <v>2017</v>
      </c>
      <c r="W457" s="2">
        <v>2018</v>
      </c>
      <c r="X457" s="2">
        <v>2019</v>
      </c>
      <c r="Y457" s="2">
        <v>2020</v>
      </c>
      <c r="Z457" s="2">
        <v>2021</v>
      </c>
      <c r="AA457" s="2">
        <v>2022</v>
      </c>
      <c r="AB457" s="2">
        <v>2023</v>
      </c>
      <c r="AC457" s="2">
        <v>2024</v>
      </c>
    </row>
    <row r="458" spans="1:31" ht="14" x14ac:dyDescent="0.3">
      <c r="A458" s="49"/>
      <c r="B458" s="33">
        <f t="shared" ref="B458:M458" si="87">+B457/B$402</f>
        <v>0.70990658736163637</v>
      </c>
      <c r="C458" s="33">
        <f t="shared" si="87"/>
        <v>0.64261845421988018</v>
      </c>
      <c r="D458" s="33">
        <f t="shared" si="87"/>
        <v>0.67584523456179113</v>
      </c>
      <c r="E458" s="33">
        <f t="shared" si="87"/>
        <v>0.57974950366767874</v>
      </c>
      <c r="F458" s="33">
        <f t="shared" si="87"/>
        <v>0.60182888054617123</v>
      </c>
      <c r="G458" s="33">
        <f t="shared" si="87"/>
        <v>0.6419630977484313</v>
      </c>
      <c r="H458" s="33">
        <f t="shared" si="87"/>
        <v>0.67876638421439162</v>
      </c>
      <c r="I458" s="33">
        <f t="shared" si="87"/>
        <v>0.75073675196280809</v>
      </c>
      <c r="J458" s="33">
        <f t="shared" si="87"/>
        <v>0.78378694063702625</v>
      </c>
      <c r="K458" s="33">
        <f t="shared" si="87"/>
        <v>0.79395259615125213</v>
      </c>
      <c r="L458" s="33">
        <f t="shared" si="87"/>
        <v>0.70536636696658095</v>
      </c>
      <c r="M458" s="33">
        <f t="shared" si="87"/>
        <v>0.61663259090334266</v>
      </c>
      <c r="N458" s="33">
        <f>+N457/N$402</f>
        <v>0.64020903631846859</v>
      </c>
      <c r="O458" s="33">
        <f>+O457/O$402</f>
        <v>0.67665865076455511</v>
      </c>
      <c r="P458" s="33">
        <f t="shared" ref="P458:R458" si="88">+P457/P$402</f>
        <v>0.68166993053562486</v>
      </c>
      <c r="Q458" s="33">
        <f t="shared" si="88"/>
        <v>0.64089686018779635</v>
      </c>
      <c r="R458" s="33" t="e">
        <f t="shared" si="88"/>
        <v>#VALUE!</v>
      </c>
      <c r="S458" s="20"/>
      <c r="T458" s="34" t="s">
        <v>343</v>
      </c>
    </row>
    <row r="459" spans="1:31" ht="14" x14ac:dyDescent="0.3">
      <c r="B459" s="191" t="s">
        <v>366</v>
      </c>
      <c r="C459" s="191"/>
      <c r="D459" s="191"/>
      <c r="E459" s="191"/>
      <c r="F459" s="191"/>
      <c r="G459" s="191"/>
      <c r="H459" s="191"/>
      <c r="I459" s="191"/>
      <c r="J459" s="191"/>
      <c r="K459" s="191"/>
      <c r="L459" s="191"/>
      <c r="M459" s="191"/>
      <c r="N459" s="191"/>
      <c r="O459" s="19"/>
      <c r="P459" s="19"/>
      <c r="Q459" s="19"/>
      <c r="R459" s="19"/>
      <c r="S459" s="20"/>
      <c r="T459" s="59"/>
      <c r="V459" s="202" t="s">
        <v>367</v>
      </c>
      <c r="W459" s="203"/>
      <c r="X459" s="203"/>
      <c r="Y459" s="203"/>
      <c r="Z459" s="203"/>
      <c r="AA459" s="203"/>
      <c r="AB459" s="203"/>
      <c r="AC459" s="203"/>
    </row>
    <row r="460" spans="1:31" ht="14" x14ac:dyDescent="0.3">
      <c r="B460" s="191" t="s">
        <v>228</v>
      </c>
      <c r="C460" s="191"/>
      <c r="D460" s="191"/>
      <c r="E460" s="191"/>
      <c r="F460" s="191"/>
      <c r="G460" s="191"/>
      <c r="H460" s="191"/>
      <c r="I460" s="191"/>
      <c r="J460" s="191"/>
      <c r="K460" s="191"/>
      <c r="L460" s="191"/>
      <c r="M460" s="191"/>
      <c r="N460" s="191"/>
      <c r="O460" s="19"/>
      <c r="P460" s="19"/>
      <c r="Q460" s="19"/>
      <c r="R460" s="19"/>
      <c r="S460" s="20"/>
      <c r="T460" s="25"/>
      <c r="V460" s="202" t="s">
        <v>368</v>
      </c>
      <c r="W460" s="203"/>
      <c r="X460" s="203"/>
      <c r="Y460" s="203"/>
      <c r="Z460" s="203"/>
      <c r="AA460" s="203"/>
      <c r="AB460" s="203"/>
      <c r="AC460" s="203"/>
    </row>
    <row r="461" spans="1:31" ht="14" x14ac:dyDescent="0.3">
      <c r="B461" s="23">
        <f t="shared" ref="B461:Q464" si="89">IFERROR(VLOOKUP($B$460,$130:$216,MATCH($T461&amp;"/"&amp;B$348,$128:$128,0),FALSE),"")</f>
        <v>466271.62</v>
      </c>
      <c r="C461" s="23">
        <f t="shared" si="89"/>
        <v>377673</v>
      </c>
      <c r="D461" s="23">
        <f t="shared" si="89"/>
        <v>460614.73</v>
      </c>
      <c r="E461" s="23">
        <f t="shared" si="89"/>
        <v>481158.08</v>
      </c>
      <c r="F461" s="23">
        <f t="shared" si="89"/>
        <v>479602.26</v>
      </c>
      <c r="G461" s="23">
        <f t="shared" si="89"/>
        <v>532592.02</v>
      </c>
      <c r="H461" s="23">
        <f t="shared" si="89"/>
        <v>486604.88</v>
      </c>
      <c r="I461" s="23">
        <f t="shared" si="89"/>
        <v>483807.28</v>
      </c>
      <c r="J461" s="23">
        <f t="shared" si="89"/>
        <v>569146.82999999996</v>
      </c>
      <c r="K461" s="23">
        <f t="shared" si="89"/>
        <v>578149</v>
      </c>
      <c r="L461" s="23">
        <f t="shared" si="89"/>
        <v>686016.25</v>
      </c>
      <c r="M461" s="23">
        <f t="shared" si="89"/>
        <v>770136.66</v>
      </c>
      <c r="N461" s="23">
        <f t="shared" si="89"/>
        <v>672440.53</v>
      </c>
      <c r="O461" s="23">
        <f t="shared" si="89"/>
        <v>665155.81000000006</v>
      </c>
      <c r="P461" s="23">
        <f t="shared" si="89"/>
        <v>720609.09</v>
      </c>
      <c r="Q461" s="23">
        <f t="shared" si="89"/>
        <v>869075.99</v>
      </c>
      <c r="R461" s="23" t="str">
        <f t="shared" ref="L461:R464" si="90">IFERROR(VLOOKUP($B$460,$130:$216,MATCH($T461&amp;"/"&amp;R$348,$128:$128,0),FALSE),"")</f>
        <v/>
      </c>
      <c r="S461" s="60"/>
      <c r="T461" s="25" t="s">
        <v>335</v>
      </c>
      <c r="U461" s="61"/>
      <c r="V461" s="62">
        <v>504.2</v>
      </c>
      <c r="W461" s="62">
        <v>541</v>
      </c>
      <c r="X461" s="62">
        <v>585</v>
      </c>
      <c r="Y461" s="62">
        <v>483</v>
      </c>
      <c r="Z461" s="62">
        <v>438.4</v>
      </c>
      <c r="AA461" s="62">
        <v>464.7</v>
      </c>
      <c r="AB461" s="62">
        <v>518.29999999999995</v>
      </c>
      <c r="AE461" s="2" t="s">
        <v>335</v>
      </c>
    </row>
    <row r="462" spans="1:31" ht="14" x14ac:dyDescent="0.3">
      <c r="B462" s="23">
        <f t="shared" si="89"/>
        <v>457149</v>
      </c>
      <c r="C462" s="23">
        <f t="shared" si="89"/>
        <v>380442.33</v>
      </c>
      <c r="D462" s="23">
        <f t="shared" si="89"/>
        <v>439536.15</v>
      </c>
      <c r="E462" s="23">
        <f t="shared" si="89"/>
        <v>492372.14</v>
      </c>
      <c r="F462" s="23">
        <f t="shared" si="89"/>
        <v>509408.05</v>
      </c>
      <c r="G462" s="23">
        <f t="shared" si="89"/>
        <v>606170.94999999995</v>
      </c>
      <c r="H462" s="23">
        <f t="shared" si="89"/>
        <v>540768.47</v>
      </c>
      <c r="I462" s="23">
        <f t="shared" si="89"/>
        <v>569195.02</v>
      </c>
      <c r="J462" s="23">
        <f t="shared" si="89"/>
        <v>648374.65</v>
      </c>
      <c r="K462" s="23">
        <f t="shared" si="89"/>
        <v>681376.7</v>
      </c>
      <c r="L462" s="23">
        <f t="shared" si="90"/>
        <v>783065.53</v>
      </c>
      <c r="M462" s="23">
        <f t="shared" si="90"/>
        <v>861899.24</v>
      </c>
      <c r="N462" s="23">
        <f t="shared" si="90"/>
        <v>658665.05000000005</v>
      </c>
      <c r="O462" s="23">
        <f t="shared" si="90"/>
        <v>625699.5</v>
      </c>
      <c r="P462" s="23">
        <f t="shared" si="90"/>
        <v>837101.06</v>
      </c>
      <c r="Q462" s="23">
        <f t="shared" si="90"/>
        <v>837855.14</v>
      </c>
      <c r="R462" s="23" t="str">
        <f t="shared" si="90"/>
        <v/>
      </c>
      <c r="S462" s="60"/>
      <c r="T462" s="25" t="s">
        <v>337</v>
      </c>
      <c r="V462" s="63">
        <v>594.79999999999995</v>
      </c>
      <c r="W462" s="63">
        <v>645</v>
      </c>
      <c r="X462" s="63">
        <v>701</v>
      </c>
      <c r="Y462" s="63">
        <v>402</v>
      </c>
      <c r="Z462" s="63">
        <v>391.8</v>
      </c>
      <c r="AA462" s="63">
        <v>549.5</v>
      </c>
      <c r="AB462" s="63">
        <v>573.4</v>
      </c>
      <c r="AE462" s="2" t="s">
        <v>337</v>
      </c>
    </row>
    <row r="463" spans="1:31" ht="14" x14ac:dyDescent="0.3">
      <c r="B463" s="23">
        <f t="shared" si="89"/>
        <v>546506.44999999995</v>
      </c>
      <c r="C463" s="23">
        <f t="shared" si="89"/>
        <v>421642.46</v>
      </c>
      <c r="D463" s="23">
        <f t="shared" si="89"/>
        <v>498490.58</v>
      </c>
      <c r="E463" s="23">
        <f t="shared" si="89"/>
        <v>482398.16</v>
      </c>
      <c r="F463" s="23">
        <f t="shared" si="89"/>
        <v>484643.49</v>
      </c>
      <c r="G463" s="23">
        <f t="shared" si="89"/>
        <v>506583.05</v>
      </c>
      <c r="H463" s="23">
        <f t="shared" si="89"/>
        <v>533126.76</v>
      </c>
      <c r="I463" s="23">
        <f t="shared" si="89"/>
        <v>598353.37</v>
      </c>
      <c r="J463" s="23">
        <f t="shared" si="89"/>
        <v>541532.06000000006</v>
      </c>
      <c r="K463" s="23">
        <f t="shared" si="89"/>
        <v>730843.68</v>
      </c>
      <c r="L463" s="23">
        <f t="shared" si="90"/>
        <v>848985.81</v>
      </c>
      <c r="M463" s="23">
        <f t="shared" si="90"/>
        <v>844432.44</v>
      </c>
      <c r="N463" s="23">
        <f t="shared" si="90"/>
        <v>808861.34</v>
      </c>
      <c r="O463" s="23">
        <f t="shared" si="90"/>
        <v>541025.07999999996</v>
      </c>
      <c r="P463" s="23">
        <f t="shared" si="90"/>
        <v>773856.01</v>
      </c>
      <c r="Q463" s="23">
        <f t="shared" si="90"/>
        <v>849718.03</v>
      </c>
      <c r="R463" s="23" t="str">
        <f t="shared" si="90"/>
        <v/>
      </c>
      <c r="S463" s="60"/>
      <c r="T463" s="25" t="s">
        <v>339</v>
      </c>
      <c r="V463" s="63">
        <v>623</v>
      </c>
      <c r="W463" s="63">
        <v>669</v>
      </c>
      <c r="X463" s="63">
        <v>651</v>
      </c>
      <c r="Y463" s="63">
        <v>572.70000000000005</v>
      </c>
      <c r="Z463" s="63">
        <v>272.89999999999998</v>
      </c>
      <c r="AA463" s="63">
        <v>509.7</v>
      </c>
      <c r="AB463" s="63">
        <v>501.2</v>
      </c>
      <c r="AE463" s="2" t="s">
        <v>339</v>
      </c>
    </row>
    <row r="464" spans="1:31" ht="13.75" customHeight="1" x14ac:dyDescent="0.3">
      <c r="B464" s="64">
        <f t="shared" si="89"/>
        <v>483923.22</v>
      </c>
      <c r="C464" s="64">
        <f t="shared" si="89"/>
        <v>470768.15</v>
      </c>
      <c r="D464" s="64">
        <f t="shared" si="89"/>
        <v>468901.5</v>
      </c>
      <c r="E464" s="64">
        <f t="shared" si="89"/>
        <v>445005.61</v>
      </c>
      <c r="F464" s="64">
        <f t="shared" si="89"/>
        <v>541068</v>
      </c>
      <c r="G464" s="64">
        <f t="shared" si="89"/>
        <v>532309.44999999995</v>
      </c>
      <c r="H464" s="64">
        <f t="shared" si="89"/>
        <v>592928.36</v>
      </c>
      <c r="I464" s="64">
        <f t="shared" si="89"/>
        <v>645201.16</v>
      </c>
      <c r="J464" s="64">
        <f t="shared" si="89"/>
        <v>623859.80000000005</v>
      </c>
      <c r="K464" s="64">
        <f t="shared" si="89"/>
        <v>672311.8</v>
      </c>
      <c r="L464" s="64">
        <f t="shared" si="90"/>
        <v>771775.01</v>
      </c>
      <c r="M464" s="64">
        <f t="shared" si="90"/>
        <v>803273.67</v>
      </c>
      <c r="N464" s="64">
        <f t="shared" si="90"/>
        <v>758039</v>
      </c>
      <c r="O464" s="64">
        <f t="shared" si="90"/>
        <v>799476.6</v>
      </c>
      <c r="P464" s="64">
        <f t="shared" si="90"/>
        <v>836193.11</v>
      </c>
      <c r="Q464" s="64" t="str">
        <f t="shared" si="90"/>
        <v/>
      </c>
      <c r="R464" s="64" t="str">
        <f t="shared" si="90"/>
        <v/>
      </c>
      <c r="S464" s="60"/>
      <c r="T464" s="25" t="s">
        <v>369</v>
      </c>
      <c r="V464" s="63">
        <v>567</v>
      </c>
      <c r="W464" s="63">
        <v>634</v>
      </c>
      <c r="X464" s="63">
        <v>644</v>
      </c>
      <c r="Y464" s="63">
        <v>548.4</v>
      </c>
      <c r="Z464" s="63">
        <v>551.20000000000005</v>
      </c>
      <c r="AA464" s="63">
        <v>538.6</v>
      </c>
      <c r="AB464" s="63">
        <v>584.4</v>
      </c>
      <c r="AE464" s="2" t="s">
        <v>369</v>
      </c>
    </row>
    <row r="465" spans="1:34" ht="14" x14ac:dyDescent="0.3">
      <c r="B465" s="65">
        <f t="shared" ref="B465:M465" si="91">SUM(B461:B464)</f>
        <v>1953850.2899999998</v>
      </c>
      <c r="C465" s="65">
        <f t="shared" si="91"/>
        <v>1650525.94</v>
      </c>
      <c r="D465" s="65">
        <f t="shared" si="91"/>
        <v>1867542.96</v>
      </c>
      <c r="E465" s="65">
        <f t="shared" si="91"/>
        <v>1900933.9899999998</v>
      </c>
      <c r="F465" s="65">
        <f t="shared" si="91"/>
        <v>2014721.8</v>
      </c>
      <c r="G465" s="65">
        <f t="shared" si="91"/>
        <v>2177655.4699999997</v>
      </c>
      <c r="H465" s="65">
        <f t="shared" si="91"/>
        <v>2153428.4699999997</v>
      </c>
      <c r="I465" s="65">
        <f t="shared" si="91"/>
        <v>2296556.83</v>
      </c>
      <c r="J465" s="65">
        <f t="shared" si="91"/>
        <v>2382913.34</v>
      </c>
      <c r="K465" s="65">
        <f t="shared" si="91"/>
        <v>2662681.1799999997</v>
      </c>
      <c r="L465" s="65">
        <f t="shared" si="91"/>
        <v>3089842.5999999996</v>
      </c>
      <c r="M465" s="65">
        <f t="shared" si="91"/>
        <v>3279742.01</v>
      </c>
      <c r="N465" s="65">
        <f>IF(N462="",N461*4,IF(N463="",(N462+N461)*2,IF(N464="",((N463+N462+N461)/3)*4,SUM(N461:N464))))</f>
        <v>2898005.92</v>
      </c>
      <c r="O465" s="65">
        <f>IF(O462="",O461*4,IF(O463="",(O462+O461)*2,IF(O464="",((O463+O462+O461)/3)*4,SUM(O461:O464))))</f>
        <v>2631356.9900000002</v>
      </c>
      <c r="P465" s="65">
        <f>IF(P462="",P461*4,IF(P463="",(P462+P461)*2,IF(P464="",((P463+P462+P461)/3)*4,SUM(P461:P464))))</f>
        <v>3167759.27</v>
      </c>
      <c r="Q465" s="65">
        <f>IF(Q462="",Q461*4,IF(Q463="",(Q462+Q461)*2,IF(Q464="",((Q463+Q462+Q461)/3)*4,SUM(Q461:Q464))))</f>
        <v>3408865.5466666669</v>
      </c>
      <c r="R465" s="65" t="e">
        <f>IF(R462="",R461*4,IF(R463="",(R462+R461)*2,IF(R464="",((R463+R462+R461)/3)*4,SUM(R461:R464))))</f>
        <v>#VALUE!</v>
      </c>
      <c r="S465" s="20"/>
      <c r="T465" s="25" t="s">
        <v>341</v>
      </c>
      <c r="V465" s="66">
        <f t="shared" ref="V465:X465" si="92">SUM(V461:V464)</f>
        <v>2289</v>
      </c>
      <c r="W465" s="66">
        <f t="shared" si="92"/>
        <v>2489</v>
      </c>
      <c r="X465" s="66">
        <f t="shared" si="92"/>
        <v>2581</v>
      </c>
      <c r="Y465" s="66">
        <f>SUM(Y461:Y464)</f>
        <v>2006.1</v>
      </c>
      <c r="Z465" s="66">
        <f>SUM(Z461:Z464)</f>
        <v>1654.3</v>
      </c>
      <c r="AA465" s="66">
        <f>SUM(AA461:AA464)</f>
        <v>2062.5</v>
      </c>
      <c r="AB465" s="66">
        <f>SUM(AB461:AB464)</f>
        <v>2177.2999999999997</v>
      </c>
      <c r="AE465" s="2" t="s">
        <v>370</v>
      </c>
    </row>
    <row r="466" spans="1:34" s="53" customFormat="1" ht="14" x14ac:dyDescent="0.3">
      <c r="A466" s="54"/>
      <c r="B466" s="67"/>
      <c r="C466" s="68">
        <f t="shared" ref="C466:M466" si="93">C465/B465-1</f>
        <v>-0.15524441742156192</v>
      </c>
      <c r="D466" s="68">
        <f t="shared" si="93"/>
        <v>0.13148355608394735</v>
      </c>
      <c r="E466" s="68">
        <f t="shared" si="93"/>
        <v>1.7879658307833335E-2</v>
      </c>
      <c r="F466" s="68">
        <f t="shared" si="93"/>
        <v>5.9858895994594929E-2</v>
      </c>
      <c r="G466" s="68">
        <f t="shared" si="93"/>
        <v>8.0871547625086304E-2</v>
      </c>
      <c r="H466" s="68">
        <f t="shared" si="93"/>
        <v>-1.1125267671474259E-2</v>
      </c>
      <c r="I466" s="68">
        <f t="shared" si="93"/>
        <v>6.6465342124876869E-2</v>
      </c>
      <c r="J466" s="68">
        <f t="shared" si="93"/>
        <v>3.7602600933676733E-2</v>
      </c>
      <c r="K466" s="68">
        <f t="shared" si="93"/>
        <v>0.11740579705680765</v>
      </c>
      <c r="L466" s="68">
        <f t="shared" si="93"/>
        <v>0.16042529733131627</v>
      </c>
      <c r="M466" s="68">
        <f t="shared" si="93"/>
        <v>6.1459250383822273E-2</v>
      </c>
      <c r="N466" s="33">
        <f>N465/M465-1</f>
        <v>-0.11639210914641418</v>
      </c>
      <c r="O466" s="33">
        <f>O465/N465-1</f>
        <v>-9.2011175049635407E-2</v>
      </c>
      <c r="P466" s="33">
        <f t="shared" ref="P466:R466" si="94">P465/O465-1</f>
        <v>0.20385005988868121</v>
      </c>
      <c r="Q466" s="33">
        <f t="shared" si="94"/>
        <v>7.6112562892655333E-2</v>
      </c>
      <c r="R466" s="33" t="e">
        <f t="shared" si="94"/>
        <v>#VALUE!</v>
      </c>
      <c r="S466" s="60"/>
      <c r="T466" s="56" t="s">
        <v>371</v>
      </c>
      <c r="V466" s="2"/>
      <c r="W466" s="2"/>
      <c r="X466" s="2"/>
      <c r="Y466" s="2"/>
      <c r="Z466" s="2"/>
      <c r="AA466" s="2"/>
      <c r="AB466" s="2"/>
      <c r="AC466" s="2"/>
      <c r="AD466" s="2"/>
      <c r="AE466" s="2" t="s">
        <v>372</v>
      </c>
    </row>
    <row r="467" spans="1:34" ht="14" x14ac:dyDescent="0.3">
      <c r="B467" s="191" t="s">
        <v>233</v>
      </c>
      <c r="C467" s="191"/>
      <c r="D467" s="191"/>
      <c r="E467" s="191"/>
      <c r="F467" s="191"/>
      <c r="G467" s="191"/>
      <c r="H467" s="191"/>
      <c r="I467" s="191"/>
      <c r="J467" s="191"/>
      <c r="K467" s="191"/>
      <c r="L467" s="191"/>
      <c r="M467" s="191"/>
      <c r="N467" s="191"/>
      <c r="O467" s="19"/>
      <c r="P467" s="19"/>
      <c r="Q467" s="19"/>
      <c r="R467" s="19"/>
      <c r="S467" s="20"/>
      <c r="T467" s="25"/>
      <c r="AE467" s="2" t="s">
        <v>343</v>
      </c>
    </row>
    <row r="468" spans="1:34" ht="14" x14ac:dyDescent="0.3">
      <c r="B468" s="23">
        <f t="shared" ref="B468:Q471" si="95">IFERROR(VLOOKUP($B$467,$130:$216,MATCH($T468&amp;"/"&amp;B$348,$128:$128,0),FALSE),"")</f>
        <v>14335.16</v>
      </c>
      <c r="C468" s="23">
        <f t="shared" si="95"/>
        <v>6467</v>
      </c>
      <c r="D468" s="23">
        <f t="shared" si="95"/>
        <v>7106.08</v>
      </c>
      <c r="E468" s="23">
        <f t="shared" si="95"/>
        <v>8505.6299999999992</v>
      </c>
      <c r="F468" s="23">
        <f t="shared" si="95"/>
        <v>3144.04</v>
      </c>
      <c r="G468" s="23">
        <f t="shared" si="95"/>
        <v>2736.43</v>
      </c>
      <c r="H468" s="23">
        <f t="shared" si="95"/>
        <v>1558.72</v>
      </c>
      <c r="I468" s="23">
        <f t="shared" si="95"/>
        <v>4296.79</v>
      </c>
      <c r="J468" s="23">
        <f t="shared" si="95"/>
        <v>3024.12</v>
      </c>
      <c r="K468" s="23">
        <f t="shared" si="95"/>
        <v>1774.44</v>
      </c>
      <c r="L468" s="23">
        <f t="shared" si="95"/>
        <v>3583.37</v>
      </c>
      <c r="M468" s="23">
        <f t="shared" si="95"/>
        <v>4342.47</v>
      </c>
      <c r="N468" s="23">
        <f t="shared" si="95"/>
        <v>9145.64</v>
      </c>
      <c r="O468" s="23">
        <f t="shared" si="95"/>
        <v>7176.57</v>
      </c>
      <c r="P468" s="23">
        <f t="shared" si="95"/>
        <v>3343.49</v>
      </c>
      <c r="Q468" s="23">
        <f t="shared" si="95"/>
        <v>4920.62</v>
      </c>
      <c r="R468" s="23" t="str">
        <f t="shared" ref="L468:R471" si="96">IFERROR(VLOOKUP($B$467,$130:$216,MATCH($T468&amp;"/"&amp;R$348,$128:$128,0),FALSE),"")</f>
        <v/>
      </c>
      <c r="S468" s="20"/>
      <c r="T468" s="25" t="s">
        <v>335</v>
      </c>
      <c r="V468" s="202" t="s">
        <v>373</v>
      </c>
      <c r="W468" s="203"/>
      <c r="X468" s="203"/>
      <c r="Y468" s="203"/>
      <c r="Z468" s="203"/>
      <c r="AA468" s="203"/>
      <c r="AB468" s="203"/>
      <c r="AC468" s="203"/>
      <c r="AH468" s="2" t="s">
        <v>374</v>
      </c>
    </row>
    <row r="469" spans="1:34" ht="14" x14ac:dyDescent="0.3">
      <c r="B469" s="23">
        <f t="shared" si="95"/>
        <v>3728</v>
      </c>
      <c r="C469" s="23">
        <f t="shared" si="95"/>
        <v>5518.11</v>
      </c>
      <c r="D469" s="23">
        <f t="shared" si="95"/>
        <v>3644.99</v>
      </c>
      <c r="E469" s="23">
        <f t="shared" si="95"/>
        <v>10613.84</v>
      </c>
      <c r="F469" s="23">
        <f t="shared" si="95"/>
        <v>6342.39</v>
      </c>
      <c r="G469" s="23">
        <f t="shared" si="95"/>
        <v>4401.87</v>
      </c>
      <c r="H469" s="23">
        <f t="shared" si="95"/>
        <v>4042.75</v>
      </c>
      <c r="I469" s="23">
        <f t="shared" si="95"/>
        <v>3561.05</v>
      </c>
      <c r="J469" s="23">
        <f t="shared" si="95"/>
        <v>4018.89</v>
      </c>
      <c r="K469" s="23">
        <f t="shared" si="95"/>
        <v>8096.79</v>
      </c>
      <c r="L469" s="23">
        <f t="shared" si="96"/>
        <v>2410.06</v>
      </c>
      <c r="M469" s="23">
        <f t="shared" si="96"/>
        <v>3852.82</v>
      </c>
      <c r="N469" s="23">
        <f t="shared" si="96"/>
        <v>958.9</v>
      </c>
      <c r="O469" s="23">
        <f t="shared" si="96"/>
        <v>4220.21</v>
      </c>
      <c r="P469" s="23">
        <f t="shared" si="96"/>
        <v>4209.13</v>
      </c>
      <c r="Q469" s="23">
        <f t="shared" si="96"/>
        <v>11854.34</v>
      </c>
      <c r="R469" s="23" t="str">
        <f t="shared" si="96"/>
        <v/>
      </c>
      <c r="S469" s="20"/>
      <c r="T469" s="25" t="s">
        <v>337</v>
      </c>
      <c r="V469" s="62">
        <v>11.2</v>
      </c>
      <c r="W469" s="62">
        <v>57</v>
      </c>
      <c r="X469" s="62">
        <v>92</v>
      </c>
      <c r="Y469" s="62">
        <v>100</v>
      </c>
      <c r="Z469" s="62">
        <v>145.30000000000001</v>
      </c>
      <c r="AA469" s="62">
        <v>169.5</v>
      </c>
      <c r="AB469" s="62">
        <v>227.4</v>
      </c>
      <c r="AC469" s="53"/>
      <c r="AD469" s="53"/>
      <c r="AE469" s="2" t="s">
        <v>335</v>
      </c>
      <c r="AG469" s="2" t="s">
        <v>375</v>
      </c>
      <c r="AH469" s="11">
        <v>0.51</v>
      </c>
    </row>
    <row r="470" spans="1:34" ht="14" x14ac:dyDescent="0.3">
      <c r="B470" s="23">
        <f t="shared" si="95"/>
        <v>4699.8100000000004</v>
      </c>
      <c r="C470" s="23">
        <f t="shared" si="95"/>
        <v>6513.54</v>
      </c>
      <c r="D470" s="23">
        <f t="shared" si="95"/>
        <v>4565.3</v>
      </c>
      <c r="E470" s="23">
        <f t="shared" si="95"/>
        <v>4630.53</v>
      </c>
      <c r="F470" s="23">
        <f t="shared" si="95"/>
        <v>4761.32</v>
      </c>
      <c r="G470" s="23">
        <f t="shared" si="95"/>
        <v>1455.54</v>
      </c>
      <c r="H470" s="23">
        <f t="shared" si="95"/>
        <v>2724.38</v>
      </c>
      <c r="I470" s="23">
        <f t="shared" si="95"/>
        <v>4201.2</v>
      </c>
      <c r="J470" s="23">
        <f t="shared" si="95"/>
        <v>3272.81</v>
      </c>
      <c r="K470" s="23">
        <f t="shared" si="95"/>
        <v>3877.94</v>
      </c>
      <c r="L470" s="23">
        <f t="shared" si="96"/>
        <v>3611.14</v>
      </c>
      <c r="M470" s="23">
        <f t="shared" si="96"/>
        <v>1977.43</v>
      </c>
      <c r="N470" s="23">
        <f t="shared" si="96"/>
        <v>4089.34</v>
      </c>
      <c r="O470" s="23">
        <f t="shared" si="96"/>
        <v>6135.43</v>
      </c>
      <c r="P470" s="23">
        <f t="shared" si="96"/>
        <v>6524.85</v>
      </c>
      <c r="Q470" s="23">
        <f t="shared" si="96"/>
        <v>2052.94</v>
      </c>
      <c r="R470" s="23" t="str">
        <f t="shared" si="96"/>
        <v/>
      </c>
      <c r="S470" s="20"/>
      <c r="T470" s="25" t="s">
        <v>339</v>
      </c>
      <c r="V470" s="63">
        <v>20.8</v>
      </c>
      <c r="W470" s="63">
        <v>65</v>
      </c>
      <c r="X470" s="63">
        <v>88</v>
      </c>
      <c r="Y470" s="63">
        <v>184</v>
      </c>
      <c r="Z470" s="63">
        <v>149.19999999999999</v>
      </c>
      <c r="AA470" s="63">
        <v>185</v>
      </c>
      <c r="AB470" s="63">
        <v>233.8</v>
      </c>
      <c r="AE470" s="2" t="s">
        <v>337</v>
      </c>
      <c r="AG470" s="2" t="s">
        <v>376</v>
      </c>
      <c r="AH470" s="11">
        <v>0.19</v>
      </c>
    </row>
    <row r="471" spans="1:34" ht="14" x14ac:dyDescent="0.3">
      <c r="B471" s="64">
        <f t="shared" si="95"/>
        <v>7626.1</v>
      </c>
      <c r="C471" s="64">
        <f t="shared" si="95"/>
        <v>6296.03</v>
      </c>
      <c r="D471" s="64">
        <f t="shared" si="95"/>
        <v>10596.47</v>
      </c>
      <c r="E471" s="64">
        <f t="shared" si="95"/>
        <v>2587.56</v>
      </c>
      <c r="F471" s="64">
        <f t="shared" si="95"/>
        <v>3513.2</v>
      </c>
      <c r="G471" s="64">
        <f t="shared" si="95"/>
        <v>3181.59</v>
      </c>
      <c r="H471" s="64">
        <f t="shared" si="95"/>
        <v>2842.2</v>
      </c>
      <c r="I471" s="64">
        <f t="shared" si="95"/>
        <v>-691.27</v>
      </c>
      <c r="J471" s="64">
        <f t="shared" si="95"/>
        <v>3809.53</v>
      </c>
      <c r="K471" s="64">
        <f t="shared" si="95"/>
        <v>2693.74</v>
      </c>
      <c r="L471" s="64">
        <f t="shared" si="96"/>
        <v>2023.28</v>
      </c>
      <c r="M471" s="64">
        <f t="shared" si="96"/>
        <v>1049.05</v>
      </c>
      <c r="N471" s="64">
        <f t="shared" si="96"/>
        <v>1071.24</v>
      </c>
      <c r="O471" s="64">
        <f t="shared" si="96"/>
        <v>2703.56</v>
      </c>
      <c r="P471" s="64">
        <f t="shared" si="96"/>
        <v>-2116.29</v>
      </c>
      <c r="Q471" s="64" t="str">
        <f t="shared" si="96"/>
        <v/>
      </c>
      <c r="R471" s="64" t="str">
        <f t="shared" si="96"/>
        <v/>
      </c>
      <c r="S471" s="20"/>
      <c r="T471" s="25" t="s">
        <v>369</v>
      </c>
      <c r="V471" s="63">
        <v>46</v>
      </c>
      <c r="W471" s="63">
        <v>77</v>
      </c>
      <c r="X471" s="63">
        <v>83</v>
      </c>
      <c r="Y471" s="63">
        <v>145.1</v>
      </c>
      <c r="Z471" s="63">
        <v>181.3</v>
      </c>
      <c r="AA471" s="63">
        <v>189.2</v>
      </c>
      <c r="AB471" s="63">
        <v>295.60000000000002</v>
      </c>
      <c r="AE471" s="2" t="s">
        <v>339</v>
      </c>
      <c r="AG471" s="2" t="s">
        <v>377</v>
      </c>
      <c r="AH471" s="11">
        <v>0.3</v>
      </c>
    </row>
    <row r="472" spans="1:34" ht="14" x14ac:dyDescent="0.3">
      <c r="B472" s="23">
        <f t="shared" ref="B472:M472" si="97">SUM(B468:B471)</f>
        <v>30389.07</v>
      </c>
      <c r="C472" s="69">
        <f t="shared" si="97"/>
        <v>24794.68</v>
      </c>
      <c r="D472" s="69">
        <f t="shared" si="97"/>
        <v>25912.839999999997</v>
      </c>
      <c r="E472" s="69">
        <f t="shared" si="97"/>
        <v>26337.56</v>
      </c>
      <c r="F472" s="69">
        <f t="shared" si="97"/>
        <v>17760.95</v>
      </c>
      <c r="G472" s="69">
        <f t="shared" si="97"/>
        <v>11775.43</v>
      </c>
      <c r="H472" s="69">
        <f t="shared" si="97"/>
        <v>11168.05</v>
      </c>
      <c r="I472" s="69">
        <f t="shared" si="97"/>
        <v>11367.77</v>
      </c>
      <c r="J472" s="69">
        <f t="shared" si="97"/>
        <v>14125.35</v>
      </c>
      <c r="K472" s="69">
        <f t="shared" si="97"/>
        <v>16442.91</v>
      </c>
      <c r="L472" s="69">
        <f t="shared" si="97"/>
        <v>11627.85</v>
      </c>
      <c r="M472" s="69">
        <f t="shared" si="97"/>
        <v>11221.77</v>
      </c>
      <c r="N472" s="69">
        <f>IF(N469="",N468*4,IF(N470="",(N469+N468)*2,IF(N471="",((N470+N469+N468)/3)*4,SUM(N468:N471))))</f>
        <v>15265.119999999999</v>
      </c>
      <c r="O472" s="69">
        <f>IF(O469="",O468*4,IF(O470="",(O469+O468)*2,IF(O471="",((O470+O469+O468)/3)*4,SUM(O468:O471))))</f>
        <v>20235.77</v>
      </c>
      <c r="P472" s="69">
        <f>IF(P469="",P468*4,IF(P470="",(P469+P468)*2,IF(P471="",((P470+P469+P468)/3)*4,SUM(P468:P471))))</f>
        <v>11961.18</v>
      </c>
      <c r="Q472" s="69">
        <f>IF(Q469="",Q468*4,IF(Q470="",(Q469+Q468)*2,IF(Q471="",((Q470+Q469+Q468)/3)*4,SUM(Q468:Q471))))</f>
        <v>25103.866666666669</v>
      </c>
      <c r="R472" s="69" t="e">
        <f>IF(R469="",R468*4,IF(R470="",(R469+R468)*2,IF(R471="",((R470+R469+R468)/3)*4,SUM(R468:R471))))</f>
        <v>#VALUE!</v>
      </c>
      <c r="S472" s="20"/>
      <c r="T472" s="25" t="s">
        <v>341</v>
      </c>
      <c r="V472" s="63">
        <v>20</v>
      </c>
      <c r="W472" s="63">
        <v>54</v>
      </c>
      <c r="X472" s="63">
        <v>73</v>
      </c>
      <c r="Y472" s="63">
        <v>125.3</v>
      </c>
      <c r="Z472" s="63">
        <v>157.5</v>
      </c>
      <c r="AA472" s="63">
        <v>182.1</v>
      </c>
      <c r="AB472" s="63">
        <v>247.7</v>
      </c>
      <c r="AE472" s="2" t="s">
        <v>369</v>
      </c>
    </row>
    <row r="473" spans="1:34" ht="14" x14ac:dyDescent="0.3">
      <c r="B473" s="191" t="s">
        <v>231</v>
      </c>
      <c r="C473" s="191"/>
      <c r="D473" s="191"/>
      <c r="E473" s="191"/>
      <c r="F473" s="191"/>
      <c r="G473" s="191"/>
      <c r="H473" s="191"/>
      <c r="I473" s="191"/>
      <c r="J473" s="191"/>
      <c r="K473" s="191"/>
      <c r="L473" s="191"/>
      <c r="M473" s="191"/>
      <c r="N473" s="191"/>
      <c r="O473" s="19"/>
      <c r="P473" s="19"/>
      <c r="Q473" s="19"/>
      <c r="R473" s="19"/>
      <c r="S473" s="20"/>
      <c r="T473" s="25"/>
      <c r="V473" s="66">
        <f t="shared" ref="V473:AA473" si="98">SUM(V469:V472)</f>
        <v>98</v>
      </c>
      <c r="W473" s="66">
        <f t="shared" si="98"/>
        <v>253</v>
      </c>
      <c r="X473" s="66">
        <f t="shared" si="98"/>
        <v>336</v>
      </c>
      <c r="Y473" s="66">
        <f t="shared" si="98"/>
        <v>554.4</v>
      </c>
      <c r="Z473" s="66">
        <f t="shared" si="98"/>
        <v>633.29999999999995</v>
      </c>
      <c r="AA473" s="66">
        <f t="shared" si="98"/>
        <v>725.80000000000007</v>
      </c>
      <c r="AB473" s="66">
        <f>SUM(AB469:AB472)</f>
        <v>1004.5</v>
      </c>
      <c r="AE473" s="2" t="s">
        <v>370</v>
      </c>
    </row>
    <row r="474" spans="1:34" ht="14" x14ac:dyDescent="0.3">
      <c r="B474" s="23">
        <f t="shared" ref="B474:Q477" si="99">IFERROR(VLOOKUP($B$473,$130:$216,MATCH($T474&amp;"/"&amp;B$348,$128:$128,0),FALSE),"")</f>
        <v>0</v>
      </c>
      <c r="C474" s="23">
        <f t="shared" si="99"/>
        <v>0</v>
      </c>
      <c r="D474" s="23">
        <f t="shared" si="99"/>
        <v>0</v>
      </c>
      <c r="E474" s="23">
        <f t="shared" si="99"/>
        <v>0</v>
      </c>
      <c r="F474" s="23">
        <f t="shared" si="99"/>
        <v>0</v>
      </c>
      <c r="G474" s="23">
        <f t="shared" si="99"/>
        <v>0</v>
      </c>
      <c r="H474" s="23">
        <f t="shared" si="99"/>
        <v>0</v>
      </c>
      <c r="I474" s="23">
        <f t="shared" si="99"/>
        <v>0</v>
      </c>
      <c r="J474" s="23">
        <f t="shared" si="99"/>
        <v>0</v>
      </c>
      <c r="K474" s="23">
        <f t="shared" si="99"/>
        <v>0</v>
      </c>
      <c r="L474" s="23">
        <f t="shared" si="99"/>
        <v>0</v>
      </c>
      <c r="M474" s="23">
        <f t="shared" si="99"/>
        <v>0</v>
      </c>
      <c r="N474" s="23">
        <f t="shared" si="99"/>
        <v>0</v>
      </c>
      <c r="O474" s="23">
        <f t="shared" si="99"/>
        <v>0</v>
      </c>
      <c r="P474" s="23">
        <f t="shared" si="99"/>
        <v>0</v>
      </c>
      <c r="Q474" s="23">
        <f t="shared" si="99"/>
        <v>0</v>
      </c>
      <c r="R474" s="23" t="str">
        <f t="shared" ref="L474:R477" si="100">IFERROR(VLOOKUP($B$473,$130:$216,MATCH($T474&amp;"/"&amp;R$348,$128:$128,0),FALSE),"")</f>
        <v/>
      </c>
      <c r="S474" s="20"/>
      <c r="T474" s="25" t="s">
        <v>335</v>
      </c>
      <c r="AE474" s="2" t="s">
        <v>372</v>
      </c>
    </row>
    <row r="475" spans="1:34" ht="14" x14ac:dyDescent="0.3">
      <c r="B475" s="23">
        <f t="shared" si="99"/>
        <v>0</v>
      </c>
      <c r="C475" s="23">
        <f t="shared" si="99"/>
        <v>0</v>
      </c>
      <c r="D475" s="23">
        <f t="shared" si="99"/>
        <v>0</v>
      </c>
      <c r="E475" s="23">
        <f t="shared" si="99"/>
        <v>0</v>
      </c>
      <c r="F475" s="23">
        <f t="shared" si="99"/>
        <v>0</v>
      </c>
      <c r="G475" s="23">
        <f t="shared" si="99"/>
        <v>0</v>
      </c>
      <c r="H475" s="23">
        <f t="shared" si="99"/>
        <v>0</v>
      </c>
      <c r="I475" s="23">
        <f t="shared" si="99"/>
        <v>0</v>
      </c>
      <c r="J475" s="23">
        <f t="shared" si="99"/>
        <v>0</v>
      </c>
      <c r="K475" s="23">
        <f t="shared" si="99"/>
        <v>0</v>
      </c>
      <c r="L475" s="23">
        <f t="shared" si="100"/>
        <v>0</v>
      </c>
      <c r="M475" s="23">
        <f t="shared" si="100"/>
        <v>2915.85</v>
      </c>
      <c r="N475" s="23">
        <f t="shared" si="100"/>
        <v>0</v>
      </c>
      <c r="O475" s="23">
        <f t="shared" si="100"/>
        <v>3177</v>
      </c>
      <c r="P475" s="23">
        <f t="shared" si="100"/>
        <v>5097.5</v>
      </c>
      <c r="Q475" s="23">
        <f t="shared" si="100"/>
        <v>7031.5</v>
      </c>
      <c r="R475" s="23" t="str">
        <f t="shared" si="100"/>
        <v/>
      </c>
      <c r="S475" s="20"/>
      <c r="T475" s="25" t="s">
        <v>337</v>
      </c>
      <c r="AE475" s="2" t="s">
        <v>343</v>
      </c>
    </row>
    <row r="476" spans="1:34" ht="14" x14ac:dyDescent="0.3">
      <c r="B476" s="23">
        <f t="shared" si="99"/>
        <v>0</v>
      </c>
      <c r="C476" s="23">
        <f t="shared" si="99"/>
        <v>0</v>
      </c>
      <c r="D476" s="23">
        <f t="shared" si="99"/>
        <v>0</v>
      </c>
      <c r="E476" s="23">
        <f t="shared" si="99"/>
        <v>0</v>
      </c>
      <c r="F476" s="23">
        <f t="shared" si="99"/>
        <v>0</v>
      </c>
      <c r="G476" s="23">
        <f t="shared" si="99"/>
        <v>0</v>
      </c>
      <c r="H476" s="23">
        <f t="shared" si="99"/>
        <v>0</v>
      </c>
      <c r="I476" s="23">
        <f t="shared" si="99"/>
        <v>0</v>
      </c>
      <c r="J476" s="23">
        <f t="shared" si="99"/>
        <v>0</v>
      </c>
      <c r="K476" s="23">
        <f t="shared" si="99"/>
        <v>0</v>
      </c>
      <c r="L476" s="23">
        <f t="shared" si="100"/>
        <v>0</v>
      </c>
      <c r="M476" s="23">
        <f t="shared" si="100"/>
        <v>1077</v>
      </c>
      <c r="N476" s="23">
        <f t="shared" si="100"/>
        <v>2154</v>
      </c>
      <c r="O476" s="23">
        <f t="shared" si="100"/>
        <v>0</v>
      </c>
      <c r="P476" s="23">
        <f t="shared" si="100"/>
        <v>897.5</v>
      </c>
      <c r="Q476" s="23">
        <f t="shared" si="100"/>
        <v>718</v>
      </c>
      <c r="R476" s="23" t="str">
        <f t="shared" si="100"/>
        <v/>
      </c>
      <c r="S476" s="20"/>
      <c r="T476" s="25" t="s">
        <v>339</v>
      </c>
      <c r="V476" s="202" t="s">
        <v>378</v>
      </c>
      <c r="W476" s="203"/>
      <c r="X476" s="203"/>
      <c r="Y476" s="203"/>
      <c r="Z476" s="203"/>
      <c r="AA476" s="203"/>
      <c r="AB476" s="203"/>
      <c r="AC476" s="203"/>
    </row>
    <row r="477" spans="1:34" ht="14" x14ac:dyDescent="0.3">
      <c r="B477" s="64">
        <f t="shared" si="99"/>
        <v>0</v>
      </c>
      <c r="C477" s="64">
        <f t="shared" si="99"/>
        <v>0</v>
      </c>
      <c r="D477" s="64">
        <f t="shared" si="99"/>
        <v>0</v>
      </c>
      <c r="E477" s="64">
        <f t="shared" si="99"/>
        <v>0</v>
      </c>
      <c r="F477" s="64">
        <f t="shared" si="99"/>
        <v>0</v>
      </c>
      <c r="G477" s="64">
        <f t="shared" si="99"/>
        <v>0</v>
      </c>
      <c r="H477" s="64">
        <f t="shared" si="99"/>
        <v>0</v>
      </c>
      <c r="I477" s="64">
        <f t="shared" si="99"/>
        <v>0</v>
      </c>
      <c r="J477" s="64">
        <f t="shared" si="99"/>
        <v>0</v>
      </c>
      <c r="K477" s="64">
        <f t="shared" si="99"/>
        <v>0</v>
      </c>
      <c r="L477" s="64">
        <f t="shared" si="100"/>
        <v>359</v>
      </c>
      <c r="M477" s="64">
        <f t="shared" si="100"/>
        <v>0</v>
      </c>
      <c r="N477" s="64">
        <f t="shared" si="100"/>
        <v>0</v>
      </c>
      <c r="O477" s="64">
        <f t="shared" si="100"/>
        <v>897.5</v>
      </c>
      <c r="P477" s="64">
        <f t="shared" si="100"/>
        <v>0</v>
      </c>
      <c r="Q477" s="64" t="str">
        <f t="shared" si="100"/>
        <v/>
      </c>
      <c r="R477" s="64" t="str">
        <f t="shared" si="100"/>
        <v/>
      </c>
      <c r="S477" s="20"/>
      <c r="T477" s="25" t="s">
        <v>369</v>
      </c>
      <c r="V477" s="62">
        <v>9.9</v>
      </c>
      <c r="W477" s="62">
        <v>14</v>
      </c>
      <c r="X477" s="62">
        <v>20.6</v>
      </c>
      <c r="Y477" s="62">
        <v>27</v>
      </c>
      <c r="Z477" s="62">
        <v>28.1</v>
      </c>
      <c r="AA477" s="62">
        <v>9.4</v>
      </c>
      <c r="AB477" s="62">
        <v>0</v>
      </c>
      <c r="AE477" s="2" t="s">
        <v>335</v>
      </c>
    </row>
    <row r="478" spans="1:34" ht="14" x14ac:dyDescent="0.3">
      <c r="B478" s="23">
        <f t="shared" ref="B478:M478" si="101">SUM(B474:B477)</f>
        <v>0</v>
      </c>
      <c r="C478" s="69">
        <f t="shared" si="101"/>
        <v>0</v>
      </c>
      <c r="D478" s="69">
        <f t="shared" si="101"/>
        <v>0</v>
      </c>
      <c r="E478" s="69">
        <f t="shared" si="101"/>
        <v>0</v>
      </c>
      <c r="F478" s="69">
        <f t="shared" si="101"/>
        <v>0</v>
      </c>
      <c r="G478" s="69">
        <f t="shared" si="101"/>
        <v>0</v>
      </c>
      <c r="H478" s="69">
        <f t="shared" si="101"/>
        <v>0</v>
      </c>
      <c r="I478" s="69">
        <f t="shared" si="101"/>
        <v>0</v>
      </c>
      <c r="J478" s="69">
        <f t="shared" si="101"/>
        <v>0</v>
      </c>
      <c r="K478" s="69">
        <f t="shared" si="101"/>
        <v>0</v>
      </c>
      <c r="L478" s="69">
        <f t="shared" si="101"/>
        <v>359</v>
      </c>
      <c r="M478" s="69">
        <f t="shared" si="101"/>
        <v>3992.85</v>
      </c>
      <c r="N478" s="69">
        <f>IF(N475="",N474*4,IF(N476="",(N475+N474)*2,IF(N477="",((N476+N475+N474)/3)*4,SUM(N474:N477))))</f>
        <v>2154</v>
      </c>
      <c r="O478" s="69">
        <f>IF(O475="",O474*4,IF(O476="",(O475+O474)*2,IF(O477="",((O476+O475+O474)/3)*4,SUM(O474:O477))))</f>
        <v>4074.5</v>
      </c>
      <c r="P478" s="69">
        <f>IF(P475="",P474*4,IF(P476="",(P475+P474)*2,IF(P477="",((P476+P475+P474)/3)*4,SUM(P474:P477))))</f>
        <v>5995</v>
      </c>
      <c r="Q478" s="69">
        <f>IF(Q475="",Q474*4,IF(Q476="",(Q475+Q474)*2,IF(Q477="",((Q476+Q475+Q474)/3)*4,SUM(Q474:Q477))))</f>
        <v>10332.666666666666</v>
      </c>
      <c r="R478" s="69" t="e">
        <f>IF(R475="",R474*4,IF(R476="",(R475+R474)*2,IF(R477="",((R476+R475+R474)/3)*4,SUM(R474:R477))))</f>
        <v>#VALUE!</v>
      </c>
      <c r="S478" s="20"/>
      <c r="T478" s="25" t="s">
        <v>341</v>
      </c>
      <c r="V478" s="63">
        <v>13.1</v>
      </c>
      <c r="W478" s="63">
        <v>14</v>
      </c>
      <c r="X478" s="63">
        <v>15.5</v>
      </c>
      <c r="Y478" s="63">
        <v>8.1</v>
      </c>
      <c r="Z478" s="63">
        <v>11.6</v>
      </c>
      <c r="AA478" s="63">
        <v>17</v>
      </c>
      <c r="AB478" s="63">
        <v>0</v>
      </c>
      <c r="AE478" s="2" t="s">
        <v>337</v>
      </c>
    </row>
    <row r="479" spans="1:34" ht="14" x14ac:dyDescent="0.3">
      <c r="B479" s="191" t="s">
        <v>379</v>
      </c>
      <c r="C479" s="191"/>
      <c r="D479" s="191"/>
      <c r="E479" s="191"/>
      <c r="F479" s="191"/>
      <c r="G479" s="191"/>
      <c r="H479" s="191"/>
      <c r="I479" s="191"/>
      <c r="J479" s="191"/>
      <c r="K479" s="191"/>
      <c r="L479" s="191"/>
      <c r="M479" s="191"/>
      <c r="N479" s="191"/>
      <c r="O479" s="19"/>
      <c r="P479" s="19"/>
      <c r="Q479" s="19"/>
      <c r="R479" s="19"/>
      <c r="S479" s="20"/>
      <c r="T479" s="25"/>
      <c r="V479" s="63">
        <v>12</v>
      </c>
      <c r="W479" s="63">
        <v>17</v>
      </c>
      <c r="X479" s="63">
        <v>35</v>
      </c>
      <c r="Y479" s="63">
        <v>10.8</v>
      </c>
      <c r="Z479" s="63">
        <v>4.8</v>
      </c>
      <c r="AA479" s="63">
        <v>0</v>
      </c>
      <c r="AB479" s="63">
        <v>0</v>
      </c>
      <c r="AE479" s="2" t="s">
        <v>339</v>
      </c>
    </row>
    <row r="480" spans="1:34" ht="14" x14ac:dyDescent="0.3">
      <c r="B480" s="23" t="str">
        <f t="shared" ref="B480:Q483" si="102">IFERROR(VLOOKUP($B$479,$130:$216,MATCH($T480&amp;"/"&amp;B$348,$128:$128,0),FALSE),"")</f>
        <v/>
      </c>
      <c r="C480" s="23" t="str">
        <f t="shared" si="102"/>
        <v/>
      </c>
      <c r="D480" s="23" t="str">
        <f t="shared" si="102"/>
        <v/>
      </c>
      <c r="E480" s="23" t="str">
        <f t="shared" si="102"/>
        <v/>
      </c>
      <c r="F480" s="23" t="str">
        <f t="shared" si="102"/>
        <v/>
      </c>
      <c r="G480" s="23" t="str">
        <f t="shared" si="102"/>
        <v/>
      </c>
      <c r="H480" s="23" t="str">
        <f t="shared" si="102"/>
        <v/>
      </c>
      <c r="I480" s="23" t="str">
        <f t="shared" si="102"/>
        <v/>
      </c>
      <c r="J480" s="23" t="str">
        <f t="shared" si="102"/>
        <v/>
      </c>
      <c r="K480" s="23" t="str">
        <f t="shared" si="102"/>
        <v/>
      </c>
      <c r="L480" s="23" t="str">
        <f t="shared" si="102"/>
        <v/>
      </c>
      <c r="M480" s="23" t="str">
        <f t="shared" si="102"/>
        <v/>
      </c>
      <c r="N480" s="23" t="str">
        <f t="shared" si="102"/>
        <v/>
      </c>
      <c r="O480" s="23" t="str">
        <f t="shared" si="102"/>
        <v/>
      </c>
      <c r="P480" s="23" t="str">
        <f t="shared" si="102"/>
        <v/>
      </c>
      <c r="Q480" s="23" t="str">
        <f t="shared" si="102"/>
        <v/>
      </c>
      <c r="R480" s="23" t="str">
        <f t="shared" ref="L480:R483" si="103">IFERROR(VLOOKUP($B$479,$130:$216,MATCH($T480&amp;"/"&amp;R$348,$128:$128,0),FALSE),"")</f>
        <v/>
      </c>
      <c r="S480" s="20"/>
      <c r="T480" s="25" t="s">
        <v>335</v>
      </c>
      <c r="V480" s="63">
        <v>16</v>
      </c>
      <c r="W480" s="63">
        <v>14.6</v>
      </c>
      <c r="X480" s="63">
        <v>5.3</v>
      </c>
      <c r="Y480" s="63">
        <v>24</v>
      </c>
      <c r="Z480" s="63">
        <v>0</v>
      </c>
      <c r="AA480" s="63">
        <v>0</v>
      </c>
      <c r="AB480" s="63">
        <v>0</v>
      </c>
      <c r="AE480" s="2" t="s">
        <v>369</v>
      </c>
    </row>
    <row r="481" spans="2:31" ht="14" x14ac:dyDescent="0.3">
      <c r="B481" s="23" t="str">
        <f t="shared" si="102"/>
        <v/>
      </c>
      <c r="C481" s="23" t="str">
        <f t="shared" si="102"/>
        <v/>
      </c>
      <c r="D481" s="23" t="str">
        <f t="shared" si="102"/>
        <v/>
      </c>
      <c r="E481" s="23" t="str">
        <f t="shared" si="102"/>
        <v/>
      </c>
      <c r="F481" s="23" t="str">
        <f t="shared" si="102"/>
        <v/>
      </c>
      <c r="G481" s="23" t="str">
        <f t="shared" si="102"/>
        <v/>
      </c>
      <c r="H481" s="23" t="str">
        <f t="shared" si="102"/>
        <v/>
      </c>
      <c r="I481" s="23" t="str">
        <f t="shared" si="102"/>
        <v/>
      </c>
      <c r="J481" s="23" t="str">
        <f t="shared" si="102"/>
        <v/>
      </c>
      <c r="K481" s="23" t="str">
        <f t="shared" si="102"/>
        <v/>
      </c>
      <c r="L481" s="23" t="str">
        <f t="shared" si="103"/>
        <v/>
      </c>
      <c r="M481" s="23" t="str">
        <f t="shared" si="103"/>
        <v/>
      </c>
      <c r="N481" s="23" t="str">
        <f t="shared" si="103"/>
        <v/>
      </c>
      <c r="O481" s="23" t="str">
        <f t="shared" si="103"/>
        <v/>
      </c>
      <c r="P481" s="23" t="str">
        <f t="shared" si="103"/>
        <v/>
      </c>
      <c r="Q481" s="23" t="str">
        <f t="shared" si="103"/>
        <v/>
      </c>
      <c r="R481" s="23" t="str">
        <f t="shared" si="103"/>
        <v/>
      </c>
      <c r="S481" s="20"/>
      <c r="T481" s="25" t="s">
        <v>337</v>
      </c>
      <c r="V481" s="66">
        <f>SUM(V477:V480)</f>
        <v>51</v>
      </c>
      <c r="W481" s="66">
        <f t="shared" ref="W481:AB481" si="104">SUM(W477:W480)</f>
        <v>59.6</v>
      </c>
      <c r="X481" s="66">
        <f t="shared" si="104"/>
        <v>76.399999999999991</v>
      </c>
      <c r="Y481" s="66">
        <f t="shared" si="104"/>
        <v>69.900000000000006</v>
      </c>
      <c r="Z481" s="66">
        <f t="shared" si="104"/>
        <v>44.5</v>
      </c>
      <c r="AA481" s="66">
        <f t="shared" si="104"/>
        <v>26.4</v>
      </c>
      <c r="AB481" s="66">
        <f t="shared" si="104"/>
        <v>0</v>
      </c>
      <c r="AE481" s="2" t="s">
        <v>370</v>
      </c>
    </row>
    <row r="482" spans="2:31" ht="14" x14ac:dyDescent="0.3">
      <c r="B482" s="23" t="str">
        <f t="shared" si="102"/>
        <v/>
      </c>
      <c r="C482" s="23" t="str">
        <f t="shared" si="102"/>
        <v/>
      </c>
      <c r="D482" s="23" t="str">
        <f t="shared" si="102"/>
        <v/>
      </c>
      <c r="E482" s="23" t="str">
        <f t="shared" si="102"/>
        <v/>
      </c>
      <c r="F482" s="23" t="str">
        <f t="shared" si="102"/>
        <v/>
      </c>
      <c r="G482" s="23" t="str">
        <f t="shared" si="102"/>
        <v/>
      </c>
      <c r="H482" s="23" t="str">
        <f t="shared" si="102"/>
        <v/>
      </c>
      <c r="I482" s="23" t="str">
        <f t="shared" si="102"/>
        <v/>
      </c>
      <c r="J482" s="23" t="str">
        <f t="shared" si="102"/>
        <v/>
      </c>
      <c r="K482" s="23" t="str">
        <f t="shared" si="102"/>
        <v/>
      </c>
      <c r="L482" s="23" t="str">
        <f t="shared" si="103"/>
        <v/>
      </c>
      <c r="M482" s="23" t="str">
        <f t="shared" si="103"/>
        <v/>
      </c>
      <c r="N482" s="23" t="str">
        <f t="shared" si="103"/>
        <v/>
      </c>
      <c r="O482" s="23" t="str">
        <f t="shared" si="103"/>
        <v/>
      </c>
      <c r="P482" s="23" t="str">
        <f t="shared" si="103"/>
        <v/>
      </c>
      <c r="Q482" s="23" t="str">
        <f t="shared" si="103"/>
        <v/>
      </c>
      <c r="R482" s="23" t="str">
        <f t="shared" si="103"/>
        <v/>
      </c>
      <c r="S482" s="20"/>
      <c r="T482" s="25" t="s">
        <v>339</v>
      </c>
      <c r="AE482" s="2" t="s">
        <v>372</v>
      </c>
    </row>
    <row r="483" spans="2:31" ht="14" x14ac:dyDescent="0.3">
      <c r="B483" s="64" t="str">
        <f t="shared" si="102"/>
        <v/>
      </c>
      <c r="C483" s="64" t="str">
        <f t="shared" si="102"/>
        <v/>
      </c>
      <c r="D483" s="64" t="str">
        <f t="shared" si="102"/>
        <v/>
      </c>
      <c r="E483" s="64" t="str">
        <f t="shared" si="102"/>
        <v/>
      </c>
      <c r="F483" s="64" t="str">
        <f t="shared" si="102"/>
        <v/>
      </c>
      <c r="G483" s="64" t="str">
        <f t="shared" si="102"/>
        <v/>
      </c>
      <c r="H483" s="64" t="str">
        <f t="shared" si="102"/>
        <v/>
      </c>
      <c r="I483" s="64" t="str">
        <f t="shared" si="102"/>
        <v/>
      </c>
      <c r="J483" s="64" t="str">
        <f t="shared" si="102"/>
        <v/>
      </c>
      <c r="K483" s="64" t="str">
        <f t="shared" si="102"/>
        <v/>
      </c>
      <c r="L483" s="64" t="str">
        <f t="shared" si="103"/>
        <v/>
      </c>
      <c r="M483" s="64" t="str">
        <f t="shared" si="103"/>
        <v/>
      </c>
      <c r="N483" s="64" t="str">
        <f t="shared" si="103"/>
        <v/>
      </c>
      <c r="O483" s="64" t="str">
        <f t="shared" si="103"/>
        <v/>
      </c>
      <c r="P483" s="64" t="str">
        <f t="shared" si="103"/>
        <v/>
      </c>
      <c r="Q483" s="64" t="str">
        <f t="shared" si="103"/>
        <v/>
      </c>
      <c r="R483" s="64" t="str">
        <f t="shared" si="103"/>
        <v/>
      </c>
      <c r="S483" s="20"/>
      <c r="T483" s="25" t="s">
        <v>369</v>
      </c>
      <c r="AE483" s="2" t="s">
        <v>343</v>
      </c>
    </row>
    <row r="484" spans="2:31" ht="14" x14ac:dyDescent="0.3">
      <c r="B484" s="23">
        <f>SUM(B480:B483)</f>
        <v>0</v>
      </c>
      <c r="C484" s="69">
        <f t="shared" ref="C484:M484" si="105">SUM(C480:C483)</f>
        <v>0</v>
      </c>
      <c r="D484" s="69">
        <f t="shared" si="105"/>
        <v>0</v>
      </c>
      <c r="E484" s="69">
        <f t="shared" si="105"/>
        <v>0</v>
      </c>
      <c r="F484" s="69">
        <f t="shared" si="105"/>
        <v>0</v>
      </c>
      <c r="G484" s="69">
        <f t="shared" si="105"/>
        <v>0</v>
      </c>
      <c r="H484" s="69">
        <f t="shared" si="105"/>
        <v>0</v>
      </c>
      <c r="I484" s="69">
        <f t="shared" si="105"/>
        <v>0</v>
      </c>
      <c r="J484" s="69">
        <f t="shared" si="105"/>
        <v>0</v>
      </c>
      <c r="K484" s="69">
        <f t="shared" si="105"/>
        <v>0</v>
      </c>
      <c r="L484" s="69">
        <f t="shared" si="105"/>
        <v>0</v>
      </c>
      <c r="M484" s="69">
        <f t="shared" si="105"/>
        <v>0</v>
      </c>
      <c r="N484" s="69" t="e">
        <f>IF(N481="",N480*4,IF(N482="",(N481+N480)*2,IF(N483="",((N482+N481+N480)/3)*4,SUM(N480:N483))))</f>
        <v>#VALUE!</v>
      </c>
      <c r="O484" s="69" t="e">
        <f>IF(O481="",O480*4,IF(O482="",(O481+O480)*2,IF(O483="",((O482+O481+O480)/3)*4,SUM(O480:O483))))</f>
        <v>#VALUE!</v>
      </c>
      <c r="P484" s="69" t="e">
        <f t="shared" ref="P484:R484" si="106">IF(P481="",P480*4,IF(P482="",(P481+P480)*2,IF(P483="",((P482+P481+P480)/3)*4,SUM(P480:P483))))</f>
        <v>#VALUE!</v>
      </c>
      <c r="Q484" s="69" t="e">
        <f t="shared" si="106"/>
        <v>#VALUE!</v>
      </c>
      <c r="R484" s="69" t="e">
        <f t="shared" si="106"/>
        <v>#VALUE!</v>
      </c>
      <c r="S484" s="20"/>
      <c r="T484" s="25" t="s">
        <v>341</v>
      </c>
      <c r="V484" s="202" t="s">
        <v>380</v>
      </c>
      <c r="W484" s="203"/>
      <c r="X484" s="203"/>
      <c r="Y484" s="203"/>
      <c r="Z484" s="203"/>
      <c r="AA484" s="203"/>
      <c r="AB484" s="203"/>
      <c r="AC484" s="203"/>
    </row>
    <row r="485" spans="2:31" ht="14" x14ac:dyDescent="0.3">
      <c r="B485" s="191" t="s">
        <v>381</v>
      </c>
      <c r="C485" s="191"/>
      <c r="D485" s="191"/>
      <c r="E485" s="191"/>
      <c r="F485" s="191"/>
      <c r="G485" s="191"/>
      <c r="H485" s="191"/>
      <c r="I485" s="191"/>
      <c r="J485" s="191"/>
      <c r="K485" s="191"/>
      <c r="L485" s="191"/>
      <c r="M485" s="191"/>
      <c r="N485" s="191"/>
      <c r="O485" s="19"/>
      <c r="P485" s="19"/>
      <c r="Q485" s="19"/>
      <c r="R485" s="19"/>
      <c r="S485" s="20"/>
      <c r="T485" s="25"/>
      <c r="V485" s="62">
        <v>50.5</v>
      </c>
      <c r="W485" s="62">
        <v>74</v>
      </c>
      <c r="X485" s="62">
        <v>73</v>
      </c>
      <c r="Y485" s="62">
        <v>62</v>
      </c>
      <c r="Z485" s="62">
        <v>53.4</v>
      </c>
      <c r="AA485" s="62">
        <v>77.3</v>
      </c>
      <c r="AB485" s="62">
        <v>123.4</v>
      </c>
      <c r="AE485" s="2" t="s">
        <v>335</v>
      </c>
    </row>
    <row r="486" spans="2:31" ht="14" x14ac:dyDescent="0.3">
      <c r="B486" s="23" t="str">
        <f t="shared" ref="B486:Q489" si="107">IFERROR(VLOOKUP($B$485,$130:$216,MATCH($T486&amp;"/"&amp;B$348,$128:$128,0),FALSE),"")</f>
        <v/>
      </c>
      <c r="C486" s="23" t="str">
        <f t="shared" si="107"/>
        <v/>
      </c>
      <c r="D486" s="23" t="str">
        <f t="shared" si="107"/>
        <v/>
      </c>
      <c r="E486" s="23" t="str">
        <f t="shared" si="107"/>
        <v/>
      </c>
      <c r="F486" s="23" t="str">
        <f t="shared" si="107"/>
        <v/>
      </c>
      <c r="G486" s="23" t="str">
        <f t="shared" si="107"/>
        <v/>
      </c>
      <c r="H486" s="23" t="str">
        <f t="shared" si="107"/>
        <v/>
      </c>
      <c r="I486" s="23" t="str">
        <f t="shared" si="107"/>
        <v/>
      </c>
      <c r="J486" s="23" t="str">
        <f t="shared" si="107"/>
        <v/>
      </c>
      <c r="K486" s="23" t="str">
        <f t="shared" si="107"/>
        <v/>
      </c>
      <c r="L486" s="23" t="str">
        <f t="shared" si="107"/>
        <v/>
      </c>
      <c r="M486" s="23" t="str">
        <f t="shared" si="107"/>
        <v/>
      </c>
      <c r="N486" s="23" t="str">
        <f t="shared" si="107"/>
        <v/>
      </c>
      <c r="O486" s="23" t="str">
        <f t="shared" si="107"/>
        <v/>
      </c>
      <c r="P486" s="23" t="str">
        <f t="shared" si="107"/>
        <v/>
      </c>
      <c r="Q486" s="23" t="str">
        <f t="shared" si="107"/>
        <v/>
      </c>
      <c r="R486" s="23" t="str">
        <f t="shared" ref="L486:R489" si="108">IFERROR(VLOOKUP($B$485,$130:$216,MATCH($T486&amp;"/"&amp;R$348,$128:$128,0),FALSE),"")</f>
        <v/>
      </c>
      <c r="S486" s="20"/>
      <c r="T486" s="25" t="s">
        <v>335</v>
      </c>
      <c r="V486" s="63">
        <v>51.5</v>
      </c>
      <c r="W486" s="63">
        <v>59</v>
      </c>
      <c r="X486" s="63">
        <v>58</v>
      </c>
      <c r="Y486" s="63">
        <v>65</v>
      </c>
      <c r="Z486" s="63">
        <v>73</v>
      </c>
      <c r="AA486" s="63">
        <v>84.8</v>
      </c>
      <c r="AB486" s="63">
        <v>30.6</v>
      </c>
      <c r="AE486" s="2" t="s">
        <v>337</v>
      </c>
    </row>
    <row r="487" spans="2:31" ht="14" x14ac:dyDescent="0.3">
      <c r="B487" s="23" t="str">
        <f t="shared" si="107"/>
        <v/>
      </c>
      <c r="C487" s="23" t="str">
        <f t="shared" si="107"/>
        <v/>
      </c>
      <c r="D487" s="23" t="str">
        <f t="shared" si="107"/>
        <v/>
      </c>
      <c r="E487" s="23" t="str">
        <f t="shared" si="107"/>
        <v/>
      </c>
      <c r="F487" s="23" t="str">
        <f t="shared" si="107"/>
        <v/>
      </c>
      <c r="G487" s="23" t="str">
        <f t="shared" si="107"/>
        <v/>
      </c>
      <c r="H487" s="23" t="str">
        <f t="shared" si="107"/>
        <v/>
      </c>
      <c r="I487" s="23" t="str">
        <f t="shared" si="107"/>
        <v/>
      </c>
      <c r="J487" s="23" t="str">
        <f t="shared" si="107"/>
        <v/>
      </c>
      <c r="K487" s="23" t="str">
        <f t="shared" si="107"/>
        <v/>
      </c>
      <c r="L487" s="23" t="str">
        <f t="shared" si="108"/>
        <v/>
      </c>
      <c r="M487" s="23" t="str">
        <f t="shared" si="108"/>
        <v/>
      </c>
      <c r="N487" s="23" t="str">
        <f t="shared" si="108"/>
        <v/>
      </c>
      <c r="O487" s="23" t="str">
        <f t="shared" si="108"/>
        <v/>
      </c>
      <c r="P487" s="23" t="str">
        <f t="shared" si="108"/>
        <v/>
      </c>
      <c r="Q487" s="23" t="str">
        <f t="shared" si="108"/>
        <v/>
      </c>
      <c r="R487" s="23" t="str">
        <f t="shared" si="108"/>
        <v/>
      </c>
      <c r="S487" s="20"/>
      <c r="T487" s="25" t="s">
        <v>337</v>
      </c>
      <c r="V487" s="63">
        <v>49</v>
      </c>
      <c r="W487" s="63">
        <v>85</v>
      </c>
      <c r="X487" s="63">
        <v>75</v>
      </c>
      <c r="Y487" s="63">
        <v>80.3</v>
      </c>
      <c r="Z487" s="63">
        <v>82.1</v>
      </c>
      <c r="AA487" s="63">
        <v>75.400000000000006</v>
      </c>
      <c r="AB487" s="63">
        <v>52.9</v>
      </c>
      <c r="AE487" s="2" t="s">
        <v>339</v>
      </c>
    </row>
    <row r="488" spans="2:31" ht="14" x14ac:dyDescent="0.3">
      <c r="B488" s="23" t="str">
        <f t="shared" si="107"/>
        <v/>
      </c>
      <c r="C488" s="23" t="str">
        <f t="shared" si="107"/>
        <v/>
      </c>
      <c r="D488" s="23" t="str">
        <f t="shared" si="107"/>
        <v/>
      </c>
      <c r="E488" s="23" t="str">
        <f t="shared" si="107"/>
        <v/>
      </c>
      <c r="F488" s="23" t="str">
        <f t="shared" si="107"/>
        <v/>
      </c>
      <c r="G488" s="23" t="str">
        <f t="shared" si="107"/>
        <v/>
      </c>
      <c r="H488" s="23" t="str">
        <f t="shared" si="107"/>
        <v/>
      </c>
      <c r="I488" s="23" t="str">
        <f t="shared" si="107"/>
        <v/>
      </c>
      <c r="J488" s="23" t="str">
        <f t="shared" si="107"/>
        <v/>
      </c>
      <c r="K488" s="23" t="str">
        <f t="shared" si="107"/>
        <v/>
      </c>
      <c r="L488" s="23" t="str">
        <f t="shared" si="108"/>
        <v/>
      </c>
      <c r="M488" s="23" t="str">
        <f t="shared" si="108"/>
        <v/>
      </c>
      <c r="N488" s="23" t="str">
        <f t="shared" si="108"/>
        <v/>
      </c>
      <c r="O488" s="23" t="str">
        <f t="shared" si="108"/>
        <v/>
      </c>
      <c r="P488" s="23" t="str">
        <f t="shared" si="108"/>
        <v/>
      </c>
      <c r="Q488" s="23" t="str">
        <f t="shared" si="108"/>
        <v/>
      </c>
      <c r="R488" s="23" t="str">
        <f t="shared" si="108"/>
        <v/>
      </c>
      <c r="S488" s="20"/>
      <c r="T488" s="25" t="s">
        <v>339</v>
      </c>
      <c r="V488" s="63">
        <v>69</v>
      </c>
      <c r="W488" s="63">
        <v>69</v>
      </c>
      <c r="X488" s="63">
        <v>81</v>
      </c>
      <c r="Y488" s="63">
        <v>58</v>
      </c>
      <c r="Z488" s="63">
        <v>90.7</v>
      </c>
      <c r="AA488" s="63">
        <v>115.5</v>
      </c>
      <c r="AB488" s="63">
        <v>42.3</v>
      </c>
      <c r="AE488" s="2" t="s">
        <v>369</v>
      </c>
    </row>
    <row r="489" spans="2:31" ht="14" x14ac:dyDescent="0.3">
      <c r="B489" s="64" t="str">
        <f t="shared" si="107"/>
        <v/>
      </c>
      <c r="C489" s="64" t="str">
        <f t="shared" si="107"/>
        <v/>
      </c>
      <c r="D489" s="64" t="str">
        <f t="shared" si="107"/>
        <v/>
      </c>
      <c r="E489" s="64" t="str">
        <f t="shared" si="107"/>
        <v/>
      </c>
      <c r="F489" s="64" t="str">
        <f t="shared" si="107"/>
        <v/>
      </c>
      <c r="G489" s="64" t="str">
        <f t="shared" si="107"/>
        <v/>
      </c>
      <c r="H489" s="64" t="str">
        <f t="shared" si="107"/>
        <v/>
      </c>
      <c r="I489" s="64" t="str">
        <f t="shared" si="107"/>
        <v/>
      </c>
      <c r="J489" s="64" t="str">
        <f t="shared" si="107"/>
        <v/>
      </c>
      <c r="K489" s="64" t="str">
        <f t="shared" si="107"/>
        <v/>
      </c>
      <c r="L489" s="64" t="str">
        <f t="shared" si="108"/>
        <v/>
      </c>
      <c r="M489" s="64" t="str">
        <f t="shared" si="108"/>
        <v/>
      </c>
      <c r="N489" s="64" t="str">
        <f t="shared" si="108"/>
        <v/>
      </c>
      <c r="O489" s="64" t="str">
        <f t="shared" si="108"/>
        <v/>
      </c>
      <c r="P489" s="64" t="str">
        <f t="shared" si="108"/>
        <v/>
      </c>
      <c r="Q489" s="64" t="str">
        <f t="shared" si="108"/>
        <v/>
      </c>
      <c r="R489" s="64" t="str">
        <f t="shared" si="108"/>
        <v/>
      </c>
      <c r="S489" s="20"/>
      <c r="T489" s="25" t="s">
        <v>369</v>
      </c>
      <c r="V489" s="66">
        <f t="shared" ref="V489:AA489" si="109">SUM(V485:V488)</f>
        <v>220</v>
      </c>
      <c r="W489" s="66">
        <f t="shared" si="109"/>
        <v>287</v>
      </c>
      <c r="X489" s="66">
        <f t="shared" si="109"/>
        <v>287</v>
      </c>
      <c r="Y489" s="66">
        <f t="shared" si="109"/>
        <v>265.3</v>
      </c>
      <c r="Z489" s="66">
        <f t="shared" si="109"/>
        <v>299.2</v>
      </c>
      <c r="AA489" s="66">
        <f t="shared" si="109"/>
        <v>353</v>
      </c>
      <c r="AB489" s="66">
        <f>SUM(AB485:AB488)</f>
        <v>249.2</v>
      </c>
      <c r="AE489" s="2" t="s">
        <v>370</v>
      </c>
    </row>
    <row r="490" spans="2:31" ht="14" x14ac:dyDescent="0.3">
      <c r="B490" s="23">
        <f>SUM(B486:B489)</f>
        <v>0</v>
      </c>
      <c r="C490" s="69">
        <f t="shared" ref="C490:M490" si="110">SUM(C486:C489)</f>
        <v>0</v>
      </c>
      <c r="D490" s="69">
        <f t="shared" si="110"/>
        <v>0</v>
      </c>
      <c r="E490" s="69">
        <f t="shared" si="110"/>
        <v>0</v>
      </c>
      <c r="F490" s="69">
        <f t="shared" si="110"/>
        <v>0</v>
      </c>
      <c r="G490" s="69">
        <f t="shared" si="110"/>
        <v>0</v>
      </c>
      <c r="H490" s="69">
        <f t="shared" si="110"/>
        <v>0</v>
      </c>
      <c r="I490" s="69">
        <f t="shared" si="110"/>
        <v>0</v>
      </c>
      <c r="J490" s="69">
        <f t="shared" si="110"/>
        <v>0</v>
      </c>
      <c r="K490" s="69">
        <f t="shared" si="110"/>
        <v>0</v>
      </c>
      <c r="L490" s="69">
        <f t="shared" si="110"/>
        <v>0</v>
      </c>
      <c r="M490" s="69">
        <f t="shared" si="110"/>
        <v>0</v>
      </c>
      <c r="N490" s="69" t="e">
        <f>IF(N487="",N486*4,IF(N488="",(N487+N486)*2,IF(N489="",((N488+N487+N486)/3)*4,SUM(N486:N489))))</f>
        <v>#VALUE!</v>
      </c>
      <c r="O490" s="69" t="e">
        <f>IF(O487="",O486*4,IF(O488="",(O487+O486)*2,IF(O489="",((O488+O487+O486)/3)*4,SUM(O486:O489))))</f>
        <v>#VALUE!</v>
      </c>
      <c r="P490" s="69" t="e">
        <f t="shared" ref="P490:R490" si="111">IF(P487="",P486*4,IF(P488="",(P487+P486)*2,IF(P489="",((P488+P487+P486)/3)*4,SUM(P486:P489))))</f>
        <v>#VALUE!</v>
      </c>
      <c r="Q490" s="69" t="e">
        <f t="shared" si="111"/>
        <v>#VALUE!</v>
      </c>
      <c r="R490" s="69" t="e">
        <f t="shared" si="111"/>
        <v>#VALUE!</v>
      </c>
      <c r="S490" s="20"/>
      <c r="T490" s="25" t="s">
        <v>341</v>
      </c>
      <c r="AE490" s="2" t="s">
        <v>372</v>
      </c>
    </row>
    <row r="491" spans="2:31" s="70" customFormat="1" ht="14" x14ac:dyDescent="0.3">
      <c r="B491" s="191" t="s">
        <v>234</v>
      </c>
      <c r="C491" s="191"/>
      <c r="D491" s="191"/>
      <c r="E491" s="191"/>
      <c r="F491" s="191"/>
      <c r="G491" s="191"/>
      <c r="H491" s="191"/>
      <c r="I491" s="191"/>
      <c r="J491" s="191"/>
      <c r="K491" s="191"/>
      <c r="L491" s="191"/>
      <c r="M491" s="191"/>
      <c r="N491" s="191"/>
      <c r="O491" s="19"/>
      <c r="P491" s="19"/>
      <c r="Q491" s="19"/>
      <c r="R491" s="19"/>
      <c r="S491" s="20"/>
      <c r="T491" s="25"/>
      <c r="V491" s="2"/>
      <c r="W491" s="2"/>
      <c r="X491" s="2"/>
      <c r="Y491" s="2"/>
      <c r="Z491" s="2"/>
      <c r="AA491" s="2"/>
      <c r="AB491" s="2"/>
      <c r="AC491" s="2"/>
      <c r="AD491" s="2"/>
      <c r="AE491" s="2" t="s">
        <v>343</v>
      </c>
    </row>
    <row r="492" spans="2:31" s="70" customFormat="1" ht="14" x14ac:dyDescent="0.3">
      <c r="B492" s="23">
        <f t="shared" ref="B492:Q495" si="112">IFERROR(VLOOKUP($B$491,$130:$216,MATCH($T492&amp;"/"&amp;B$348,$128:$128,0),FALSE),"")</f>
        <v>480606.78</v>
      </c>
      <c r="C492" s="23">
        <f t="shared" si="112"/>
        <v>384140</v>
      </c>
      <c r="D492" s="23">
        <f t="shared" si="112"/>
        <v>467720.81</v>
      </c>
      <c r="E492" s="23">
        <f t="shared" si="112"/>
        <v>489663.71</v>
      </c>
      <c r="F492" s="23">
        <f t="shared" si="112"/>
        <v>482746.3</v>
      </c>
      <c r="G492" s="23">
        <f t="shared" si="112"/>
        <v>535328.44999999995</v>
      </c>
      <c r="H492" s="23">
        <f t="shared" si="112"/>
        <v>488163.59</v>
      </c>
      <c r="I492" s="23">
        <f t="shared" si="112"/>
        <v>488104.07</v>
      </c>
      <c r="J492" s="23">
        <f t="shared" si="112"/>
        <v>572170.94999999995</v>
      </c>
      <c r="K492" s="23">
        <f t="shared" si="112"/>
        <v>579923.43999999994</v>
      </c>
      <c r="L492" s="23">
        <f t="shared" si="112"/>
        <v>689599.62</v>
      </c>
      <c r="M492" s="23">
        <f t="shared" si="112"/>
        <v>774479.13</v>
      </c>
      <c r="N492" s="23">
        <f t="shared" si="112"/>
        <v>681586.18</v>
      </c>
      <c r="O492" s="23">
        <f t="shared" si="112"/>
        <v>672332.37</v>
      </c>
      <c r="P492" s="23">
        <f t="shared" si="112"/>
        <v>723952.59</v>
      </c>
      <c r="Q492" s="23">
        <f t="shared" si="112"/>
        <v>873996.61</v>
      </c>
      <c r="R492" s="23" t="str">
        <f t="shared" ref="L492:R495" si="113">IFERROR(VLOOKUP($B$491,$130:$216,MATCH($T492&amp;"/"&amp;R$348,$128:$128,0),FALSE),"")</f>
        <v/>
      </c>
      <c r="S492" s="20"/>
      <c r="T492" s="25" t="s">
        <v>335</v>
      </c>
      <c r="V492" s="202" t="s">
        <v>382</v>
      </c>
      <c r="W492" s="203"/>
      <c r="X492" s="203"/>
      <c r="Y492" s="203"/>
      <c r="Z492" s="203"/>
      <c r="AA492" s="203"/>
      <c r="AB492" s="203"/>
      <c r="AC492" s="203"/>
      <c r="AD492" s="2"/>
      <c r="AE492" s="2"/>
    </row>
    <row r="493" spans="2:31" s="70" customFormat="1" ht="14" x14ac:dyDescent="0.3">
      <c r="B493" s="23">
        <f t="shared" si="112"/>
        <v>460877</v>
      </c>
      <c r="C493" s="23">
        <f t="shared" si="112"/>
        <v>385960.44</v>
      </c>
      <c r="D493" s="23">
        <f t="shared" si="112"/>
        <v>443181.13</v>
      </c>
      <c r="E493" s="23">
        <f t="shared" si="112"/>
        <v>502985.99</v>
      </c>
      <c r="F493" s="23">
        <f t="shared" si="112"/>
        <v>515750.44</v>
      </c>
      <c r="G493" s="23">
        <f t="shared" si="112"/>
        <v>610572.81999999995</v>
      </c>
      <c r="H493" s="23">
        <f t="shared" si="112"/>
        <v>544811.22</v>
      </c>
      <c r="I493" s="23">
        <f t="shared" si="112"/>
        <v>572756.06999999995</v>
      </c>
      <c r="J493" s="23">
        <f t="shared" si="112"/>
        <v>652393.54</v>
      </c>
      <c r="K493" s="23">
        <f t="shared" si="112"/>
        <v>689473.49</v>
      </c>
      <c r="L493" s="23">
        <f t="shared" si="113"/>
        <v>785475.58</v>
      </c>
      <c r="M493" s="23">
        <f t="shared" si="113"/>
        <v>868667.91</v>
      </c>
      <c r="N493" s="23">
        <f t="shared" si="113"/>
        <v>659623.94999999995</v>
      </c>
      <c r="O493" s="23">
        <f t="shared" si="113"/>
        <v>633096.71</v>
      </c>
      <c r="P493" s="23">
        <f t="shared" si="113"/>
        <v>846407.69</v>
      </c>
      <c r="Q493" s="23">
        <f t="shared" si="113"/>
        <v>856740.98</v>
      </c>
      <c r="R493" s="23" t="str">
        <f t="shared" si="113"/>
        <v/>
      </c>
      <c r="S493" s="20"/>
      <c r="T493" s="25" t="s">
        <v>337</v>
      </c>
      <c r="V493" s="62">
        <f>V461+V469+V477+V485</f>
        <v>575.79999999999995</v>
      </c>
      <c r="W493" s="62">
        <f t="shared" ref="W493:AB496" si="114">W461+W469+W477+W485</f>
        <v>686</v>
      </c>
      <c r="X493" s="62">
        <f t="shared" si="114"/>
        <v>770.6</v>
      </c>
      <c r="Y493" s="62">
        <f t="shared" si="114"/>
        <v>672</v>
      </c>
      <c r="Z493" s="62">
        <f t="shared" si="114"/>
        <v>665.2</v>
      </c>
      <c r="AA493" s="62">
        <f t="shared" si="114"/>
        <v>720.9</v>
      </c>
      <c r="AB493" s="62">
        <f t="shared" si="114"/>
        <v>869.09999999999991</v>
      </c>
      <c r="AC493" s="2"/>
      <c r="AD493" s="2"/>
      <c r="AE493" s="2" t="s">
        <v>335</v>
      </c>
    </row>
    <row r="494" spans="2:31" s="70" customFormat="1" ht="14" x14ac:dyDescent="0.3">
      <c r="B494" s="23">
        <f t="shared" si="112"/>
        <v>551206.27</v>
      </c>
      <c r="C494" s="23">
        <f t="shared" si="112"/>
        <v>428156.01</v>
      </c>
      <c r="D494" s="23">
        <f t="shared" si="112"/>
        <v>503055.88</v>
      </c>
      <c r="E494" s="23">
        <f t="shared" si="112"/>
        <v>487028.68</v>
      </c>
      <c r="F494" s="23">
        <f t="shared" si="112"/>
        <v>489404.81</v>
      </c>
      <c r="G494" s="23">
        <f t="shared" si="112"/>
        <v>508038.59</v>
      </c>
      <c r="H494" s="23">
        <f t="shared" si="112"/>
        <v>535851.14</v>
      </c>
      <c r="I494" s="23">
        <f t="shared" si="112"/>
        <v>602554.56999999995</v>
      </c>
      <c r="J494" s="23">
        <f t="shared" si="112"/>
        <v>544804.87</v>
      </c>
      <c r="K494" s="23">
        <f t="shared" si="112"/>
        <v>734721.62</v>
      </c>
      <c r="L494" s="23">
        <f t="shared" si="113"/>
        <v>852596.95</v>
      </c>
      <c r="M494" s="23">
        <f t="shared" si="113"/>
        <v>847486.87</v>
      </c>
      <c r="N494" s="23">
        <f t="shared" si="113"/>
        <v>815104.68</v>
      </c>
      <c r="O494" s="23">
        <f t="shared" si="113"/>
        <v>547160.51</v>
      </c>
      <c r="P494" s="23">
        <f t="shared" si="113"/>
        <v>781278.36</v>
      </c>
      <c r="Q494" s="23">
        <f t="shared" si="113"/>
        <v>852488.97</v>
      </c>
      <c r="R494" s="23" t="str">
        <f t="shared" si="113"/>
        <v/>
      </c>
      <c r="S494" s="20"/>
      <c r="T494" s="25" t="s">
        <v>339</v>
      </c>
      <c r="V494" s="63">
        <f>V462+V470+V478+V486</f>
        <v>680.19999999999993</v>
      </c>
      <c r="W494" s="63">
        <f t="shared" si="114"/>
        <v>783</v>
      </c>
      <c r="X494" s="63">
        <f t="shared" si="114"/>
        <v>862.5</v>
      </c>
      <c r="Y494" s="63">
        <f t="shared" si="114"/>
        <v>659.1</v>
      </c>
      <c r="Z494" s="63">
        <f t="shared" si="114"/>
        <v>625.6</v>
      </c>
      <c r="AA494" s="63">
        <f t="shared" si="114"/>
        <v>836.3</v>
      </c>
      <c r="AB494" s="63">
        <f t="shared" si="114"/>
        <v>837.80000000000007</v>
      </c>
      <c r="AC494" s="2"/>
      <c r="AD494" s="2"/>
      <c r="AE494" s="2" t="s">
        <v>337</v>
      </c>
    </row>
    <row r="495" spans="2:31" s="70" customFormat="1" ht="14" x14ac:dyDescent="0.3">
      <c r="B495" s="23">
        <f t="shared" si="112"/>
        <v>491549.32</v>
      </c>
      <c r="C495" s="23">
        <f t="shared" si="112"/>
        <v>477064.18</v>
      </c>
      <c r="D495" s="23">
        <f t="shared" si="112"/>
        <v>479497.96</v>
      </c>
      <c r="E495" s="23">
        <f t="shared" si="112"/>
        <v>447593.17</v>
      </c>
      <c r="F495" s="23">
        <f t="shared" si="112"/>
        <v>544581.19999999995</v>
      </c>
      <c r="G495" s="23">
        <f t="shared" si="112"/>
        <v>535491.04</v>
      </c>
      <c r="H495" s="23">
        <f t="shared" si="112"/>
        <v>595770.55000000005</v>
      </c>
      <c r="I495" s="23">
        <f t="shared" si="112"/>
        <v>644509.89</v>
      </c>
      <c r="J495" s="23">
        <f t="shared" si="112"/>
        <v>627669.31999999995</v>
      </c>
      <c r="K495" s="23">
        <f t="shared" si="112"/>
        <v>675005.54</v>
      </c>
      <c r="L495" s="23">
        <f t="shared" si="113"/>
        <v>775234.29</v>
      </c>
      <c r="M495" s="23">
        <f t="shared" si="113"/>
        <v>804322.73</v>
      </c>
      <c r="N495" s="23">
        <f t="shared" si="113"/>
        <v>759110.23</v>
      </c>
      <c r="O495" s="23">
        <f t="shared" si="113"/>
        <v>803077.65</v>
      </c>
      <c r="P495" s="23">
        <f t="shared" si="113"/>
        <v>834076.81</v>
      </c>
      <c r="Q495" s="23" t="str">
        <f t="shared" si="113"/>
        <v/>
      </c>
      <c r="R495" s="23" t="str">
        <f t="shared" si="113"/>
        <v/>
      </c>
      <c r="S495" s="20"/>
      <c r="T495" s="25" t="s">
        <v>369</v>
      </c>
      <c r="V495" s="63">
        <f>V463+V471+V479+V487</f>
        <v>730</v>
      </c>
      <c r="W495" s="63">
        <f t="shared" si="114"/>
        <v>848</v>
      </c>
      <c r="X495" s="63">
        <f t="shared" si="114"/>
        <v>844</v>
      </c>
      <c r="Y495" s="63">
        <f t="shared" si="114"/>
        <v>808.9</v>
      </c>
      <c r="Z495" s="63">
        <f t="shared" si="114"/>
        <v>541.1</v>
      </c>
      <c r="AA495" s="63">
        <f t="shared" si="114"/>
        <v>774.3</v>
      </c>
      <c r="AB495" s="63">
        <f t="shared" si="114"/>
        <v>849.69999999999993</v>
      </c>
      <c r="AC495" s="2"/>
      <c r="AD495" s="2"/>
      <c r="AE495" s="2" t="s">
        <v>339</v>
      </c>
    </row>
    <row r="496" spans="2:31" s="70" customFormat="1" ht="14" x14ac:dyDescent="0.3">
      <c r="B496" s="65">
        <f>SUM(B492:B495)</f>
        <v>1984239.37</v>
      </c>
      <c r="C496" s="65">
        <f t="shared" ref="C496:M496" si="115">SUM(C492:C495)</f>
        <v>1675320.63</v>
      </c>
      <c r="D496" s="65">
        <f t="shared" si="115"/>
        <v>1893455.7799999998</v>
      </c>
      <c r="E496" s="65">
        <f t="shared" si="115"/>
        <v>1927271.5499999998</v>
      </c>
      <c r="F496" s="65">
        <f t="shared" si="115"/>
        <v>2032482.75</v>
      </c>
      <c r="G496" s="65">
        <f t="shared" si="115"/>
        <v>2189430.9000000004</v>
      </c>
      <c r="H496" s="65">
        <f t="shared" si="115"/>
        <v>2164596.5</v>
      </c>
      <c r="I496" s="65">
        <f t="shared" si="115"/>
        <v>2307924.6</v>
      </c>
      <c r="J496" s="65">
        <f t="shared" si="115"/>
        <v>2397038.6799999997</v>
      </c>
      <c r="K496" s="65">
        <f t="shared" si="115"/>
        <v>2679124.09</v>
      </c>
      <c r="L496" s="65">
        <f t="shared" si="115"/>
        <v>3102906.44</v>
      </c>
      <c r="M496" s="65">
        <f t="shared" si="115"/>
        <v>3294956.64</v>
      </c>
      <c r="N496" s="65">
        <f>IF(N493="",N492*4,IF(N494="",(N493+N492)*2,IF(N495="",((N494+N493+N492)/3)*4,SUM(N492:N495))))</f>
        <v>2915425.04</v>
      </c>
      <c r="O496" s="65">
        <f>IF(O493="",O492*4,IF(O494="",(O493+O492)*2,IF(O495="",((O494+O493+O492)/3)*4,SUM(O492:O495))))</f>
        <v>2655667.2400000002</v>
      </c>
      <c r="P496" s="65">
        <f t="shared" ref="P496:R496" si="116">IF(P493="",P492*4,IF(P494="",(P493+P492)*2,IF(P495="",((P494+P493+P492)/3)*4,SUM(P492:P495))))</f>
        <v>3185715.4499999997</v>
      </c>
      <c r="Q496" s="65">
        <f t="shared" si="116"/>
        <v>3444302.08</v>
      </c>
      <c r="R496" s="65" t="e">
        <f t="shared" si="116"/>
        <v>#VALUE!</v>
      </c>
      <c r="S496" s="20"/>
      <c r="T496" s="25" t="s">
        <v>341</v>
      </c>
      <c r="V496" s="63">
        <f>V464+V472+V480+V488</f>
        <v>672</v>
      </c>
      <c r="W496" s="63">
        <f t="shared" si="114"/>
        <v>771.6</v>
      </c>
      <c r="X496" s="63">
        <f t="shared" si="114"/>
        <v>803.3</v>
      </c>
      <c r="Y496" s="63">
        <f t="shared" si="114"/>
        <v>755.69999999999993</v>
      </c>
      <c r="Z496" s="63">
        <f t="shared" si="114"/>
        <v>799.40000000000009</v>
      </c>
      <c r="AA496" s="63">
        <f t="shared" si="114"/>
        <v>836.2</v>
      </c>
      <c r="AB496" s="63">
        <f t="shared" si="114"/>
        <v>874.39999999999986</v>
      </c>
      <c r="AC496" s="2"/>
      <c r="AD496" s="2"/>
      <c r="AE496" s="2" t="s">
        <v>369</v>
      </c>
    </row>
    <row r="497" spans="1:32" ht="14" x14ac:dyDescent="0.3">
      <c r="B497" s="204" t="s">
        <v>383</v>
      </c>
      <c r="C497" s="204"/>
      <c r="D497" s="204"/>
      <c r="E497" s="204"/>
      <c r="F497" s="204"/>
      <c r="G497" s="204"/>
      <c r="H497" s="204"/>
      <c r="I497" s="204"/>
      <c r="J497" s="204"/>
      <c r="K497" s="204"/>
      <c r="L497" s="204"/>
      <c r="M497" s="204"/>
      <c r="N497" s="204"/>
      <c r="O497" s="50"/>
      <c r="P497" s="50"/>
      <c r="Q497" s="50"/>
      <c r="R497" s="50"/>
      <c r="S497" s="20"/>
      <c r="T497" s="25"/>
      <c r="V497" s="66">
        <f>SUM(V493:V496)</f>
        <v>2658</v>
      </c>
      <c r="W497" s="66">
        <f t="shared" ref="W497:AB497" si="117">SUM(W493:W496)</f>
        <v>3088.6</v>
      </c>
      <c r="X497" s="66">
        <f t="shared" si="117"/>
        <v>3280.3999999999996</v>
      </c>
      <c r="Y497" s="66">
        <f t="shared" si="117"/>
        <v>2895.7</v>
      </c>
      <c r="Z497" s="66">
        <f t="shared" si="117"/>
        <v>2631.3</v>
      </c>
      <c r="AA497" s="66">
        <f t="shared" si="117"/>
        <v>3167.7</v>
      </c>
      <c r="AB497" s="66">
        <f t="shared" si="117"/>
        <v>3431</v>
      </c>
      <c r="AE497" s="2" t="s">
        <v>370</v>
      </c>
    </row>
    <row r="498" spans="1:32" ht="14" x14ac:dyDescent="0.3">
      <c r="B498" s="200" t="s">
        <v>236</v>
      </c>
      <c r="C498" s="200"/>
      <c r="D498" s="200"/>
      <c r="E498" s="200"/>
      <c r="F498" s="200"/>
      <c r="G498" s="200"/>
      <c r="H498" s="200"/>
      <c r="I498" s="200"/>
      <c r="J498" s="200"/>
      <c r="K498" s="200"/>
      <c r="L498" s="200"/>
      <c r="M498" s="200"/>
      <c r="N498" s="200"/>
      <c r="O498" s="51"/>
      <c r="P498" s="51"/>
      <c r="Q498" s="51"/>
      <c r="R498" s="51"/>
      <c r="S498" s="20"/>
      <c r="T498" s="25"/>
      <c r="AE498" s="2" t="s">
        <v>372</v>
      </c>
    </row>
    <row r="499" spans="1:32" ht="14" x14ac:dyDescent="0.3">
      <c r="B499" s="23">
        <f t="shared" ref="B499:Q502" si="118">IFERROR(VLOOKUP($B$498,$130:$216,MATCH($T499&amp;"/"&amp;B$348,$128:$128,0),FALSE),"")</f>
        <v>287664.63</v>
      </c>
      <c r="C499" s="23">
        <f t="shared" si="118"/>
        <v>236926</v>
      </c>
      <c r="D499" s="23">
        <f t="shared" si="118"/>
        <v>303586.87</v>
      </c>
      <c r="E499" s="23">
        <f t="shared" si="118"/>
        <v>285459.34000000003</v>
      </c>
      <c r="F499" s="23">
        <f t="shared" si="118"/>
        <v>240805.06</v>
      </c>
      <c r="G499" s="23">
        <f t="shared" si="118"/>
        <v>268199.42</v>
      </c>
      <c r="H499" s="23">
        <f t="shared" si="118"/>
        <v>229549.24</v>
      </c>
      <c r="I499" s="23">
        <f t="shared" si="118"/>
        <v>218973.95</v>
      </c>
      <c r="J499" s="23">
        <f t="shared" si="118"/>
        <v>268535.59000000003</v>
      </c>
      <c r="K499" s="23">
        <f t="shared" si="118"/>
        <v>266618.01</v>
      </c>
      <c r="L499" s="23">
        <f t="shared" si="118"/>
        <v>322240.38</v>
      </c>
      <c r="M499" s="23">
        <f t="shared" si="118"/>
        <v>349108.47999999998</v>
      </c>
      <c r="N499" s="23">
        <f t="shared" si="118"/>
        <v>316492.52</v>
      </c>
      <c r="O499" s="23">
        <f t="shared" si="118"/>
        <v>348233.3</v>
      </c>
      <c r="P499" s="23">
        <f t="shared" si="118"/>
        <v>367581.73</v>
      </c>
      <c r="Q499" s="23">
        <f t="shared" si="118"/>
        <v>439827</v>
      </c>
      <c r="R499" s="23" t="str">
        <f t="shared" ref="L499:R502" si="119">IFERROR(VLOOKUP($B$498,$130:$216,MATCH($T499&amp;"/"&amp;R$348,$128:$128,0),FALSE),"")</f>
        <v/>
      </c>
      <c r="S499" s="20"/>
      <c r="T499" s="25" t="s">
        <v>335</v>
      </c>
      <c r="AE499" s="2" t="s">
        <v>343</v>
      </c>
    </row>
    <row r="500" spans="1:32" ht="14" x14ac:dyDescent="0.3">
      <c r="B500" s="23">
        <f t="shared" si="118"/>
        <v>277457</v>
      </c>
      <c r="C500" s="23">
        <f t="shared" si="118"/>
        <v>237482.66</v>
      </c>
      <c r="D500" s="23">
        <f t="shared" si="118"/>
        <v>277582.53000000003</v>
      </c>
      <c r="E500" s="23">
        <f t="shared" si="118"/>
        <v>257292.75</v>
      </c>
      <c r="F500" s="23">
        <f t="shared" si="118"/>
        <v>251004.01</v>
      </c>
      <c r="G500" s="23">
        <f t="shared" si="118"/>
        <v>314130.34999999998</v>
      </c>
      <c r="H500" s="23">
        <f t="shared" si="118"/>
        <v>271171.21000000002</v>
      </c>
      <c r="I500" s="23">
        <f t="shared" si="118"/>
        <v>294241.96000000002</v>
      </c>
      <c r="J500" s="23">
        <f t="shared" si="118"/>
        <v>320464.46999999997</v>
      </c>
      <c r="K500" s="23">
        <f t="shared" si="118"/>
        <v>348443.78</v>
      </c>
      <c r="L500" s="23">
        <f t="shared" si="119"/>
        <v>387343.99</v>
      </c>
      <c r="M500" s="23">
        <f t="shared" si="119"/>
        <v>408886.3</v>
      </c>
      <c r="N500" s="23">
        <f t="shared" si="119"/>
        <v>403068.58</v>
      </c>
      <c r="O500" s="23">
        <f t="shared" si="119"/>
        <v>317170.21000000002</v>
      </c>
      <c r="P500" s="23">
        <f t="shared" si="119"/>
        <v>454642.49</v>
      </c>
      <c r="Q500" s="23">
        <f t="shared" si="119"/>
        <v>422013.77</v>
      </c>
      <c r="R500" s="23" t="str">
        <f t="shared" si="119"/>
        <v/>
      </c>
      <c r="S500" s="20"/>
      <c r="T500" s="25" t="s">
        <v>337</v>
      </c>
      <c r="W500" s="70"/>
      <c r="X500" s="70"/>
      <c r="Y500" s="70"/>
      <c r="Z500" s="70"/>
      <c r="AA500" s="70"/>
      <c r="AB500" s="70"/>
      <c r="AC500" s="70"/>
      <c r="AD500" s="70"/>
      <c r="AE500" s="70"/>
    </row>
    <row r="501" spans="1:32" ht="14" x14ac:dyDescent="0.3">
      <c r="B501" s="23">
        <f t="shared" si="118"/>
        <v>351958.33</v>
      </c>
      <c r="C501" s="23">
        <f t="shared" si="118"/>
        <v>256491.64</v>
      </c>
      <c r="D501" s="23">
        <f t="shared" si="118"/>
        <v>329129.55</v>
      </c>
      <c r="E501" s="23">
        <f t="shared" si="118"/>
        <v>265836.77</v>
      </c>
      <c r="F501" s="23">
        <f t="shared" si="118"/>
        <v>220796.06</v>
      </c>
      <c r="G501" s="23">
        <f t="shared" si="118"/>
        <v>218019.63</v>
      </c>
      <c r="H501" s="23">
        <f t="shared" si="118"/>
        <v>234305.78</v>
      </c>
      <c r="I501" s="23">
        <f t="shared" si="118"/>
        <v>281976.84000000003</v>
      </c>
      <c r="J501" s="23">
        <f t="shared" si="118"/>
        <v>246729.76</v>
      </c>
      <c r="K501" s="23">
        <f t="shared" si="118"/>
        <v>363146.79</v>
      </c>
      <c r="L501" s="23">
        <f t="shared" si="119"/>
        <v>430198.08</v>
      </c>
      <c r="M501" s="23">
        <f t="shared" si="119"/>
        <v>388090.08</v>
      </c>
      <c r="N501" s="23">
        <f t="shared" si="119"/>
        <v>428274.07</v>
      </c>
      <c r="O501" s="23">
        <f t="shared" si="119"/>
        <v>268132.53000000003</v>
      </c>
      <c r="P501" s="23">
        <f t="shared" si="119"/>
        <v>402633.31</v>
      </c>
      <c r="Q501" s="23">
        <f t="shared" si="119"/>
        <v>418465.64</v>
      </c>
      <c r="R501" s="23" t="str">
        <f t="shared" si="119"/>
        <v/>
      </c>
      <c r="S501" s="20"/>
      <c r="T501" s="25" t="s">
        <v>339</v>
      </c>
      <c r="V501" s="70"/>
      <c r="W501" s="70"/>
      <c r="X501" s="70"/>
      <c r="Y501" s="70"/>
      <c r="Z501" s="70"/>
      <c r="AA501" s="70"/>
      <c r="AB501" s="70"/>
      <c r="AC501" s="70"/>
      <c r="AD501" s="70"/>
      <c r="AE501" s="70"/>
    </row>
    <row r="502" spans="1:32" ht="13.75" customHeight="1" x14ac:dyDescent="0.3">
      <c r="B502" s="64">
        <f t="shared" si="118"/>
        <v>319493.40999999997</v>
      </c>
      <c r="C502" s="64">
        <f t="shared" si="118"/>
        <v>300703.43</v>
      </c>
      <c r="D502" s="64">
        <f t="shared" si="118"/>
        <v>304412.39</v>
      </c>
      <c r="E502" s="64">
        <f t="shared" si="118"/>
        <v>264843.57</v>
      </c>
      <c r="F502" s="64">
        <f t="shared" si="118"/>
        <v>299986.89</v>
      </c>
      <c r="G502" s="64">
        <f t="shared" si="118"/>
        <v>261130.47</v>
      </c>
      <c r="H502" s="64">
        <f t="shared" si="118"/>
        <v>277094.05</v>
      </c>
      <c r="I502" s="64">
        <f t="shared" si="118"/>
        <v>303830.74</v>
      </c>
      <c r="J502" s="64">
        <f t="shared" si="118"/>
        <v>289273.28000000003</v>
      </c>
      <c r="K502" s="64">
        <f t="shared" si="118"/>
        <v>328899.71999999997</v>
      </c>
      <c r="L502" s="64">
        <f t="shared" si="119"/>
        <v>355070.55</v>
      </c>
      <c r="M502" s="64">
        <f t="shared" si="119"/>
        <v>348046.51</v>
      </c>
      <c r="N502" s="64">
        <f t="shared" si="119"/>
        <v>376968.34</v>
      </c>
      <c r="O502" s="64">
        <f t="shared" si="119"/>
        <v>412229.42</v>
      </c>
      <c r="P502" s="64">
        <f t="shared" si="119"/>
        <v>422588.52</v>
      </c>
      <c r="Q502" s="64" t="str">
        <f t="shared" si="119"/>
        <v/>
      </c>
      <c r="R502" s="64" t="str">
        <f t="shared" si="119"/>
        <v/>
      </c>
      <c r="S502" s="20"/>
      <c r="T502" s="25" t="s">
        <v>369</v>
      </c>
      <c r="V502" s="202" t="s">
        <v>384</v>
      </c>
      <c r="W502" s="203"/>
      <c r="X502" s="203"/>
      <c r="Y502" s="203"/>
      <c r="Z502" s="203"/>
      <c r="AA502" s="203"/>
      <c r="AB502" s="203"/>
      <c r="AC502" s="203"/>
    </row>
    <row r="503" spans="1:32" ht="13.75" customHeight="1" x14ac:dyDescent="0.3">
      <c r="B503" s="64">
        <f>SUM(B499:B502)</f>
        <v>1236573.3699999999</v>
      </c>
      <c r="C503" s="64">
        <f t="shared" ref="C503:M503" si="120">SUM(C499:C502)</f>
        <v>1031603.73</v>
      </c>
      <c r="D503" s="64">
        <f t="shared" si="120"/>
        <v>1214711.3399999999</v>
      </c>
      <c r="E503" s="64">
        <f t="shared" si="120"/>
        <v>1073432.4300000002</v>
      </c>
      <c r="F503" s="64">
        <f t="shared" si="120"/>
        <v>1012592.02</v>
      </c>
      <c r="G503" s="64">
        <f t="shared" si="120"/>
        <v>1061479.8700000001</v>
      </c>
      <c r="H503" s="64">
        <f t="shared" si="120"/>
        <v>1012120.28</v>
      </c>
      <c r="I503" s="64">
        <f t="shared" si="120"/>
        <v>1099023.49</v>
      </c>
      <c r="J503" s="64">
        <f t="shared" si="120"/>
        <v>1125003.1000000001</v>
      </c>
      <c r="K503" s="64">
        <f t="shared" si="120"/>
        <v>1307108.3</v>
      </c>
      <c r="L503" s="64">
        <f t="shared" si="120"/>
        <v>1494853</v>
      </c>
      <c r="M503" s="64">
        <f t="shared" si="120"/>
        <v>1494131.37</v>
      </c>
      <c r="N503" s="64">
        <f>IF(N500="",N499*4,IF(N501="",(N500+N499)*2,IF(N502="",((N501+N500+N499)/3)*4,SUM(N499:N502))))</f>
        <v>1524803.5100000002</v>
      </c>
      <c r="O503" s="64">
        <f>IF(O500="",O499*4,IF(O501="",(O500+O499)*2,IF(O502="",((O501+O500+O499)/3)*4,SUM(O499:O502))))</f>
        <v>1345765.46</v>
      </c>
      <c r="P503" s="64">
        <f t="shared" ref="P503:R503" si="121">IF(P500="",P499*4,IF(P501="",(P500+P499)*2,IF(P502="",((P501+P500+P499)/3)*4,SUM(P499:P502))))</f>
        <v>1647446.05</v>
      </c>
      <c r="Q503" s="64">
        <f t="shared" si="121"/>
        <v>1707075.2133333336</v>
      </c>
      <c r="R503" s="64" t="e">
        <f t="shared" si="121"/>
        <v>#VALUE!</v>
      </c>
      <c r="S503" s="20"/>
      <c r="T503" s="25" t="s">
        <v>341</v>
      </c>
      <c r="V503" s="202" t="s">
        <v>375</v>
      </c>
      <c r="W503" s="203"/>
      <c r="X503" s="203"/>
      <c r="Y503" s="203"/>
      <c r="Z503" s="203"/>
      <c r="AA503" s="203"/>
      <c r="AB503" s="203"/>
      <c r="AC503" s="203"/>
    </row>
    <row r="504" spans="1:32" ht="14" x14ac:dyDescent="0.3">
      <c r="B504" s="71">
        <f>B503/B$465</f>
        <v>0.63289054249903665</v>
      </c>
      <c r="C504" s="72">
        <f>C503/C$465</f>
        <v>0.62501515728980306</v>
      </c>
      <c r="D504" s="72">
        <f t="shared" ref="D504:R504" si="122">D503/D$465</f>
        <v>0.65043287678908324</v>
      </c>
      <c r="E504" s="72">
        <f t="shared" si="122"/>
        <v>0.56468685164601651</v>
      </c>
      <c r="F504" s="72">
        <f t="shared" si="122"/>
        <v>0.50259644780733503</v>
      </c>
      <c r="G504" s="72">
        <f t="shared" si="122"/>
        <v>0.48744160158631533</v>
      </c>
      <c r="H504" s="72">
        <f t="shared" si="122"/>
        <v>0.47000413252639878</v>
      </c>
      <c r="I504" s="72">
        <f t="shared" si="122"/>
        <v>0.47855270796847643</v>
      </c>
      <c r="J504" s="72">
        <f t="shared" si="122"/>
        <v>0.47211246884874131</v>
      </c>
      <c r="K504" s="72">
        <f t="shared" si="122"/>
        <v>0.49089928971518859</v>
      </c>
      <c r="L504" s="72">
        <f t="shared" si="122"/>
        <v>0.48379584125094277</v>
      </c>
      <c r="M504" s="72">
        <f t="shared" si="122"/>
        <v>0.45556368929152458</v>
      </c>
      <c r="N504" s="73">
        <f t="shared" si="122"/>
        <v>0.52615610598890716</v>
      </c>
      <c r="O504" s="73">
        <f t="shared" si="122"/>
        <v>0.5114340110879444</v>
      </c>
      <c r="P504" s="73">
        <f t="shared" si="122"/>
        <v>0.520066681077063</v>
      </c>
      <c r="Q504" s="73">
        <f t="shared" si="122"/>
        <v>0.50077516697676272</v>
      </c>
      <c r="R504" s="73" t="e">
        <f t="shared" si="122"/>
        <v>#VALUE!</v>
      </c>
      <c r="S504" s="20"/>
      <c r="T504" s="34" t="s">
        <v>343</v>
      </c>
      <c r="Y504" s="62">
        <v>49</v>
      </c>
      <c r="Z504" s="62">
        <v>66.8</v>
      </c>
      <c r="AA504" s="62">
        <v>0</v>
      </c>
      <c r="AB504" s="62">
        <v>113.7</v>
      </c>
      <c r="AC504" s="62"/>
      <c r="AE504" s="2" t="s">
        <v>335</v>
      </c>
    </row>
    <row r="505" spans="1:32" s="53" customFormat="1" ht="14" x14ac:dyDescent="0.3">
      <c r="A505" s="54"/>
      <c r="B505" s="67"/>
      <c r="C505" s="74">
        <f t="shared" ref="C505:M505" si="123">C503/B503-1</f>
        <v>-0.16575614918830084</v>
      </c>
      <c r="D505" s="74">
        <f t="shared" si="123"/>
        <v>0.17749801079141103</v>
      </c>
      <c r="E505" s="74">
        <f t="shared" si="123"/>
        <v>-0.11630657041532166</v>
      </c>
      <c r="F505" s="74">
        <f t="shared" si="123"/>
        <v>-5.667837890830274E-2</v>
      </c>
      <c r="G505" s="74">
        <f t="shared" si="123"/>
        <v>4.8279908427482976E-2</v>
      </c>
      <c r="H505" s="74">
        <f t="shared" si="123"/>
        <v>-4.6500731097236958E-2</v>
      </c>
      <c r="I505" s="74">
        <f t="shared" si="123"/>
        <v>8.5862532069804987E-2</v>
      </c>
      <c r="J505" s="74">
        <f t="shared" si="123"/>
        <v>2.3638812306004509E-2</v>
      </c>
      <c r="K505" s="74">
        <f t="shared" si="123"/>
        <v>0.16187084284478859</v>
      </c>
      <c r="L505" s="74">
        <f t="shared" si="123"/>
        <v>0.14363362240144895</v>
      </c>
      <c r="M505" s="74">
        <f t="shared" si="123"/>
        <v>-4.8274311922302804E-4</v>
      </c>
      <c r="N505" s="74">
        <f>N503/M503-1</f>
        <v>2.0528409091631783E-2</v>
      </c>
      <c r="O505" s="74">
        <f>O503/N503-1</f>
        <v>-0.11741712871581744</v>
      </c>
      <c r="P505" s="74">
        <f t="shared" ref="P505:R505" si="124">P503/O503-1</f>
        <v>0.22417025772083643</v>
      </c>
      <c r="Q505" s="74">
        <f t="shared" si="124"/>
        <v>3.6194911107003236E-2</v>
      </c>
      <c r="R505" s="74" t="e">
        <f t="shared" si="124"/>
        <v>#VALUE!</v>
      </c>
      <c r="S505" s="60"/>
      <c r="T505" s="56" t="s">
        <v>371</v>
      </c>
      <c r="V505" s="2"/>
      <c r="W505" s="2"/>
      <c r="X505" s="2"/>
      <c r="Y505" s="63">
        <v>101.2</v>
      </c>
      <c r="Z505" s="63">
        <v>77.599999999999994</v>
      </c>
      <c r="AA505" s="63">
        <v>96.2</v>
      </c>
      <c r="AB505" s="63">
        <v>123.9</v>
      </c>
      <c r="AC505" s="63"/>
      <c r="AD505" s="2"/>
      <c r="AE505" s="2" t="s">
        <v>337</v>
      </c>
    </row>
    <row r="506" spans="1:32" ht="14" x14ac:dyDescent="0.3">
      <c r="B506" s="199" t="s">
        <v>344</v>
      </c>
      <c r="C506" s="199"/>
      <c r="D506" s="199"/>
      <c r="E506" s="199"/>
      <c r="F506" s="199"/>
      <c r="G506" s="199"/>
      <c r="H506" s="199"/>
      <c r="I506" s="199"/>
      <c r="J506" s="199"/>
      <c r="K506" s="199"/>
      <c r="L506" s="199"/>
      <c r="M506" s="199"/>
      <c r="N506" s="199"/>
      <c r="O506" s="57"/>
      <c r="P506" s="57"/>
      <c r="Q506" s="57"/>
      <c r="R506" s="57"/>
      <c r="S506" s="20"/>
      <c r="T506" s="25"/>
      <c r="Y506" s="63">
        <v>79.8</v>
      </c>
      <c r="Z506" s="63">
        <v>123.3</v>
      </c>
      <c r="AA506" s="63">
        <v>107.8</v>
      </c>
      <c r="AB506" s="63">
        <v>153.69999999999999</v>
      </c>
      <c r="AC506" s="63"/>
      <c r="AE506" s="2" t="s">
        <v>339</v>
      </c>
    </row>
    <row r="507" spans="1:32" ht="14" x14ac:dyDescent="0.3">
      <c r="B507" s="65">
        <f t="shared" ref="B507:R509" si="125">IFERROR(B461-B499,"")</f>
        <v>178606.99</v>
      </c>
      <c r="C507" s="65">
        <f t="shared" si="125"/>
        <v>140747</v>
      </c>
      <c r="D507" s="65">
        <f t="shared" si="125"/>
        <v>157027.85999999999</v>
      </c>
      <c r="E507" s="65">
        <f t="shared" si="125"/>
        <v>195698.74</v>
      </c>
      <c r="F507" s="65">
        <f t="shared" si="125"/>
        <v>238797.2</v>
      </c>
      <c r="G507" s="65">
        <f t="shared" si="125"/>
        <v>264392.60000000003</v>
      </c>
      <c r="H507" s="65">
        <f t="shared" si="125"/>
        <v>257055.64</v>
      </c>
      <c r="I507" s="65">
        <f t="shared" si="125"/>
        <v>264833.33</v>
      </c>
      <c r="J507" s="65">
        <f t="shared" si="125"/>
        <v>300611.23999999993</v>
      </c>
      <c r="K507" s="65">
        <f t="shared" si="125"/>
        <v>311530.99</v>
      </c>
      <c r="L507" s="65">
        <f t="shared" si="125"/>
        <v>363775.87</v>
      </c>
      <c r="M507" s="65">
        <f t="shared" si="125"/>
        <v>421028.18000000005</v>
      </c>
      <c r="N507" s="65">
        <f t="shared" si="125"/>
        <v>355948.01</v>
      </c>
      <c r="O507" s="65">
        <f t="shared" si="125"/>
        <v>316922.51000000007</v>
      </c>
      <c r="P507" s="65">
        <f t="shared" si="125"/>
        <v>353027.36</v>
      </c>
      <c r="Q507" s="65">
        <f t="shared" si="125"/>
        <v>429248.99</v>
      </c>
      <c r="R507" s="65" t="str">
        <f t="shared" si="125"/>
        <v/>
      </c>
      <c r="S507" s="20"/>
      <c r="T507" s="25" t="s">
        <v>335</v>
      </c>
      <c r="Y507" s="63">
        <v>71.400000000000006</v>
      </c>
      <c r="Z507" s="63">
        <v>97.7</v>
      </c>
      <c r="AA507" s="63">
        <v>107.4</v>
      </c>
      <c r="AB507" s="63">
        <v>128.9</v>
      </c>
      <c r="AC507" s="63"/>
      <c r="AE507" s="2" t="s">
        <v>369</v>
      </c>
    </row>
    <row r="508" spans="1:32" ht="14" x14ac:dyDescent="0.3">
      <c r="B508" s="23">
        <f t="shared" si="125"/>
        <v>179692</v>
      </c>
      <c r="C508" s="23">
        <f t="shared" si="125"/>
        <v>142959.67000000001</v>
      </c>
      <c r="D508" s="23">
        <f t="shared" si="125"/>
        <v>161953.62</v>
      </c>
      <c r="E508" s="23">
        <f t="shared" si="125"/>
        <v>235079.39</v>
      </c>
      <c r="F508" s="23">
        <f t="shared" si="125"/>
        <v>258404.03999999998</v>
      </c>
      <c r="G508" s="23">
        <f t="shared" si="125"/>
        <v>292040.59999999998</v>
      </c>
      <c r="H508" s="23">
        <f t="shared" si="125"/>
        <v>269597.25999999995</v>
      </c>
      <c r="I508" s="23">
        <f t="shared" si="125"/>
        <v>274953.06</v>
      </c>
      <c r="J508" s="23">
        <f t="shared" si="125"/>
        <v>327910.18000000005</v>
      </c>
      <c r="K508" s="23">
        <f t="shared" si="125"/>
        <v>332932.91999999993</v>
      </c>
      <c r="L508" s="23">
        <f t="shared" si="125"/>
        <v>395721.54000000004</v>
      </c>
      <c r="M508" s="23">
        <f t="shared" si="125"/>
        <v>453012.94</v>
      </c>
      <c r="N508" s="23">
        <f t="shared" si="125"/>
        <v>255596.47000000003</v>
      </c>
      <c r="O508" s="23">
        <f t="shared" si="125"/>
        <v>308529.28999999998</v>
      </c>
      <c r="P508" s="23">
        <f t="shared" si="125"/>
        <v>382458.57000000007</v>
      </c>
      <c r="Q508" s="23">
        <f t="shared" si="125"/>
        <v>415841.37</v>
      </c>
      <c r="R508" s="23" t="str">
        <f t="shared" si="125"/>
        <v/>
      </c>
      <c r="S508" s="20"/>
      <c r="T508" s="25" t="s">
        <v>337</v>
      </c>
      <c r="Y508" s="66">
        <f>SUM(Y504:Y507)</f>
        <v>301.39999999999998</v>
      </c>
      <c r="Z508" s="66">
        <f>SUM(Z504:Z507)</f>
        <v>365.4</v>
      </c>
      <c r="AA508" s="66">
        <f>SUM(AA504:AA507)</f>
        <v>311.39999999999998</v>
      </c>
      <c r="AB508" s="66">
        <f>SUM(AB504:AB507)</f>
        <v>520.20000000000005</v>
      </c>
      <c r="AC508" s="66"/>
      <c r="AE508" s="2" t="s">
        <v>341</v>
      </c>
    </row>
    <row r="509" spans="1:32" ht="14" x14ac:dyDescent="0.3">
      <c r="B509" s="23">
        <f t="shared" si="125"/>
        <v>194548.11999999994</v>
      </c>
      <c r="C509" s="23">
        <f t="shared" si="125"/>
        <v>165150.82</v>
      </c>
      <c r="D509" s="23">
        <f t="shared" si="125"/>
        <v>169361.03000000003</v>
      </c>
      <c r="E509" s="23">
        <f t="shared" si="125"/>
        <v>216561.38999999996</v>
      </c>
      <c r="F509" s="23">
        <f t="shared" si="125"/>
        <v>263847.43</v>
      </c>
      <c r="G509" s="23">
        <f t="shared" si="125"/>
        <v>288563.42</v>
      </c>
      <c r="H509" s="23">
        <f t="shared" si="125"/>
        <v>298820.98</v>
      </c>
      <c r="I509" s="23">
        <f t="shared" si="125"/>
        <v>316376.52999999997</v>
      </c>
      <c r="J509" s="23">
        <f t="shared" si="125"/>
        <v>294802.30000000005</v>
      </c>
      <c r="K509" s="23">
        <f t="shared" si="125"/>
        <v>367696.89000000007</v>
      </c>
      <c r="L509" s="23">
        <f t="shared" si="125"/>
        <v>418787.73000000004</v>
      </c>
      <c r="M509" s="23">
        <f t="shared" si="125"/>
        <v>456342.35999999993</v>
      </c>
      <c r="N509" s="23">
        <f t="shared" si="125"/>
        <v>380587.26999999996</v>
      </c>
      <c r="O509" s="23">
        <f t="shared" si="125"/>
        <v>272892.54999999993</v>
      </c>
      <c r="P509" s="23">
        <f t="shared" si="125"/>
        <v>371222.7</v>
      </c>
      <c r="Q509" s="23">
        <f t="shared" si="125"/>
        <v>431252.39</v>
      </c>
      <c r="R509" s="23" t="str">
        <f t="shared" si="125"/>
        <v/>
      </c>
      <c r="S509" s="20"/>
      <c r="T509" s="25" t="s">
        <v>339</v>
      </c>
      <c r="AE509" s="2" t="s">
        <v>372</v>
      </c>
    </row>
    <row r="510" spans="1:32" ht="14" x14ac:dyDescent="0.3">
      <c r="B510" s="65">
        <f t="shared" ref="B510:R510" si="126">IFERROR(B465-B503,"")</f>
        <v>717276.91999999993</v>
      </c>
      <c r="C510" s="65">
        <f t="shared" si="126"/>
        <v>618922.21</v>
      </c>
      <c r="D510" s="65">
        <f t="shared" si="126"/>
        <v>652831.62000000011</v>
      </c>
      <c r="E510" s="65">
        <f t="shared" si="126"/>
        <v>827501.55999999959</v>
      </c>
      <c r="F510" s="65">
        <f t="shared" si="126"/>
        <v>1002129.78</v>
      </c>
      <c r="G510" s="65">
        <f t="shared" si="126"/>
        <v>1116175.5999999996</v>
      </c>
      <c r="H510" s="65">
        <f t="shared" si="126"/>
        <v>1141308.1899999997</v>
      </c>
      <c r="I510" s="65">
        <f t="shared" si="126"/>
        <v>1197533.3400000001</v>
      </c>
      <c r="J510" s="65">
        <f t="shared" si="126"/>
        <v>1257910.2399999998</v>
      </c>
      <c r="K510" s="65">
        <f t="shared" si="126"/>
        <v>1355572.8799999997</v>
      </c>
      <c r="L510" s="65">
        <f t="shared" si="126"/>
        <v>1594989.5999999996</v>
      </c>
      <c r="M510" s="65">
        <f t="shared" si="126"/>
        <v>1785610.6399999997</v>
      </c>
      <c r="N510" s="65">
        <f t="shared" si="126"/>
        <v>1373202.4099999997</v>
      </c>
      <c r="O510" s="65">
        <f t="shared" si="126"/>
        <v>1285591.5300000003</v>
      </c>
      <c r="P510" s="65">
        <f t="shared" si="126"/>
        <v>1520313.22</v>
      </c>
      <c r="Q510" s="65">
        <f t="shared" si="126"/>
        <v>1701790.3333333333</v>
      </c>
      <c r="R510" s="65" t="str">
        <f t="shared" si="126"/>
        <v/>
      </c>
      <c r="S510" s="20"/>
      <c r="T510" s="25" t="s">
        <v>341</v>
      </c>
      <c r="V510" s="202" t="s">
        <v>385</v>
      </c>
      <c r="W510" s="203"/>
      <c r="X510" s="203"/>
      <c r="Y510" s="203"/>
      <c r="Z510" s="203"/>
      <c r="AA510" s="203"/>
      <c r="AB510" s="203"/>
      <c r="AC510" s="203"/>
    </row>
    <row r="511" spans="1:32" ht="14" x14ac:dyDescent="0.3">
      <c r="B511" s="74">
        <f t="shared" ref="B511:R511" si="127">B510/B$465</f>
        <v>0.36710945750096341</v>
      </c>
      <c r="C511" s="74">
        <f t="shared" si="127"/>
        <v>0.37498484271019694</v>
      </c>
      <c r="D511" s="74">
        <f t="shared" si="127"/>
        <v>0.34956712321091671</v>
      </c>
      <c r="E511" s="74">
        <f t="shared" si="127"/>
        <v>0.43531314835398344</v>
      </c>
      <c r="F511" s="74">
        <f t="shared" si="127"/>
        <v>0.49740355219266502</v>
      </c>
      <c r="G511" s="74">
        <f t="shared" si="127"/>
        <v>0.51255839841368467</v>
      </c>
      <c r="H511" s="74">
        <f t="shared" si="127"/>
        <v>0.52999586747360128</v>
      </c>
      <c r="I511" s="74">
        <f t="shared" si="127"/>
        <v>0.52144729203152362</v>
      </c>
      <c r="J511" s="74">
        <f t="shared" si="127"/>
        <v>0.52788753115125864</v>
      </c>
      <c r="K511" s="74">
        <f t="shared" si="127"/>
        <v>0.50910071028481141</v>
      </c>
      <c r="L511" s="74">
        <f t="shared" si="127"/>
        <v>0.51620415874905723</v>
      </c>
      <c r="M511" s="74">
        <f t="shared" si="127"/>
        <v>0.54443631070847542</v>
      </c>
      <c r="N511" s="74">
        <f t="shared" si="127"/>
        <v>0.47384389401109289</v>
      </c>
      <c r="O511" s="74">
        <f t="shared" si="127"/>
        <v>0.48856598891205566</v>
      </c>
      <c r="P511" s="74">
        <f t="shared" si="127"/>
        <v>0.47993331892293695</v>
      </c>
      <c r="Q511" s="74">
        <f t="shared" si="127"/>
        <v>0.49922483302323728</v>
      </c>
      <c r="R511" s="74" t="e">
        <f t="shared" si="127"/>
        <v>#VALUE!</v>
      </c>
      <c r="S511" s="20"/>
      <c r="T511" s="75" t="s">
        <v>386</v>
      </c>
      <c r="Y511" s="62">
        <f t="shared" ref="Y511:Z515" si="128">Y504/(Y517+Y530+Y504)*$AF$511</f>
        <v>49</v>
      </c>
      <c r="Z511" s="62">
        <f t="shared" si="128"/>
        <v>45.973847212663451</v>
      </c>
      <c r="AA511" s="62"/>
      <c r="AB511" s="62">
        <f>AB504/(AB517+AB530+AB504)*$AF$511</f>
        <v>50.000000000000014</v>
      </c>
      <c r="AC511" s="62"/>
      <c r="AD511" s="53"/>
      <c r="AE511" s="2" t="s">
        <v>335</v>
      </c>
      <c r="AF511" s="2">
        <v>100</v>
      </c>
    </row>
    <row r="512" spans="1:32" s="53" customFormat="1" ht="14" x14ac:dyDescent="0.3">
      <c r="A512" s="54"/>
      <c r="B512" s="67"/>
      <c r="C512" s="74">
        <f t="shared" ref="C512:M512" si="129">C510/B510-1</f>
        <v>-0.13712236830372293</v>
      </c>
      <c r="D512" s="74">
        <f t="shared" si="129"/>
        <v>5.4787838361787244E-2</v>
      </c>
      <c r="E512" s="74">
        <f t="shared" si="129"/>
        <v>0.26755741396227006</v>
      </c>
      <c r="F512" s="74">
        <f t="shared" si="129"/>
        <v>0.21103068373671774</v>
      </c>
      <c r="G512" s="74">
        <f t="shared" si="129"/>
        <v>0.11380344370167261</v>
      </c>
      <c r="H512" s="74">
        <f t="shared" si="129"/>
        <v>2.2516698985356909E-2</v>
      </c>
      <c r="I512" s="74">
        <f t="shared" si="129"/>
        <v>4.9263775107055263E-2</v>
      </c>
      <c r="J512" s="74">
        <f t="shared" si="129"/>
        <v>5.0417719476603118E-2</v>
      </c>
      <c r="K512" s="74">
        <f t="shared" si="129"/>
        <v>7.7638798774704254E-2</v>
      </c>
      <c r="L512" s="74">
        <f t="shared" si="129"/>
        <v>0.17661663458478172</v>
      </c>
      <c r="M512" s="74">
        <f t="shared" si="129"/>
        <v>0.11951240309027722</v>
      </c>
      <c r="N512" s="74">
        <f>N510/M510-1</f>
        <v>-0.23096201420484375</v>
      </c>
      <c r="O512" s="74">
        <f>O510/N510-1</f>
        <v>-6.3800412351446067E-2</v>
      </c>
      <c r="P512" s="74">
        <f t="shared" ref="P512:R512" si="130">P510/O510-1</f>
        <v>0.18257874645455985</v>
      </c>
      <c r="Q512" s="74">
        <f t="shared" si="130"/>
        <v>0.11936824000868285</v>
      </c>
      <c r="R512" s="74" t="e">
        <f t="shared" si="130"/>
        <v>#VALUE!</v>
      </c>
      <c r="S512" s="60"/>
      <c r="T512" s="56" t="s">
        <v>371</v>
      </c>
      <c r="V512" s="2"/>
      <c r="W512" s="2"/>
      <c r="X512" s="2"/>
      <c r="Y512" s="63">
        <f t="shared" si="128"/>
        <v>55.000000000000007</v>
      </c>
      <c r="Z512" s="63">
        <f t="shared" si="128"/>
        <v>51.493032514930327</v>
      </c>
      <c r="AA512" s="63">
        <f>AA505/(AA518+AA531+AA505)*$AF$511</f>
        <v>51.97190707725553</v>
      </c>
      <c r="AB512" s="63">
        <f>AB505/(AB518+AB531+AB505)*$AF$511</f>
        <v>52.994011976047908</v>
      </c>
      <c r="AC512" s="63"/>
      <c r="AD512" s="2"/>
      <c r="AE512" s="2" t="s">
        <v>337</v>
      </c>
    </row>
    <row r="513" spans="1:31" ht="14" x14ac:dyDescent="0.3">
      <c r="B513" s="204" t="s">
        <v>387</v>
      </c>
      <c r="C513" s="204"/>
      <c r="D513" s="204"/>
      <c r="E513" s="204"/>
      <c r="F513" s="204"/>
      <c r="G513" s="204"/>
      <c r="H513" s="204"/>
      <c r="I513" s="204"/>
      <c r="J513" s="204"/>
      <c r="K513" s="204"/>
      <c r="L513" s="204"/>
      <c r="M513" s="204"/>
      <c r="N513" s="204"/>
      <c r="O513" s="50"/>
      <c r="P513" s="50"/>
      <c r="Q513" s="50"/>
      <c r="R513" s="50"/>
      <c r="S513" s="20"/>
      <c r="T513" s="3"/>
      <c r="Y513" s="63">
        <f t="shared" si="128"/>
        <v>54.996554100620266</v>
      </c>
      <c r="Z513" s="63">
        <f t="shared" si="128"/>
        <v>68.008825151682288</v>
      </c>
      <c r="AA513" s="63">
        <f>AA506/(AA519+AA532+AA506)*$AF$511</f>
        <v>57.00687466948704</v>
      </c>
      <c r="AB513" s="63">
        <f>AB506/(AB519+AB532+AB506)*$AF$511</f>
        <v>51.473543201607498</v>
      </c>
      <c r="AC513" s="63"/>
      <c r="AE513" s="2" t="s">
        <v>339</v>
      </c>
    </row>
    <row r="514" spans="1:31" ht="14" x14ac:dyDescent="0.3">
      <c r="B514" s="200" t="s">
        <v>239</v>
      </c>
      <c r="C514" s="200"/>
      <c r="D514" s="200"/>
      <c r="E514" s="200"/>
      <c r="F514" s="200"/>
      <c r="G514" s="200"/>
      <c r="H514" s="200"/>
      <c r="I514" s="200"/>
      <c r="J514" s="200"/>
      <c r="K514" s="200"/>
      <c r="L514" s="200"/>
      <c r="M514" s="200"/>
      <c r="N514" s="200"/>
      <c r="O514" s="51"/>
      <c r="P514" s="51"/>
      <c r="Q514" s="51"/>
      <c r="R514" s="51"/>
      <c r="S514" s="20"/>
      <c r="T514" s="3"/>
      <c r="Y514" s="63">
        <f t="shared" si="128"/>
        <v>63.354037267080756</v>
      </c>
      <c r="Z514" s="63">
        <f t="shared" si="128"/>
        <v>61.992385786802039</v>
      </c>
      <c r="AA514" s="63">
        <f>AA507/(AA520+AA533+AA507)*$AF$511</f>
        <v>59.010989010989015</v>
      </c>
      <c r="AB514" s="62">
        <f>AB507/(AB520+AB533+AB507)*$AF$511</f>
        <v>52.017756255044389</v>
      </c>
      <c r="AC514" s="63"/>
      <c r="AE514" s="2" t="s">
        <v>369</v>
      </c>
    </row>
    <row r="515" spans="1:31" ht="14" x14ac:dyDescent="0.3">
      <c r="B515" s="65">
        <f t="shared" ref="B515:Q516" si="131">IFERROR(VLOOKUP($B$514,$130:$216,MATCH($T515&amp;"/"&amp;B$348,$128:$128,0),FALSE),"")</f>
        <v>0</v>
      </c>
      <c r="C515" s="65">
        <f t="shared" si="131"/>
        <v>0</v>
      </c>
      <c r="D515" s="65">
        <f t="shared" si="131"/>
        <v>87215.62</v>
      </c>
      <c r="E515" s="65">
        <f t="shared" si="131"/>
        <v>113901.51</v>
      </c>
      <c r="F515" s="65">
        <f t="shared" si="131"/>
        <v>125442.54</v>
      </c>
      <c r="G515" s="65">
        <f t="shared" si="131"/>
        <v>162115.76999999999</v>
      </c>
      <c r="H515" s="65">
        <f t="shared" si="131"/>
        <v>145504.32000000001</v>
      </c>
      <c r="I515" s="65">
        <f t="shared" si="131"/>
        <v>171685.01</v>
      </c>
      <c r="J515" s="65">
        <f t="shared" si="131"/>
        <v>200302.48</v>
      </c>
      <c r="K515" s="65">
        <f t="shared" si="131"/>
        <v>190187.1</v>
      </c>
      <c r="L515" s="65">
        <f t="shared" si="131"/>
        <v>212293.71</v>
      </c>
      <c r="M515" s="65">
        <f t="shared" si="131"/>
        <v>251817.8</v>
      </c>
      <c r="N515" s="65">
        <f t="shared" si="131"/>
        <v>225588.57</v>
      </c>
      <c r="O515" s="65">
        <f t="shared" si="131"/>
        <v>184032.09</v>
      </c>
      <c r="P515" s="65">
        <f t="shared" si="131"/>
        <v>189606.75</v>
      </c>
      <c r="Q515" s="65">
        <f t="shared" si="131"/>
        <v>239005.86</v>
      </c>
      <c r="R515" s="65" t="str">
        <f t="shared" ref="L515:R516" si="132">IFERROR(VLOOKUP($B$514,$130:$216,MATCH($T515&amp;"/"&amp;R$348,$128:$128,0),FALSE),"")</f>
        <v/>
      </c>
      <c r="S515" s="20"/>
      <c r="T515" s="25" t="s">
        <v>335</v>
      </c>
      <c r="Y515" s="66">
        <f t="shared" si="128"/>
        <v>55.62938353636028</v>
      </c>
      <c r="Z515" s="66">
        <f t="shared" si="128"/>
        <v>57.552370452039689</v>
      </c>
      <c r="AA515" s="66">
        <f>AA508/(AA521+AA534+AA508)*$AF$511</f>
        <v>55.987055016181216</v>
      </c>
      <c r="AB515" s="62">
        <f>AB508/(AB521+AB534+AB508)*$AF$511</f>
        <v>51.627630011909488</v>
      </c>
      <c r="AC515" s="66"/>
      <c r="AE515" s="2" t="s">
        <v>341</v>
      </c>
    </row>
    <row r="516" spans="1:31" ht="14" x14ac:dyDescent="0.3">
      <c r="B516" s="64">
        <f t="shared" si="131"/>
        <v>0</v>
      </c>
      <c r="C516" s="64">
        <f t="shared" si="131"/>
        <v>96404.39</v>
      </c>
      <c r="D516" s="64">
        <f t="shared" si="131"/>
        <v>106737.48</v>
      </c>
      <c r="E516" s="64">
        <f t="shared" si="131"/>
        <v>124246.04</v>
      </c>
      <c r="F516" s="64">
        <f t="shared" si="131"/>
        <v>182673.49</v>
      </c>
      <c r="G516" s="64">
        <f t="shared" si="131"/>
        <v>183269.61</v>
      </c>
      <c r="H516" s="64">
        <f t="shared" si="131"/>
        <v>191930.34</v>
      </c>
      <c r="I516" s="64">
        <f t="shared" si="131"/>
        <v>204362.84</v>
      </c>
      <c r="J516" s="64">
        <f t="shared" si="131"/>
        <v>210761.7</v>
      </c>
      <c r="K516" s="64">
        <f t="shared" si="131"/>
        <v>218413.62</v>
      </c>
      <c r="L516" s="64">
        <f t="shared" si="132"/>
        <v>259878.41</v>
      </c>
      <c r="M516" s="64">
        <f t="shared" si="132"/>
        <v>275208.86</v>
      </c>
      <c r="N516" s="64">
        <f t="shared" si="132"/>
        <v>251681.97</v>
      </c>
      <c r="O516" s="64">
        <f t="shared" si="132"/>
        <v>223699.31</v>
      </c>
      <c r="P516" s="64">
        <f t="shared" si="132"/>
        <v>231930.17</v>
      </c>
      <c r="Q516" s="64" t="str">
        <f t="shared" si="132"/>
        <v/>
      </c>
      <c r="R516" s="64" t="str">
        <f t="shared" si="132"/>
        <v/>
      </c>
      <c r="S516" s="20"/>
      <c r="T516" s="25" t="s">
        <v>369</v>
      </c>
      <c r="V516" s="202" t="s">
        <v>388</v>
      </c>
      <c r="W516" s="202"/>
      <c r="X516" s="202"/>
      <c r="Y516" s="202"/>
      <c r="Z516" s="202"/>
      <c r="AA516" s="202"/>
      <c r="AB516" s="202"/>
      <c r="AC516" s="202"/>
    </row>
    <row r="517" spans="1:31" ht="14" x14ac:dyDescent="0.3">
      <c r="B517" s="64">
        <f t="shared" ref="B517:M517" si="133">SUM(B515:B516)</f>
        <v>0</v>
      </c>
      <c r="C517" s="64">
        <f t="shared" si="133"/>
        <v>96404.39</v>
      </c>
      <c r="D517" s="64">
        <f t="shared" si="133"/>
        <v>193953.09999999998</v>
      </c>
      <c r="E517" s="64">
        <f t="shared" si="133"/>
        <v>238147.55</v>
      </c>
      <c r="F517" s="64">
        <f t="shared" si="133"/>
        <v>308116.02999999997</v>
      </c>
      <c r="G517" s="64">
        <f t="shared" si="133"/>
        <v>345385.38</v>
      </c>
      <c r="H517" s="64">
        <f t="shared" si="133"/>
        <v>337434.66000000003</v>
      </c>
      <c r="I517" s="64">
        <f t="shared" si="133"/>
        <v>376047.85</v>
      </c>
      <c r="J517" s="64">
        <f t="shared" si="133"/>
        <v>411064.18000000005</v>
      </c>
      <c r="K517" s="64">
        <f t="shared" si="133"/>
        <v>408600.72</v>
      </c>
      <c r="L517" s="64">
        <f t="shared" si="133"/>
        <v>472172.12</v>
      </c>
      <c r="M517" s="64">
        <f t="shared" si="133"/>
        <v>527026.65999999992</v>
      </c>
      <c r="N517" s="64">
        <f t="shared" ref="N517:R517" si="134">SUM(N515:N516)</f>
        <v>477270.54000000004</v>
      </c>
      <c r="O517" s="64">
        <f t="shared" si="134"/>
        <v>407731.4</v>
      </c>
      <c r="P517" s="64">
        <f t="shared" si="134"/>
        <v>421536.92000000004</v>
      </c>
      <c r="Q517" s="64">
        <f t="shared" si="134"/>
        <v>239005.86</v>
      </c>
      <c r="R517" s="64">
        <f t="shared" si="134"/>
        <v>0</v>
      </c>
      <c r="S517" s="20"/>
      <c r="T517" s="25" t="s">
        <v>341</v>
      </c>
      <c r="Y517" s="62">
        <v>51</v>
      </c>
      <c r="Z517" s="62">
        <v>75.599999999999994</v>
      </c>
      <c r="AA517" s="62">
        <v>0</v>
      </c>
      <c r="AB517" s="62">
        <v>72.8</v>
      </c>
      <c r="AC517" s="62"/>
      <c r="AE517" s="2" t="s">
        <v>335</v>
      </c>
    </row>
    <row r="518" spans="1:31" ht="14" x14ac:dyDescent="0.3">
      <c r="B518" s="74">
        <f t="shared" ref="B518:R518" si="135">+B517/(B$465+B$472)</f>
        <v>0</v>
      </c>
      <c r="C518" s="74">
        <f t="shared" si="135"/>
        <v>5.7543844950705615E-2</v>
      </c>
      <c r="D518" s="74">
        <f t="shared" si="135"/>
        <v>0.10243339189644668</v>
      </c>
      <c r="E518" s="74">
        <f t="shared" si="135"/>
        <v>0.12356720048090784</v>
      </c>
      <c r="F518" s="74">
        <f t="shared" si="135"/>
        <v>0.15159588931320572</v>
      </c>
      <c r="G518" s="74">
        <f t="shared" si="135"/>
        <v>0.15775121288367677</v>
      </c>
      <c r="H518" s="74">
        <f t="shared" si="135"/>
        <v>0.1558880174121319</v>
      </c>
      <c r="I518" s="74">
        <f t="shared" si="135"/>
        <v>0.16293766702777029</v>
      </c>
      <c r="J518" s="74">
        <f t="shared" si="135"/>
        <v>0.17148833755370049</v>
      </c>
      <c r="K518" s="74">
        <f t="shared" si="135"/>
        <v>0.1525128013014134</v>
      </c>
      <c r="L518" s="74">
        <f t="shared" si="135"/>
        <v>0.15224137312028882</v>
      </c>
      <c r="M518" s="74">
        <f t="shared" si="135"/>
        <v>0.16014356134907079</v>
      </c>
      <c r="N518" s="74">
        <f t="shared" ref="N518:R518" si="136">+N517/(N$465+N$472)</f>
        <v>0.16382634277653754</v>
      </c>
      <c r="O518" s="74">
        <f t="shared" si="136"/>
        <v>0.15376848441839916</v>
      </c>
      <c r="P518" s="74">
        <f t="shared" si="136"/>
        <v>0.13257043398264776</v>
      </c>
      <c r="Q518" s="74">
        <f t="shared" si="136"/>
        <v>6.9600462680882894E-2</v>
      </c>
      <c r="R518" s="74" t="e">
        <f t="shared" si="136"/>
        <v>#VALUE!</v>
      </c>
      <c r="S518" s="20"/>
      <c r="T518" s="34" t="s">
        <v>343</v>
      </c>
      <c r="Y518" s="63">
        <v>79.099999999999994</v>
      </c>
      <c r="Z518" s="63">
        <v>68.599999999999994</v>
      </c>
      <c r="AA518" s="63">
        <v>64.8</v>
      </c>
      <c r="AB518" s="63">
        <v>58.5</v>
      </c>
      <c r="AC518" s="63"/>
      <c r="AE518" s="2" t="s">
        <v>337</v>
      </c>
    </row>
    <row r="519" spans="1:31" s="53" customFormat="1" ht="14" x14ac:dyDescent="0.3">
      <c r="A519" s="54"/>
      <c r="B519" s="67"/>
      <c r="C519" s="74" t="e">
        <f t="shared" ref="C519:M519" si="137">C517/B517-1</f>
        <v>#DIV/0!</v>
      </c>
      <c r="D519" s="74">
        <f t="shared" si="137"/>
        <v>1.0118699988662341</v>
      </c>
      <c r="E519" s="74">
        <f t="shared" si="137"/>
        <v>0.22786152941097626</v>
      </c>
      <c r="F519" s="74">
        <f t="shared" si="137"/>
        <v>0.29380306452869243</v>
      </c>
      <c r="G519" s="74">
        <f t="shared" si="137"/>
        <v>0.12095881541768549</v>
      </c>
      <c r="H519" s="74">
        <f t="shared" si="137"/>
        <v>-2.3019851042913153E-2</v>
      </c>
      <c r="I519" s="74">
        <f t="shared" si="137"/>
        <v>0.11443160581073664</v>
      </c>
      <c r="J519" s="74">
        <f t="shared" si="137"/>
        <v>9.3116687145000432E-2</v>
      </c>
      <c r="K519" s="74">
        <f t="shared" si="137"/>
        <v>-5.9928841282158585E-3</v>
      </c>
      <c r="L519" s="74">
        <f t="shared" si="137"/>
        <v>0.15558318154701256</v>
      </c>
      <c r="M519" s="74">
        <f t="shared" si="137"/>
        <v>0.11617488131234843</v>
      </c>
      <c r="N519" s="74">
        <f t="shared" ref="N519" si="138">N517/M517-1</f>
        <v>-9.4409113952603207E-2</v>
      </c>
      <c r="O519" s="74">
        <f t="shared" ref="O519" si="139">O517/N517-1</f>
        <v>-0.1457017229682771</v>
      </c>
      <c r="P519" s="74">
        <f t="shared" ref="P519" si="140">P517/O517-1</f>
        <v>3.3859349561990992E-2</v>
      </c>
      <c r="Q519" s="74">
        <f t="shared" ref="Q519" si="141">Q517/P517-1</f>
        <v>-0.43301322218703886</v>
      </c>
      <c r="R519" s="74">
        <f t="shared" ref="R519" si="142">R517/Q517-1</f>
        <v>-1</v>
      </c>
      <c r="S519" s="60"/>
      <c r="T519" s="56" t="s">
        <v>371</v>
      </c>
      <c r="V519" s="2"/>
      <c r="W519" s="2"/>
      <c r="X519" s="2"/>
      <c r="Y519" s="63">
        <v>59.5</v>
      </c>
      <c r="Z519" s="63">
        <v>52.6</v>
      </c>
      <c r="AA519" s="63">
        <v>64.3</v>
      </c>
      <c r="AB519" s="63">
        <v>56.2</v>
      </c>
      <c r="AC519" s="63"/>
      <c r="AD519" s="2"/>
      <c r="AE519" s="2" t="s">
        <v>339</v>
      </c>
    </row>
    <row r="520" spans="1:31" ht="14" x14ac:dyDescent="0.3">
      <c r="B520" s="200" t="s">
        <v>240</v>
      </c>
      <c r="C520" s="200"/>
      <c r="D520" s="200"/>
      <c r="E520" s="200"/>
      <c r="F520" s="200"/>
      <c r="G520" s="200"/>
      <c r="H520" s="200"/>
      <c r="I520" s="200"/>
      <c r="J520" s="200"/>
      <c r="K520" s="200"/>
      <c r="L520" s="200"/>
      <c r="M520" s="200"/>
      <c r="N520" s="200"/>
      <c r="O520" s="51"/>
      <c r="P520" s="51"/>
      <c r="Q520" s="51"/>
      <c r="R520" s="51"/>
      <c r="S520" s="20"/>
      <c r="T520" s="3"/>
      <c r="Y520" s="63">
        <v>36.299999999999997</v>
      </c>
      <c r="Z520" s="63">
        <v>52</v>
      </c>
      <c r="AA520" s="63">
        <v>45.5</v>
      </c>
      <c r="AB520" s="63">
        <v>52</v>
      </c>
      <c r="AC520" s="63"/>
      <c r="AE520" s="2" t="s">
        <v>369</v>
      </c>
    </row>
    <row r="521" spans="1:31" ht="14" x14ac:dyDescent="0.3">
      <c r="B521" s="65">
        <f t="shared" ref="B521:Q524" si="143">IFERROR(VLOOKUP($B$520,$130:$216,MATCH($T521&amp;"/"&amp;B$348,$128:$128,0),FALSE),"")</f>
        <v>0</v>
      </c>
      <c r="C521" s="65">
        <f t="shared" si="143"/>
        <v>0</v>
      </c>
      <c r="D521" s="65">
        <f t="shared" si="143"/>
        <v>42733.42</v>
      </c>
      <c r="E521" s="65">
        <f t="shared" si="143"/>
        <v>41455.599999999999</v>
      </c>
      <c r="F521" s="65">
        <f t="shared" si="143"/>
        <v>40407.56</v>
      </c>
      <c r="G521" s="65">
        <f t="shared" si="143"/>
        <v>52373.41</v>
      </c>
      <c r="H521" s="65">
        <f t="shared" si="143"/>
        <v>66338.740000000005</v>
      </c>
      <c r="I521" s="65">
        <f t="shared" si="143"/>
        <v>52959.91</v>
      </c>
      <c r="J521" s="65">
        <f t="shared" si="143"/>
        <v>58004.51</v>
      </c>
      <c r="K521" s="65">
        <f t="shared" si="143"/>
        <v>57162.32</v>
      </c>
      <c r="L521" s="65">
        <f t="shared" si="143"/>
        <v>55000.98</v>
      </c>
      <c r="M521" s="65">
        <f t="shared" si="143"/>
        <v>52569.87</v>
      </c>
      <c r="N521" s="65">
        <f t="shared" si="143"/>
        <v>48197.93</v>
      </c>
      <c r="O521" s="65">
        <f t="shared" si="143"/>
        <v>39793.360000000001</v>
      </c>
      <c r="P521" s="65">
        <f t="shared" si="143"/>
        <v>42234.9</v>
      </c>
      <c r="Q521" s="65">
        <f t="shared" si="143"/>
        <v>45170.42</v>
      </c>
      <c r="R521" s="65" t="str">
        <f t="shared" ref="L521:R524" si="144">IFERROR(VLOOKUP($B$520,$130:$216,MATCH($T521&amp;"/"&amp;R$348,$128:$128,0),FALSE),"")</f>
        <v/>
      </c>
      <c r="S521" s="20"/>
      <c r="T521" s="25" t="s">
        <v>335</v>
      </c>
      <c r="Y521" s="66">
        <f>SUM(Y517:Y520)</f>
        <v>225.89999999999998</v>
      </c>
      <c r="Z521" s="66">
        <f>SUM(Z517:Z520)</f>
        <v>248.79999999999998</v>
      </c>
      <c r="AA521" s="66">
        <f>SUM(AA517:AA520)</f>
        <v>174.6</v>
      </c>
      <c r="AB521" s="66">
        <f>SUM(AB517:AB520)</f>
        <v>239.5</v>
      </c>
      <c r="AC521" s="66"/>
      <c r="AE521" s="2" t="s">
        <v>341</v>
      </c>
    </row>
    <row r="522" spans="1:31" ht="14" x14ac:dyDescent="0.3">
      <c r="B522" s="23">
        <f t="shared" si="143"/>
        <v>0</v>
      </c>
      <c r="C522" s="23">
        <f t="shared" si="143"/>
        <v>42631.63</v>
      </c>
      <c r="D522" s="23">
        <f t="shared" si="143"/>
        <v>33937.07</v>
      </c>
      <c r="E522" s="23">
        <f t="shared" si="143"/>
        <v>43002.61</v>
      </c>
      <c r="F522" s="23">
        <f t="shared" si="143"/>
        <v>51255.73</v>
      </c>
      <c r="G522" s="23">
        <f t="shared" si="143"/>
        <v>48042.75</v>
      </c>
      <c r="H522" s="23">
        <f t="shared" si="143"/>
        <v>52312.47</v>
      </c>
      <c r="I522" s="23">
        <f t="shared" si="143"/>
        <v>48614.6</v>
      </c>
      <c r="J522" s="23">
        <f t="shared" si="143"/>
        <v>54872.97</v>
      </c>
      <c r="K522" s="23">
        <f t="shared" si="143"/>
        <v>53985.2</v>
      </c>
      <c r="L522" s="23">
        <f t="shared" si="144"/>
        <v>59743.74</v>
      </c>
      <c r="M522" s="23">
        <f t="shared" si="144"/>
        <v>57407.9</v>
      </c>
      <c r="N522" s="23">
        <f t="shared" si="144"/>
        <v>39893.870000000003</v>
      </c>
      <c r="O522" s="23">
        <f t="shared" si="144"/>
        <v>41311.17</v>
      </c>
      <c r="P522" s="23">
        <f t="shared" si="144"/>
        <v>40656.18</v>
      </c>
      <c r="Q522" s="23">
        <f t="shared" si="144"/>
        <v>50717.77</v>
      </c>
      <c r="R522" s="23" t="str">
        <f t="shared" si="144"/>
        <v/>
      </c>
      <c r="S522" s="20"/>
      <c r="T522" s="25" t="s">
        <v>337</v>
      </c>
      <c r="AE522" s="2" t="s">
        <v>372</v>
      </c>
    </row>
    <row r="523" spans="1:31" ht="14" x14ac:dyDescent="0.3">
      <c r="B523" s="23">
        <f t="shared" si="143"/>
        <v>0</v>
      </c>
      <c r="C523" s="23">
        <f t="shared" si="143"/>
        <v>38359.42</v>
      </c>
      <c r="D523" s="23">
        <f t="shared" si="143"/>
        <v>38232.61</v>
      </c>
      <c r="E523" s="23">
        <f t="shared" si="143"/>
        <v>44740.42</v>
      </c>
      <c r="F523" s="23">
        <f t="shared" si="143"/>
        <v>50013.87</v>
      </c>
      <c r="G523" s="23">
        <f t="shared" si="143"/>
        <v>52036.800000000003</v>
      </c>
      <c r="H523" s="23">
        <f t="shared" si="143"/>
        <v>51563.41</v>
      </c>
      <c r="I523" s="23">
        <f t="shared" si="143"/>
        <v>51617.41</v>
      </c>
      <c r="J523" s="23">
        <f t="shared" si="143"/>
        <v>53414.239999999998</v>
      </c>
      <c r="K523" s="23">
        <f t="shared" si="143"/>
        <v>52933.81</v>
      </c>
      <c r="L523" s="23">
        <f t="shared" si="144"/>
        <v>63556.81</v>
      </c>
      <c r="M523" s="23">
        <f t="shared" si="144"/>
        <v>51623.03</v>
      </c>
      <c r="N523" s="23">
        <f t="shared" si="144"/>
        <v>42576.11</v>
      </c>
      <c r="O523" s="23">
        <f t="shared" si="144"/>
        <v>36526.74</v>
      </c>
      <c r="P523" s="23">
        <f t="shared" si="144"/>
        <v>43457.81</v>
      </c>
      <c r="Q523" s="23">
        <f t="shared" si="144"/>
        <v>46161.01</v>
      </c>
      <c r="R523" s="23" t="str">
        <f t="shared" si="144"/>
        <v/>
      </c>
      <c r="S523" s="20"/>
      <c r="T523" s="25" t="s">
        <v>339</v>
      </c>
      <c r="V523" s="202" t="s">
        <v>385</v>
      </c>
      <c r="W523" s="203"/>
      <c r="X523" s="203"/>
      <c r="Y523" s="203"/>
      <c r="Z523" s="203"/>
      <c r="AA523" s="203"/>
      <c r="AB523" s="203"/>
      <c r="AC523" s="203"/>
    </row>
    <row r="524" spans="1:31" ht="14" x14ac:dyDescent="0.3">
      <c r="B524" s="64">
        <f t="shared" si="143"/>
        <v>0</v>
      </c>
      <c r="C524" s="64">
        <f t="shared" si="143"/>
        <v>40922.959999999999</v>
      </c>
      <c r="D524" s="64">
        <f t="shared" si="143"/>
        <v>33147.910000000003</v>
      </c>
      <c r="E524" s="64">
        <f t="shared" si="143"/>
        <v>52497.58</v>
      </c>
      <c r="F524" s="64">
        <f t="shared" si="143"/>
        <v>38015.08</v>
      </c>
      <c r="G524" s="64">
        <f t="shared" si="143"/>
        <v>44391.66</v>
      </c>
      <c r="H524" s="64">
        <f t="shared" si="143"/>
        <v>49839.83</v>
      </c>
      <c r="I524" s="64">
        <f t="shared" si="143"/>
        <v>58655.15</v>
      </c>
      <c r="J524" s="64">
        <f t="shared" si="143"/>
        <v>51608.66</v>
      </c>
      <c r="K524" s="64">
        <f t="shared" si="143"/>
        <v>66116.95</v>
      </c>
      <c r="L524" s="64">
        <f t="shared" si="144"/>
        <v>67060.42</v>
      </c>
      <c r="M524" s="64">
        <f t="shared" si="144"/>
        <v>59117.599999999999</v>
      </c>
      <c r="N524" s="64">
        <f t="shared" si="144"/>
        <v>41959.53</v>
      </c>
      <c r="O524" s="64">
        <f t="shared" si="144"/>
        <v>44575.3</v>
      </c>
      <c r="P524" s="64">
        <f t="shared" si="144"/>
        <v>46874.28</v>
      </c>
      <c r="Q524" s="64" t="str">
        <f t="shared" si="144"/>
        <v/>
      </c>
      <c r="R524" s="64" t="str">
        <f t="shared" si="144"/>
        <v/>
      </c>
      <c r="S524" s="20"/>
      <c r="T524" s="25" t="s">
        <v>369</v>
      </c>
      <c r="Y524" s="62">
        <f t="shared" ref="Y524:Z528" si="145">Y517/(Y504+Y517+Y530)*$AF$511</f>
        <v>51</v>
      </c>
      <c r="Z524" s="62">
        <f t="shared" si="145"/>
        <v>52.030282174810736</v>
      </c>
      <c r="AA524" s="62"/>
      <c r="AB524" s="62">
        <f>AB517/(AB504+AB517+AB530)*$AF$511</f>
        <v>32.014072119613012</v>
      </c>
      <c r="AC524" s="62"/>
      <c r="AD524" s="53"/>
      <c r="AE524" s="2" t="s">
        <v>335</v>
      </c>
    </row>
    <row r="525" spans="1:31" ht="14" x14ac:dyDescent="0.3">
      <c r="B525" s="64">
        <f>SUM(B521:B524)</f>
        <v>0</v>
      </c>
      <c r="C525" s="64">
        <f t="shared" ref="C525:M525" si="146">SUM(C521:C524)</f>
        <v>121914.00999999998</v>
      </c>
      <c r="D525" s="64">
        <f t="shared" si="146"/>
        <v>148051.01</v>
      </c>
      <c r="E525" s="64">
        <f t="shared" si="146"/>
        <v>181696.21</v>
      </c>
      <c r="F525" s="64">
        <f t="shared" si="146"/>
        <v>179692.24</v>
      </c>
      <c r="G525" s="64">
        <f t="shared" si="146"/>
        <v>196844.62000000002</v>
      </c>
      <c r="H525" s="64">
        <f t="shared" si="146"/>
        <v>220054.45</v>
      </c>
      <c r="I525" s="64">
        <f t="shared" si="146"/>
        <v>211847.07</v>
      </c>
      <c r="J525" s="64">
        <f t="shared" si="146"/>
        <v>217900.38</v>
      </c>
      <c r="K525" s="64">
        <f t="shared" si="146"/>
        <v>230198.27999999997</v>
      </c>
      <c r="L525" s="64">
        <f t="shared" si="146"/>
        <v>245361.95</v>
      </c>
      <c r="M525" s="64">
        <f t="shared" si="146"/>
        <v>220718.4</v>
      </c>
      <c r="N525" s="64">
        <f>IF(N522="",N521*4,IF(N523="",(N522+N521)*2,IF(N524="",((N523+N522+N521)/3)*4,SUM(N521:N524))))</f>
        <v>172627.44</v>
      </c>
      <c r="O525" s="64">
        <f>IF(O522="",O521*4,IF(O523="",(O522+O521)*2,IF(O524="",((O523+O522+O521)/3)*4,SUM(O521:O524))))</f>
        <v>162206.57</v>
      </c>
      <c r="P525" s="64">
        <f t="shared" ref="P525:R525" si="147">IF(P522="",P521*4,IF(P523="",(P522+P521)*2,IF(P524="",((P523+P522+P521)/3)*4,SUM(P521:P524))))</f>
        <v>173223.16999999998</v>
      </c>
      <c r="Q525" s="64">
        <f t="shared" si="147"/>
        <v>189398.93333333335</v>
      </c>
      <c r="R525" s="64" t="e">
        <f t="shared" si="147"/>
        <v>#VALUE!</v>
      </c>
      <c r="S525" s="20"/>
      <c r="T525" s="25" t="s">
        <v>341</v>
      </c>
      <c r="Y525" s="63">
        <f t="shared" si="145"/>
        <v>42.989130434782609</v>
      </c>
      <c r="Z525" s="63">
        <f t="shared" si="145"/>
        <v>45.520902455209026</v>
      </c>
      <c r="AA525" s="63">
        <f>AA518/(AA505+AA518+AA531)*$AF$511</f>
        <v>35.008103727714754</v>
      </c>
      <c r="AB525" s="63">
        <f>AB518/(AB505+AB518+AB531)*$AF$511</f>
        <v>25.021385799828909</v>
      </c>
      <c r="AC525" s="63"/>
      <c r="AE525" s="2" t="s">
        <v>337</v>
      </c>
    </row>
    <row r="526" spans="1:31" ht="14" x14ac:dyDescent="0.3">
      <c r="B526" s="74">
        <f t="shared" ref="B526:R526" si="148">+B525/(B$465+B$472)</f>
        <v>0</v>
      </c>
      <c r="C526" s="74">
        <f t="shared" si="148"/>
        <v>7.2770554211885718E-2</v>
      </c>
      <c r="D526" s="74">
        <f t="shared" si="148"/>
        <v>7.8190898356328156E-2</v>
      </c>
      <c r="E526" s="74">
        <f t="shared" si="148"/>
        <v>9.4276392966004194E-2</v>
      </c>
      <c r="F526" s="74">
        <f t="shared" si="148"/>
        <v>8.8410216519672791E-2</v>
      </c>
      <c r="G526" s="74">
        <f t="shared" si="148"/>
        <v>8.9906751567268017E-2</v>
      </c>
      <c r="H526" s="74">
        <f t="shared" si="148"/>
        <v>0.10166072428130858</v>
      </c>
      <c r="I526" s="74">
        <f t="shared" si="148"/>
        <v>9.1791157302105963E-2</v>
      </c>
      <c r="J526" s="74">
        <f t="shared" si="148"/>
        <v>9.0903989538858893E-2</v>
      </c>
      <c r="K526" s="74">
        <f t="shared" si="148"/>
        <v>8.5922962978545722E-2</v>
      </c>
      <c r="L526" s="74">
        <f t="shared" si="148"/>
        <v>7.9111490486714148E-2</v>
      </c>
      <c r="M526" s="74">
        <f t="shared" si="148"/>
        <v>6.7068012520028406E-2</v>
      </c>
      <c r="N526" s="74">
        <f t="shared" si="148"/>
        <v>5.9255537033725499E-2</v>
      </c>
      <c r="O526" s="74">
        <f t="shared" si="148"/>
        <v>6.1173258747319853E-2</v>
      </c>
      <c r="P526" s="74">
        <f t="shared" si="148"/>
        <v>5.4477484019074686E-2</v>
      </c>
      <c r="Q526" s="74">
        <f t="shared" si="148"/>
        <v>5.5154519605777427E-2</v>
      </c>
      <c r="R526" s="74" t="e">
        <f t="shared" si="148"/>
        <v>#VALUE!</v>
      </c>
      <c r="S526" s="20"/>
      <c r="T526" s="34" t="s">
        <v>343</v>
      </c>
      <c r="Y526" s="63">
        <f t="shared" si="145"/>
        <v>41.006202618883528</v>
      </c>
      <c r="Z526" s="63">
        <f t="shared" si="145"/>
        <v>29.0126861555433</v>
      </c>
      <c r="AA526" s="63">
        <f>AA519/(AA506+AA519+AA532)*$AF$511</f>
        <v>34.003172924378632</v>
      </c>
      <c r="AB526" s="63">
        <f>AB519/(AB506+AB519+AB532)*$AF$511</f>
        <v>18.821165438714001</v>
      </c>
      <c r="AC526" s="63"/>
      <c r="AE526" s="2" t="s">
        <v>339</v>
      </c>
    </row>
    <row r="527" spans="1:31" s="53" customFormat="1" ht="14" x14ac:dyDescent="0.3">
      <c r="A527" s="54"/>
      <c r="B527" s="67"/>
      <c r="C527" s="74" t="e">
        <f t="shared" ref="C527:M527" si="149">C525/B525-1</f>
        <v>#DIV/0!</v>
      </c>
      <c r="D527" s="74">
        <f t="shared" si="149"/>
        <v>0.21438881388611564</v>
      </c>
      <c r="E527" s="74">
        <f t="shared" si="149"/>
        <v>0.22725410654071165</v>
      </c>
      <c r="F527" s="74">
        <f t="shared" si="149"/>
        <v>-1.1029233906419966E-2</v>
      </c>
      <c r="G527" s="74">
        <f t="shared" si="149"/>
        <v>9.545420547932415E-2</v>
      </c>
      <c r="H527" s="74">
        <f t="shared" si="149"/>
        <v>0.11790939472971118</v>
      </c>
      <c r="I527" s="74">
        <f t="shared" si="149"/>
        <v>-3.7297041709449696E-2</v>
      </c>
      <c r="J527" s="74">
        <f t="shared" si="149"/>
        <v>2.8573961395831349E-2</v>
      </c>
      <c r="K527" s="74">
        <f t="shared" si="149"/>
        <v>5.6438176014194985E-2</v>
      </c>
      <c r="L527" s="74">
        <f t="shared" si="149"/>
        <v>6.5872212424871401E-2</v>
      </c>
      <c r="M527" s="74">
        <f t="shared" si="149"/>
        <v>-0.10043753727910953</v>
      </c>
      <c r="N527" s="74">
        <f>N525/M525-1</f>
        <v>-0.21788378313724632</v>
      </c>
      <c r="O527" s="74">
        <f>O525/N525-1</f>
        <v>-6.0366243049193025E-2</v>
      </c>
      <c r="P527" s="74">
        <f t="shared" ref="P527:R527" si="150">P525/O525-1</f>
        <v>6.7917101015082082E-2</v>
      </c>
      <c r="Q527" s="74">
        <f t="shared" si="150"/>
        <v>9.3381060589835529E-2</v>
      </c>
      <c r="R527" s="74" t="e">
        <f t="shared" si="150"/>
        <v>#VALUE!</v>
      </c>
      <c r="S527" s="60"/>
      <c r="T527" s="56" t="s">
        <v>371</v>
      </c>
      <c r="V527" s="2"/>
      <c r="W527" s="2"/>
      <c r="X527" s="2"/>
      <c r="Y527" s="63">
        <f t="shared" si="145"/>
        <v>32.209405501330963</v>
      </c>
      <c r="Z527" s="63">
        <f t="shared" si="145"/>
        <v>32.994923857868017</v>
      </c>
      <c r="AA527" s="63">
        <f>AA520/(AA507+AA520+AA533)*$AF$511</f>
        <v>25</v>
      </c>
      <c r="AB527" s="63">
        <f>AB520/(AB507+AB520+AB533)*$AF$511</f>
        <v>20.984665052461661</v>
      </c>
      <c r="AC527" s="63"/>
      <c r="AD527" s="2"/>
      <c r="AE527" s="2" t="s">
        <v>369</v>
      </c>
    </row>
    <row r="528" spans="1:31" ht="14" x14ac:dyDescent="0.3">
      <c r="B528" s="204" t="s">
        <v>238</v>
      </c>
      <c r="C528" s="204"/>
      <c r="D528" s="204"/>
      <c r="E528" s="204"/>
      <c r="F528" s="204"/>
      <c r="G528" s="204"/>
      <c r="H528" s="204"/>
      <c r="I528" s="204"/>
      <c r="J528" s="204"/>
      <c r="K528" s="204"/>
      <c r="L528" s="204"/>
      <c r="M528" s="204"/>
      <c r="N528" s="204"/>
      <c r="O528" s="50"/>
      <c r="P528" s="50"/>
      <c r="Q528" s="50"/>
      <c r="R528" s="50"/>
      <c r="S528" s="20"/>
      <c r="T528" s="3"/>
      <c r="Y528" s="66">
        <f t="shared" si="145"/>
        <v>41.694352159468437</v>
      </c>
      <c r="Z528" s="66">
        <f t="shared" si="145"/>
        <v>39.187273586391555</v>
      </c>
      <c r="AA528" s="66">
        <f>AA521/(AA508+AA521+AA534)*$AF$511</f>
        <v>31.391585760517799</v>
      </c>
      <c r="AB528" s="63">
        <f>AB521/(AB508+AB521+AB534)*$AF$511</f>
        <v>23.769352917824531</v>
      </c>
      <c r="AC528" s="66"/>
      <c r="AE528" s="2" t="s">
        <v>341</v>
      </c>
    </row>
    <row r="529" spans="1:31" ht="14" x14ac:dyDescent="0.3">
      <c r="B529" s="65">
        <f t="shared" ref="B529:Q532" si="151">IFERROR(VLOOKUP($B$528,$130:$216,MATCH($T529&amp;"/"&amp;B$348,$128:$128,0),FALSE),"")</f>
        <v>116836.9</v>
      </c>
      <c r="C529" s="65">
        <f t="shared" si="151"/>
        <v>124538</v>
      </c>
      <c r="D529" s="65">
        <f t="shared" si="151"/>
        <v>129949.05</v>
      </c>
      <c r="E529" s="65">
        <f t="shared" si="151"/>
        <v>155357.10999999999</v>
      </c>
      <c r="F529" s="65">
        <f t="shared" si="151"/>
        <v>165850.1</v>
      </c>
      <c r="G529" s="65">
        <f t="shared" si="151"/>
        <v>214489.18</v>
      </c>
      <c r="H529" s="65">
        <f t="shared" si="151"/>
        <v>211843.06</v>
      </c>
      <c r="I529" s="65">
        <f t="shared" si="151"/>
        <v>224644.92</v>
      </c>
      <c r="J529" s="65">
        <f t="shared" si="151"/>
        <v>258306.99</v>
      </c>
      <c r="K529" s="65">
        <f t="shared" si="151"/>
        <v>247349.42</v>
      </c>
      <c r="L529" s="65">
        <f t="shared" si="151"/>
        <v>267294.69</v>
      </c>
      <c r="M529" s="65">
        <f t="shared" si="151"/>
        <v>304387.68</v>
      </c>
      <c r="N529" s="65">
        <f t="shared" si="151"/>
        <v>273786.5</v>
      </c>
      <c r="O529" s="65">
        <f t="shared" si="151"/>
        <v>223825.46</v>
      </c>
      <c r="P529" s="65">
        <f t="shared" si="151"/>
        <v>231841.65</v>
      </c>
      <c r="Q529" s="65">
        <f t="shared" si="151"/>
        <v>284176.28000000003</v>
      </c>
      <c r="R529" s="65" t="str">
        <f t="shared" ref="L529:R532" si="152">IFERROR(VLOOKUP($B$528,$130:$216,MATCH($T529&amp;"/"&amp;R$348,$128:$128,0),FALSE),"")</f>
        <v/>
      </c>
      <c r="S529" s="20"/>
      <c r="T529" s="25" t="s">
        <v>335</v>
      </c>
      <c r="V529" s="202" t="s">
        <v>377</v>
      </c>
      <c r="W529" s="203"/>
      <c r="X529" s="203"/>
      <c r="Y529" s="203"/>
      <c r="Z529" s="203"/>
      <c r="AA529" s="203"/>
      <c r="AB529" s="203"/>
      <c r="AC529" s="203"/>
    </row>
    <row r="530" spans="1:31" ht="14" x14ac:dyDescent="0.3">
      <c r="B530" s="23">
        <f t="shared" si="151"/>
        <v>118315</v>
      </c>
      <c r="C530" s="23">
        <f t="shared" si="151"/>
        <v>122703.69</v>
      </c>
      <c r="D530" s="23">
        <f t="shared" si="151"/>
        <v>136323.18</v>
      </c>
      <c r="E530" s="23">
        <f t="shared" si="151"/>
        <v>180248.17</v>
      </c>
      <c r="F530" s="23">
        <f t="shared" si="151"/>
        <v>216846.38</v>
      </c>
      <c r="G530" s="23">
        <f t="shared" si="151"/>
        <v>258077.54</v>
      </c>
      <c r="H530" s="23">
        <f t="shared" si="151"/>
        <v>233847.32</v>
      </c>
      <c r="I530" s="23">
        <f t="shared" si="151"/>
        <v>238899.09</v>
      </c>
      <c r="J530" s="23">
        <f t="shared" si="151"/>
        <v>271449.59999999998</v>
      </c>
      <c r="K530" s="23">
        <f t="shared" si="151"/>
        <v>261346.01</v>
      </c>
      <c r="L530" s="23">
        <f t="shared" si="152"/>
        <v>277136.64000000001</v>
      </c>
      <c r="M530" s="23">
        <f t="shared" si="152"/>
        <v>327346.38</v>
      </c>
      <c r="N530" s="23">
        <f t="shared" si="152"/>
        <v>190848.69</v>
      </c>
      <c r="O530" s="23">
        <f t="shared" si="152"/>
        <v>236874.5</v>
      </c>
      <c r="P530" s="23">
        <f t="shared" si="152"/>
        <v>254868.1</v>
      </c>
      <c r="Q530" s="23">
        <f t="shared" si="152"/>
        <v>292553.19</v>
      </c>
      <c r="R530" s="23" t="str">
        <f t="shared" si="152"/>
        <v/>
      </c>
      <c r="S530" s="20"/>
      <c r="T530" s="25" t="s">
        <v>337</v>
      </c>
      <c r="Y530" s="62">
        <v>0</v>
      </c>
      <c r="Z530" s="62">
        <v>2.9</v>
      </c>
      <c r="AA530" s="62">
        <v>0</v>
      </c>
      <c r="AB530" s="62">
        <v>40.9</v>
      </c>
      <c r="AC530" s="62"/>
      <c r="AE530" s="2" t="s">
        <v>335</v>
      </c>
    </row>
    <row r="531" spans="1:31" ht="14" x14ac:dyDescent="0.3">
      <c r="B531" s="23">
        <f t="shared" si="151"/>
        <v>148998.65</v>
      </c>
      <c r="C531" s="23">
        <f t="shared" si="151"/>
        <v>131628.62</v>
      </c>
      <c r="D531" s="23">
        <f t="shared" si="151"/>
        <v>146111.56</v>
      </c>
      <c r="E531" s="23">
        <f t="shared" si="151"/>
        <v>165555.92000000001</v>
      </c>
      <c r="F531" s="23">
        <f t="shared" si="151"/>
        <v>209727.46</v>
      </c>
      <c r="G531" s="23">
        <f t="shared" si="151"/>
        <v>247526.29</v>
      </c>
      <c r="H531" s="23">
        <f t="shared" si="151"/>
        <v>265662.61</v>
      </c>
      <c r="I531" s="23">
        <f t="shared" si="151"/>
        <v>270262.38</v>
      </c>
      <c r="J531" s="23">
        <f t="shared" si="151"/>
        <v>258765.09</v>
      </c>
      <c r="K531" s="23">
        <f t="shared" si="151"/>
        <v>273528.63</v>
      </c>
      <c r="L531" s="23">
        <f t="shared" si="152"/>
        <v>284391.98</v>
      </c>
      <c r="M531" s="23">
        <f t="shared" si="152"/>
        <v>310387.7</v>
      </c>
      <c r="N531" s="23">
        <f t="shared" si="152"/>
        <v>277458.84999999998</v>
      </c>
      <c r="O531" s="23">
        <f t="shared" si="152"/>
        <v>207902.13</v>
      </c>
      <c r="P531" s="23">
        <f t="shared" si="152"/>
        <v>252698.17</v>
      </c>
      <c r="Q531" s="23">
        <f t="shared" si="152"/>
        <v>282716.51</v>
      </c>
      <c r="R531" s="23" t="str">
        <f t="shared" si="152"/>
        <v/>
      </c>
      <c r="S531" s="20"/>
      <c r="T531" s="25" t="s">
        <v>339</v>
      </c>
      <c r="Y531" s="63">
        <v>3.7</v>
      </c>
      <c r="Z531" s="63">
        <v>4.5</v>
      </c>
      <c r="AA531" s="63">
        <v>24.1</v>
      </c>
      <c r="AB531" s="63">
        <v>51.4</v>
      </c>
      <c r="AC531" s="63"/>
      <c r="AE531" s="2" t="s">
        <v>337</v>
      </c>
    </row>
    <row r="532" spans="1:31" ht="14" x14ac:dyDescent="0.3">
      <c r="B532" s="64">
        <f t="shared" si="151"/>
        <v>132786.29</v>
      </c>
      <c r="C532" s="64">
        <f t="shared" si="151"/>
        <v>137327.35</v>
      </c>
      <c r="D532" s="64">
        <f t="shared" si="151"/>
        <v>139885.38</v>
      </c>
      <c r="E532" s="64">
        <f t="shared" si="151"/>
        <v>176743.62</v>
      </c>
      <c r="F532" s="64">
        <f t="shared" si="151"/>
        <v>220688.58</v>
      </c>
      <c r="G532" s="64">
        <f t="shared" si="151"/>
        <v>227661.28</v>
      </c>
      <c r="H532" s="64">
        <f t="shared" si="151"/>
        <v>241770.17</v>
      </c>
      <c r="I532" s="64">
        <f t="shared" si="151"/>
        <v>263017.99</v>
      </c>
      <c r="J532" s="64">
        <f t="shared" si="151"/>
        <v>262370.36</v>
      </c>
      <c r="K532" s="64">
        <f t="shared" si="151"/>
        <v>284530.57</v>
      </c>
      <c r="L532" s="64">
        <f t="shared" si="152"/>
        <v>326938.83</v>
      </c>
      <c r="M532" s="64">
        <f t="shared" si="152"/>
        <v>334326.46000000002</v>
      </c>
      <c r="N532" s="64">
        <f t="shared" si="152"/>
        <v>293641.5</v>
      </c>
      <c r="O532" s="64">
        <f t="shared" si="152"/>
        <v>268274.61</v>
      </c>
      <c r="P532" s="64">
        <f t="shared" si="152"/>
        <v>278804.45</v>
      </c>
      <c r="Q532" s="64" t="str">
        <f t="shared" si="152"/>
        <v/>
      </c>
      <c r="R532" s="64" t="str">
        <f t="shared" si="152"/>
        <v/>
      </c>
      <c r="S532" s="20"/>
      <c r="T532" s="25" t="s">
        <v>369</v>
      </c>
      <c r="Y532" s="63">
        <v>5.8</v>
      </c>
      <c r="Z532" s="63">
        <v>5.4</v>
      </c>
      <c r="AA532" s="63">
        <v>17</v>
      </c>
      <c r="AB532" s="63">
        <v>88.7</v>
      </c>
      <c r="AC532" s="63"/>
      <c r="AE532" s="2" t="s">
        <v>339</v>
      </c>
    </row>
    <row r="533" spans="1:31" ht="14" x14ac:dyDescent="0.3">
      <c r="B533" s="76">
        <f t="shared" ref="B533:M533" si="153">SUM(B529:B532)</f>
        <v>516936.83999999997</v>
      </c>
      <c r="C533" s="76">
        <f t="shared" si="153"/>
        <v>516197.66000000003</v>
      </c>
      <c r="D533" s="76">
        <f t="shared" si="153"/>
        <v>552269.16999999993</v>
      </c>
      <c r="E533" s="76">
        <f t="shared" si="153"/>
        <v>677904.82000000007</v>
      </c>
      <c r="F533" s="76">
        <f t="shared" si="153"/>
        <v>813112.5199999999</v>
      </c>
      <c r="G533" s="76">
        <f t="shared" si="153"/>
        <v>947754.29</v>
      </c>
      <c r="H533" s="76">
        <f t="shared" si="153"/>
        <v>953123.16</v>
      </c>
      <c r="I533" s="76">
        <f t="shared" si="153"/>
        <v>996824.38</v>
      </c>
      <c r="J533" s="76">
        <f t="shared" si="153"/>
        <v>1050892.04</v>
      </c>
      <c r="K533" s="76">
        <f t="shared" si="153"/>
        <v>1066754.6300000001</v>
      </c>
      <c r="L533" s="76">
        <f t="shared" si="153"/>
        <v>1155762.1400000001</v>
      </c>
      <c r="M533" s="76">
        <f t="shared" si="153"/>
        <v>1276448.22</v>
      </c>
      <c r="N533" s="76">
        <f>IF(N530="",N529*4,IF(N531="",(N530+N529)*2,IF(N532="",((N531+N530+N529)/3)*4,SUM(N529:N532))))</f>
        <v>1035735.54</v>
      </c>
      <c r="O533" s="76">
        <f>IF(O530="",O529*4,IF(O531="",(O530+O529)*2,IF(O532="",((O531+O530+O529)/3)*4,SUM(O529:O532))))</f>
        <v>936876.7</v>
      </c>
      <c r="P533" s="76">
        <f t="shared" ref="P533:R533" si="154">IF(P530="",P529*4,IF(P531="",(P530+P529)*2,IF(P532="",((P531+P530+P529)/3)*4,SUM(P529:P532))))</f>
        <v>1018212.3700000001</v>
      </c>
      <c r="Q533" s="76">
        <f t="shared" si="154"/>
        <v>1145927.9733333334</v>
      </c>
      <c r="R533" s="76" t="e">
        <f t="shared" si="154"/>
        <v>#VALUE!</v>
      </c>
      <c r="S533" s="20"/>
      <c r="T533" s="25" t="s">
        <v>341</v>
      </c>
      <c r="Y533" s="63">
        <v>5</v>
      </c>
      <c r="Z533" s="63">
        <v>7.9</v>
      </c>
      <c r="AA533" s="63">
        <v>29.1</v>
      </c>
      <c r="AB533" s="63">
        <v>66.900000000000006</v>
      </c>
      <c r="AC533" s="63"/>
      <c r="AE533" s="2" t="s">
        <v>369</v>
      </c>
    </row>
    <row r="534" spans="1:31" ht="14" x14ac:dyDescent="0.3">
      <c r="B534" s="71">
        <f t="shared" ref="B534:R534" si="155">+B533/(B$465+B$472)</f>
        <v>0.2605214120941538</v>
      </c>
      <c r="C534" s="74">
        <f t="shared" si="155"/>
        <v>0.30811872893918063</v>
      </c>
      <c r="D534" s="74">
        <f t="shared" si="155"/>
        <v>0.29167259674083751</v>
      </c>
      <c r="E534" s="74">
        <f t="shared" si="155"/>
        <v>0.35174328184318404</v>
      </c>
      <c r="F534" s="74">
        <f t="shared" si="155"/>
        <v>0.40005875572621707</v>
      </c>
      <c r="G534" s="74">
        <f t="shared" si="155"/>
        <v>0.43287700470473861</v>
      </c>
      <c r="H534" s="74">
        <f t="shared" si="155"/>
        <v>0.44032370522336434</v>
      </c>
      <c r="I534" s="74">
        <f t="shared" si="155"/>
        <v>0.43191375489476563</v>
      </c>
      <c r="J534" s="74">
        <f t="shared" si="155"/>
        <v>0.43841263154580123</v>
      </c>
      <c r="K534" s="74">
        <f t="shared" si="155"/>
        <v>0.39817290807160788</v>
      </c>
      <c r="L534" s="74">
        <f t="shared" si="155"/>
        <v>0.37264973457993134</v>
      </c>
      <c r="M534" s="74">
        <f t="shared" si="155"/>
        <v>0.38786456045408074</v>
      </c>
      <c r="N534" s="74">
        <f t="shared" si="155"/>
        <v>0.35552323343041919</v>
      </c>
      <c r="O534" s="74">
        <f t="shared" si="155"/>
        <v>0.35332601375785921</v>
      </c>
      <c r="P534" s="74">
        <f t="shared" si="155"/>
        <v>0.32022071940317898</v>
      </c>
      <c r="Q534" s="74">
        <f t="shared" si="155"/>
        <v>0.33370360518761522</v>
      </c>
      <c r="R534" s="74" t="e">
        <f t="shared" si="155"/>
        <v>#VALUE!</v>
      </c>
      <c r="S534" s="20"/>
      <c r="T534" s="34" t="s">
        <v>343</v>
      </c>
      <c r="Y534" s="66">
        <f>SUM(Y530:Y533)</f>
        <v>14.5</v>
      </c>
      <c r="Z534" s="66">
        <f>SUM(Z530:Z533)</f>
        <v>20.700000000000003</v>
      </c>
      <c r="AA534" s="66">
        <f>SUM(AA530:AA533)</f>
        <v>70.2</v>
      </c>
      <c r="AB534" s="66">
        <f>SUM(AB530:AB533)</f>
        <v>247.9</v>
      </c>
      <c r="AC534" s="66"/>
      <c r="AE534" s="2" t="s">
        <v>341</v>
      </c>
    </row>
    <row r="535" spans="1:31" s="53" customFormat="1" ht="14" x14ac:dyDescent="0.3">
      <c r="A535" s="54"/>
      <c r="B535" s="67"/>
      <c r="C535" s="74">
        <f t="shared" ref="C535:M535" si="156">C533/B533-1</f>
        <v>-1.429923237817432E-3</v>
      </c>
      <c r="D535" s="74">
        <f t="shared" si="156"/>
        <v>6.9879259041972119E-2</v>
      </c>
      <c r="E535" s="74">
        <f t="shared" si="156"/>
        <v>0.22748988505007461</v>
      </c>
      <c r="F535" s="74">
        <f t="shared" si="156"/>
        <v>0.1994493858297095</v>
      </c>
      <c r="G535" s="74">
        <f t="shared" si="156"/>
        <v>0.16558811565218567</v>
      </c>
      <c r="H535" s="74">
        <f t="shared" si="156"/>
        <v>5.6648332343607333E-3</v>
      </c>
      <c r="I535" s="74">
        <f t="shared" si="156"/>
        <v>4.585054884197759E-2</v>
      </c>
      <c r="J535" s="74">
        <f t="shared" si="156"/>
        <v>5.4239905328158144E-2</v>
      </c>
      <c r="K535" s="74">
        <f t="shared" si="156"/>
        <v>1.509440494001657E-2</v>
      </c>
      <c r="L535" s="74">
        <f t="shared" si="156"/>
        <v>8.3437659886228976E-2</v>
      </c>
      <c r="M535" s="74">
        <f t="shared" si="156"/>
        <v>0.10442120902143404</v>
      </c>
      <c r="N535" s="74">
        <f>N533/M533-1</f>
        <v>-0.18858005850014026</v>
      </c>
      <c r="O535" s="74">
        <f>O533/N533-1</f>
        <v>-9.5447955759054182E-2</v>
      </c>
      <c r="P535" s="74">
        <f t="shared" ref="P535:R535" si="157">P533/O533-1</f>
        <v>8.6815767752576267E-2</v>
      </c>
      <c r="Q535" s="74">
        <f t="shared" si="157"/>
        <v>0.1254312038394636</v>
      </c>
      <c r="R535" s="74" t="e">
        <f t="shared" si="157"/>
        <v>#VALUE!</v>
      </c>
      <c r="S535" s="60"/>
      <c r="T535" s="56" t="s">
        <v>371</v>
      </c>
      <c r="V535" s="2"/>
      <c r="W535" s="2"/>
      <c r="X535" s="2"/>
      <c r="Y535" s="2"/>
      <c r="Z535" s="2"/>
      <c r="AA535" s="2"/>
      <c r="AB535" s="2"/>
      <c r="AC535" s="2"/>
      <c r="AD535" s="2"/>
      <c r="AE535" s="2" t="s">
        <v>372</v>
      </c>
    </row>
    <row r="536" spans="1:31" ht="14" x14ac:dyDescent="0.3">
      <c r="B536" s="200" t="s">
        <v>269</v>
      </c>
      <c r="C536" s="200"/>
      <c r="D536" s="200"/>
      <c r="E536" s="200"/>
      <c r="F536" s="200"/>
      <c r="G536" s="200"/>
      <c r="H536" s="200"/>
      <c r="I536" s="200"/>
      <c r="J536" s="200"/>
      <c r="K536" s="200"/>
      <c r="L536" s="200"/>
      <c r="M536" s="200"/>
      <c r="N536" s="200"/>
      <c r="O536" s="51"/>
      <c r="P536" s="51"/>
      <c r="Q536" s="51"/>
      <c r="R536" s="51"/>
      <c r="S536" s="20"/>
      <c r="T536" s="3"/>
      <c r="V536" s="202" t="s">
        <v>385</v>
      </c>
      <c r="W536" s="203"/>
      <c r="X536" s="203"/>
      <c r="Y536" s="203"/>
      <c r="Z536" s="203"/>
      <c r="AA536" s="203"/>
      <c r="AB536" s="203"/>
      <c r="AC536" s="203"/>
    </row>
    <row r="537" spans="1:31" ht="14" x14ac:dyDescent="0.3">
      <c r="B537" s="65">
        <f t="shared" ref="B537:Q540" si="158">IFERROR(VLOOKUP($B$536,$130:$216,MATCH($T537&amp;"/"&amp;B$348,$128:$128,0),FALSE),"")</f>
        <v>0</v>
      </c>
      <c r="C537" s="65">
        <f t="shared" si="158"/>
        <v>9485</v>
      </c>
      <c r="D537" s="65">
        <f t="shared" si="158"/>
        <v>9544.23</v>
      </c>
      <c r="E537" s="65">
        <f t="shared" si="158"/>
        <v>10086.700000000001</v>
      </c>
      <c r="F537" s="65">
        <f t="shared" si="158"/>
        <v>10439.14</v>
      </c>
      <c r="G537" s="65">
        <f t="shared" si="158"/>
        <v>0</v>
      </c>
      <c r="H537" s="65">
        <f t="shared" si="158"/>
        <v>0</v>
      </c>
      <c r="I537" s="65">
        <f t="shared" si="158"/>
        <v>0</v>
      </c>
      <c r="J537" s="65">
        <f t="shared" si="158"/>
        <v>0</v>
      </c>
      <c r="K537" s="65">
        <f t="shared" si="158"/>
        <v>0</v>
      </c>
      <c r="L537" s="65">
        <f t="shared" si="158"/>
        <v>0</v>
      </c>
      <c r="M537" s="65">
        <f t="shared" si="158"/>
        <v>0</v>
      </c>
      <c r="N537" s="65">
        <f t="shared" si="158"/>
        <v>0</v>
      </c>
      <c r="O537" s="65">
        <f t="shared" si="158"/>
        <v>0</v>
      </c>
      <c r="P537" s="65">
        <f t="shared" si="158"/>
        <v>0</v>
      </c>
      <c r="Q537" s="65">
        <f t="shared" si="158"/>
        <v>0</v>
      </c>
      <c r="R537" s="65" t="str">
        <f t="shared" ref="L537:R540" si="159">IFERROR(VLOOKUP($B$536,$130:$216,MATCH($T537&amp;"/"&amp;R$348,$128:$128,0),FALSE),"")</f>
        <v/>
      </c>
      <c r="S537" s="20"/>
      <c r="T537" s="25" t="s">
        <v>335</v>
      </c>
      <c r="Y537" s="62">
        <f t="shared" ref="Y537:Z541" si="160">Y530/(Y504+Y517+Y530)*$AF$511</f>
        <v>0</v>
      </c>
      <c r="Z537" s="62">
        <f t="shared" si="160"/>
        <v>1.9958706125258088</v>
      </c>
      <c r="AA537" s="62"/>
      <c r="AB537" s="62">
        <f>AB530/(AB504+AB517+AB530)*$AF$511</f>
        <v>17.985927880386981</v>
      </c>
      <c r="AC537" s="62"/>
      <c r="AD537" s="53"/>
      <c r="AE537" s="2" t="s">
        <v>335</v>
      </c>
    </row>
    <row r="538" spans="1:31" ht="14" x14ac:dyDescent="0.3">
      <c r="B538" s="23">
        <f t="shared" si="158"/>
        <v>0</v>
      </c>
      <c r="C538" s="23">
        <f t="shared" si="158"/>
        <v>8514.77</v>
      </c>
      <c r="D538" s="23">
        <f t="shared" si="158"/>
        <v>9248.18</v>
      </c>
      <c r="E538" s="23">
        <f t="shared" si="158"/>
        <v>9976.5300000000007</v>
      </c>
      <c r="F538" s="23">
        <f t="shared" si="158"/>
        <v>0</v>
      </c>
      <c r="G538" s="23">
        <f t="shared" si="158"/>
        <v>0</v>
      </c>
      <c r="H538" s="23">
        <f t="shared" si="158"/>
        <v>0</v>
      </c>
      <c r="I538" s="23">
        <f t="shared" si="158"/>
        <v>0</v>
      </c>
      <c r="J538" s="23">
        <f t="shared" si="158"/>
        <v>0</v>
      </c>
      <c r="K538" s="23">
        <f t="shared" si="158"/>
        <v>0</v>
      </c>
      <c r="L538" s="23">
        <f t="shared" si="159"/>
        <v>0</v>
      </c>
      <c r="M538" s="23">
        <f t="shared" si="159"/>
        <v>0</v>
      </c>
      <c r="N538" s="23">
        <f t="shared" si="159"/>
        <v>0</v>
      </c>
      <c r="O538" s="23">
        <f t="shared" si="159"/>
        <v>0</v>
      </c>
      <c r="P538" s="23">
        <f t="shared" si="159"/>
        <v>0</v>
      </c>
      <c r="Q538" s="23">
        <f t="shared" si="159"/>
        <v>0</v>
      </c>
      <c r="R538" s="23" t="str">
        <f t="shared" si="159"/>
        <v/>
      </c>
      <c r="S538" s="20"/>
      <c r="T538" s="25" t="s">
        <v>337</v>
      </c>
      <c r="Y538" s="63">
        <f t="shared" si="160"/>
        <v>2.0108695652173916</v>
      </c>
      <c r="Z538" s="63">
        <f t="shared" si="160"/>
        <v>2.9860650298606508</v>
      </c>
      <c r="AA538" s="63">
        <f>AA531/(AA505+AA518+AA531)*$AF$511</f>
        <v>13.019989195029716</v>
      </c>
      <c r="AB538" s="63">
        <f>AB531/(AB505+AB518+AB531)*$AF$511</f>
        <v>21.984602224123183</v>
      </c>
      <c r="AC538" s="63"/>
      <c r="AE538" s="2" t="s">
        <v>337</v>
      </c>
    </row>
    <row r="539" spans="1:31" ht="14" x14ac:dyDescent="0.3">
      <c r="B539" s="23">
        <f t="shared" si="158"/>
        <v>0</v>
      </c>
      <c r="C539" s="23">
        <f t="shared" si="158"/>
        <v>8772.26</v>
      </c>
      <c r="D539" s="23">
        <f t="shared" si="158"/>
        <v>9461.7199999999993</v>
      </c>
      <c r="E539" s="23">
        <f t="shared" si="158"/>
        <v>10622.44</v>
      </c>
      <c r="F539" s="23">
        <f t="shared" si="158"/>
        <v>0</v>
      </c>
      <c r="G539" s="23">
        <f t="shared" si="158"/>
        <v>0</v>
      </c>
      <c r="H539" s="23">
        <f t="shared" si="158"/>
        <v>0</v>
      </c>
      <c r="I539" s="23">
        <f t="shared" si="158"/>
        <v>0</v>
      </c>
      <c r="J539" s="23">
        <f t="shared" si="158"/>
        <v>0</v>
      </c>
      <c r="K539" s="23">
        <f t="shared" si="158"/>
        <v>0</v>
      </c>
      <c r="L539" s="23">
        <f t="shared" si="159"/>
        <v>0</v>
      </c>
      <c r="M539" s="23">
        <f t="shared" si="159"/>
        <v>0</v>
      </c>
      <c r="N539" s="23">
        <f t="shared" si="159"/>
        <v>0</v>
      </c>
      <c r="O539" s="23">
        <f t="shared" si="159"/>
        <v>0</v>
      </c>
      <c r="P539" s="23">
        <f t="shared" si="159"/>
        <v>0</v>
      </c>
      <c r="Q539" s="23">
        <f t="shared" si="159"/>
        <v>0</v>
      </c>
      <c r="R539" s="23" t="str">
        <f t="shared" si="159"/>
        <v/>
      </c>
      <c r="S539" s="20"/>
      <c r="T539" s="25" t="s">
        <v>339</v>
      </c>
      <c r="Y539" s="63">
        <f t="shared" si="160"/>
        <v>3.9972432804962086</v>
      </c>
      <c r="Z539" s="63">
        <f t="shared" si="160"/>
        <v>2.9784886927744068</v>
      </c>
      <c r="AA539" s="63">
        <f>AA532/(AA506+AA519+AA532)*$AF$511</f>
        <v>8.9899524061343197</v>
      </c>
      <c r="AB539" s="63">
        <f>AB532/(AB506+AB519+AB532)*$AF$511</f>
        <v>29.705291359678505</v>
      </c>
      <c r="AC539" s="63"/>
      <c r="AE539" s="2" t="s">
        <v>339</v>
      </c>
    </row>
    <row r="540" spans="1:31" ht="14" x14ac:dyDescent="0.3">
      <c r="B540" s="64">
        <f t="shared" si="158"/>
        <v>0</v>
      </c>
      <c r="C540" s="64">
        <f t="shared" si="158"/>
        <v>9838.61</v>
      </c>
      <c r="D540" s="64">
        <f t="shared" si="158"/>
        <v>8165.57</v>
      </c>
      <c r="E540" s="64">
        <f t="shared" si="158"/>
        <v>9651.5499999999993</v>
      </c>
      <c r="F540" s="64">
        <f t="shared" si="158"/>
        <v>0</v>
      </c>
      <c r="G540" s="64">
        <f t="shared" si="158"/>
        <v>0</v>
      </c>
      <c r="H540" s="64">
        <f t="shared" si="158"/>
        <v>0</v>
      </c>
      <c r="I540" s="64">
        <f t="shared" si="158"/>
        <v>0</v>
      </c>
      <c r="J540" s="64">
        <f t="shared" si="158"/>
        <v>0</v>
      </c>
      <c r="K540" s="64">
        <f t="shared" si="158"/>
        <v>0</v>
      </c>
      <c r="L540" s="64">
        <f t="shared" si="159"/>
        <v>0</v>
      </c>
      <c r="M540" s="64">
        <f t="shared" si="159"/>
        <v>0</v>
      </c>
      <c r="N540" s="64">
        <f t="shared" si="159"/>
        <v>0</v>
      </c>
      <c r="O540" s="64">
        <f t="shared" si="159"/>
        <v>0</v>
      </c>
      <c r="P540" s="64">
        <f t="shared" si="159"/>
        <v>0</v>
      </c>
      <c r="Q540" s="64" t="str">
        <f t="shared" si="159"/>
        <v/>
      </c>
      <c r="R540" s="64" t="str">
        <f t="shared" si="159"/>
        <v/>
      </c>
      <c r="S540" s="20"/>
      <c r="T540" s="25" t="s">
        <v>369</v>
      </c>
      <c r="Y540" s="63">
        <f t="shared" si="160"/>
        <v>4.4365572315882877</v>
      </c>
      <c r="Z540" s="63">
        <f t="shared" si="160"/>
        <v>5.0126903553299496</v>
      </c>
      <c r="AA540" s="63">
        <f>AA533/(AA507+AA520+AA533)*$AF$511</f>
        <v>15.989010989010991</v>
      </c>
      <c r="AB540" s="63">
        <f>AB533/(AB507+AB520+AB533)*$AF$511</f>
        <v>26.997578692493946</v>
      </c>
      <c r="AC540" s="63"/>
      <c r="AE540" s="2" t="s">
        <v>369</v>
      </c>
    </row>
    <row r="541" spans="1:31" ht="14" x14ac:dyDescent="0.3">
      <c r="B541" s="64">
        <f>SUM(B537:B540)</f>
        <v>0</v>
      </c>
      <c r="C541" s="64">
        <f t="shared" ref="C541:M541" si="161">SUM(C537:C540)</f>
        <v>36610.639999999999</v>
      </c>
      <c r="D541" s="64">
        <f t="shared" si="161"/>
        <v>36419.699999999997</v>
      </c>
      <c r="E541" s="64">
        <f t="shared" si="161"/>
        <v>40337.22</v>
      </c>
      <c r="F541" s="64">
        <f t="shared" si="161"/>
        <v>10439.14</v>
      </c>
      <c r="G541" s="64">
        <f t="shared" si="161"/>
        <v>0</v>
      </c>
      <c r="H541" s="64">
        <f t="shared" si="161"/>
        <v>0</v>
      </c>
      <c r="I541" s="64">
        <f t="shared" si="161"/>
        <v>0</v>
      </c>
      <c r="J541" s="64">
        <f t="shared" si="161"/>
        <v>0</v>
      </c>
      <c r="K541" s="64">
        <f t="shared" si="161"/>
        <v>0</v>
      </c>
      <c r="L541" s="64">
        <f t="shared" si="161"/>
        <v>0</v>
      </c>
      <c r="M541" s="64">
        <f t="shared" si="161"/>
        <v>0</v>
      </c>
      <c r="N541" s="64">
        <f>IF(N538="",N537*4,IF(N539="",(N538+N537)*2,IF(N540="",((N539+N538+N537)/3)*4,SUM(N537:N540))))</f>
        <v>0</v>
      </c>
      <c r="O541" s="64">
        <f>IF(O538="",O537*4,IF(O539="",(O538+O537)*2,IF(O540="",((O539+O538+O537)/3)*4,SUM(O537:O540))))</f>
        <v>0</v>
      </c>
      <c r="P541" s="64">
        <f t="shared" ref="P541:R541" si="162">IF(P538="",P537*4,IF(P539="",(P538+P537)*2,IF(P540="",((P539+P538+P537)/3)*4,SUM(P537:P540))))</f>
        <v>0</v>
      </c>
      <c r="Q541" s="64">
        <f t="shared" si="162"/>
        <v>0</v>
      </c>
      <c r="R541" s="64" t="e">
        <f t="shared" si="162"/>
        <v>#VALUE!</v>
      </c>
      <c r="S541" s="20"/>
      <c r="T541" s="25" t="s">
        <v>341</v>
      </c>
      <c r="Y541" s="66">
        <f t="shared" si="160"/>
        <v>2.6762643041712812</v>
      </c>
      <c r="Z541" s="66">
        <f t="shared" si="160"/>
        <v>3.2603559615687514</v>
      </c>
      <c r="AA541" s="66">
        <f>AA534/(AA508+AA521+AA534)*$AF$511</f>
        <v>12.621359223300971</v>
      </c>
      <c r="AB541" s="63">
        <f>AB534/(AB508+AB521+AB534)*$AF$511</f>
        <v>24.603017070265977</v>
      </c>
      <c r="AC541" s="66"/>
      <c r="AE541" s="2" t="s">
        <v>341</v>
      </c>
    </row>
    <row r="542" spans="1:31" ht="14" x14ac:dyDescent="0.3">
      <c r="B542" s="71">
        <f t="shared" ref="B542:R542" si="163">+B541/(B$465+B$472)</f>
        <v>0</v>
      </c>
      <c r="C542" s="72">
        <f t="shared" si="163"/>
        <v>2.1852915533266702E-2</v>
      </c>
      <c r="D542" s="72">
        <f t="shared" si="163"/>
        <v>1.9234512894359613E-2</v>
      </c>
      <c r="E542" s="72">
        <f t="shared" si="163"/>
        <v>2.0929702407530483E-2</v>
      </c>
      <c r="F542" s="72">
        <f t="shared" si="163"/>
        <v>5.1361518320389189E-3</v>
      </c>
      <c r="G542" s="72">
        <f t="shared" si="163"/>
        <v>0</v>
      </c>
      <c r="H542" s="72">
        <f t="shared" si="163"/>
        <v>0</v>
      </c>
      <c r="I542" s="72">
        <f t="shared" si="163"/>
        <v>0</v>
      </c>
      <c r="J542" s="72">
        <f t="shared" si="163"/>
        <v>0</v>
      </c>
      <c r="K542" s="72">
        <f t="shared" si="163"/>
        <v>0</v>
      </c>
      <c r="L542" s="72">
        <f t="shared" si="163"/>
        <v>0</v>
      </c>
      <c r="M542" s="72">
        <f t="shared" si="163"/>
        <v>0</v>
      </c>
      <c r="N542" s="73">
        <f t="shared" si="163"/>
        <v>0</v>
      </c>
      <c r="O542" s="73">
        <f t="shared" si="163"/>
        <v>0</v>
      </c>
      <c r="P542" s="73">
        <f t="shared" si="163"/>
        <v>0</v>
      </c>
      <c r="Q542" s="73">
        <f t="shared" si="163"/>
        <v>0</v>
      </c>
      <c r="R542" s="73" t="e">
        <f t="shared" si="163"/>
        <v>#VALUE!</v>
      </c>
      <c r="S542" s="20"/>
      <c r="T542" s="34" t="s">
        <v>343</v>
      </c>
      <c r="AB542" s="53"/>
    </row>
    <row r="543" spans="1:31" ht="14" x14ac:dyDescent="0.3">
      <c r="B543" s="199" t="s">
        <v>347</v>
      </c>
      <c r="C543" s="199"/>
      <c r="D543" s="199"/>
      <c r="E543" s="199"/>
      <c r="F543" s="199"/>
      <c r="G543" s="199"/>
      <c r="H543" s="199"/>
      <c r="I543" s="199"/>
      <c r="J543" s="199"/>
      <c r="K543" s="199"/>
      <c r="L543" s="199"/>
      <c r="M543" s="199"/>
      <c r="N543" s="199"/>
      <c r="O543" s="57"/>
      <c r="P543" s="57"/>
      <c r="Q543" s="57"/>
      <c r="R543" s="57"/>
      <c r="S543" s="20"/>
      <c r="T543" s="3"/>
      <c r="W543" s="53"/>
      <c r="X543" s="53"/>
      <c r="Y543" s="53"/>
      <c r="Z543" s="53"/>
      <c r="AA543" s="53"/>
      <c r="AC543" s="53"/>
      <c r="AD543" s="53"/>
      <c r="AE543" s="53"/>
    </row>
    <row r="544" spans="1:31" ht="14" x14ac:dyDescent="0.3">
      <c r="B544" s="65">
        <f t="shared" ref="B544:R546" si="164">IFERROR(B507+B468-B529-B537,"")</f>
        <v>76105.25</v>
      </c>
      <c r="C544" s="65">
        <f t="shared" si="164"/>
        <v>13191</v>
      </c>
      <c r="D544" s="65">
        <f t="shared" si="164"/>
        <v>24640.659999999971</v>
      </c>
      <c r="E544" s="65">
        <f t="shared" si="164"/>
        <v>38760.560000000012</v>
      </c>
      <c r="F544" s="65">
        <f t="shared" si="164"/>
        <v>65652.000000000015</v>
      </c>
      <c r="G544" s="65">
        <f t="shared" si="164"/>
        <v>52639.850000000035</v>
      </c>
      <c r="H544" s="65">
        <f t="shared" si="164"/>
        <v>46771.300000000017</v>
      </c>
      <c r="I544" s="65">
        <f t="shared" si="164"/>
        <v>44485.199999999983</v>
      </c>
      <c r="J544" s="65">
        <f t="shared" si="164"/>
        <v>45328.369999999937</v>
      </c>
      <c r="K544" s="65">
        <f t="shared" si="164"/>
        <v>65956.00999999998</v>
      </c>
      <c r="L544" s="65">
        <f t="shared" si="164"/>
        <v>100064.54999999999</v>
      </c>
      <c r="M544" s="65">
        <f t="shared" si="164"/>
        <v>120982.97000000003</v>
      </c>
      <c r="N544" s="65">
        <f t="shared" si="164"/>
        <v>91307.150000000023</v>
      </c>
      <c r="O544" s="65">
        <f t="shared" si="164"/>
        <v>100273.62000000008</v>
      </c>
      <c r="P544" s="65">
        <f t="shared" si="164"/>
        <v>124529.19999999998</v>
      </c>
      <c r="Q544" s="65">
        <f t="shared" si="164"/>
        <v>149993.32999999996</v>
      </c>
      <c r="R544" s="65" t="str">
        <f t="shared" si="164"/>
        <v/>
      </c>
      <c r="S544" s="20"/>
      <c r="T544" s="25" t="s">
        <v>335</v>
      </c>
      <c r="V544" s="53"/>
    </row>
    <row r="545" spans="1:31" ht="14" x14ac:dyDescent="0.3">
      <c r="B545" s="23">
        <f t="shared" si="164"/>
        <v>65105</v>
      </c>
      <c r="C545" s="23">
        <f t="shared" si="164"/>
        <v>17259.319999999996</v>
      </c>
      <c r="D545" s="23">
        <f t="shared" si="164"/>
        <v>20027.249999999993</v>
      </c>
      <c r="E545" s="23">
        <f t="shared" si="164"/>
        <v>55468.53</v>
      </c>
      <c r="F545" s="23">
        <f t="shared" si="164"/>
        <v>47900.049999999988</v>
      </c>
      <c r="G545" s="23">
        <f t="shared" si="164"/>
        <v>38364.929999999964</v>
      </c>
      <c r="H545" s="23">
        <f t="shared" si="164"/>
        <v>39792.689999999944</v>
      </c>
      <c r="I545" s="23">
        <f t="shared" si="164"/>
        <v>39615.01999999999</v>
      </c>
      <c r="J545" s="23">
        <f t="shared" si="164"/>
        <v>60479.470000000088</v>
      </c>
      <c r="K545" s="23">
        <f t="shared" si="164"/>
        <v>79683.699999999895</v>
      </c>
      <c r="L545" s="23">
        <f t="shared" si="164"/>
        <v>120994.96000000002</v>
      </c>
      <c r="M545" s="23">
        <f t="shared" si="164"/>
        <v>129519.38</v>
      </c>
      <c r="N545" s="23">
        <f t="shared" si="164"/>
        <v>65706.680000000022</v>
      </c>
      <c r="O545" s="23">
        <f t="shared" si="164"/>
        <v>75875</v>
      </c>
      <c r="P545" s="23">
        <f t="shared" si="164"/>
        <v>131799.60000000006</v>
      </c>
      <c r="Q545" s="23">
        <f t="shared" si="164"/>
        <v>135142.52000000002</v>
      </c>
      <c r="R545" s="23" t="str">
        <f t="shared" si="164"/>
        <v/>
      </c>
      <c r="S545" s="20"/>
      <c r="T545" s="25" t="s">
        <v>337</v>
      </c>
    </row>
    <row r="546" spans="1:31" ht="14" x14ac:dyDescent="0.3">
      <c r="B546" s="23">
        <f t="shared" si="164"/>
        <v>50249.279999999941</v>
      </c>
      <c r="C546" s="23">
        <f t="shared" si="164"/>
        <v>31263.480000000018</v>
      </c>
      <c r="D546" s="23">
        <f t="shared" si="164"/>
        <v>18353.050000000017</v>
      </c>
      <c r="E546" s="23">
        <f t="shared" si="164"/>
        <v>45013.559999999939</v>
      </c>
      <c r="F546" s="23">
        <f t="shared" si="164"/>
        <v>58881.290000000008</v>
      </c>
      <c r="G546" s="23">
        <f t="shared" si="164"/>
        <v>42492.669999999955</v>
      </c>
      <c r="H546" s="23">
        <f t="shared" si="164"/>
        <v>35882.75</v>
      </c>
      <c r="I546" s="23">
        <f t="shared" si="164"/>
        <v>50315.349999999977</v>
      </c>
      <c r="J546" s="23">
        <f t="shared" si="164"/>
        <v>39310.020000000048</v>
      </c>
      <c r="K546" s="23">
        <f t="shared" si="164"/>
        <v>98046.20000000007</v>
      </c>
      <c r="L546" s="23">
        <f t="shared" si="164"/>
        <v>138006.89000000007</v>
      </c>
      <c r="M546" s="23">
        <f t="shared" si="164"/>
        <v>147932.08999999991</v>
      </c>
      <c r="N546" s="23">
        <f t="shared" si="164"/>
        <v>107217.76000000001</v>
      </c>
      <c r="O546" s="23">
        <f t="shared" si="164"/>
        <v>71125.849999999919</v>
      </c>
      <c r="P546" s="23">
        <f t="shared" si="164"/>
        <v>125049.37999999998</v>
      </c>
      <c r="Q546" s="23">
        <f t="shared" si="164"/>
        <v>150588.82</v>
      </c>
      <c r="R546" s="23" t="str">
        <f t="shared" si="164"/>
        <v/>
      </c>
      <c r="S546" s="20"/>
      <c r="T546" s="25" t="s">
        <v>339</v>
      </c>
    </row>
    <row r="547" spans="1:31" ht="14" x14ac:dyDescent="0.3">
      <c r="B547" s="64" t="str">
        <f>IFERROR(#REF!+B471-B532-B540,"")</f>
        <v/>
      </c>
      <c r="C547" s="64" t="str">
        <f>IFERROR(#REF!+C471-C532-C540,"")</f>
        <v/>
      </c>
      <c r="D547" s="64" t="str">
        <f>IFERROR(#REF!+D471-D532-D540,"")</f>
        <v/>
      </c>
      <c r="E547" s="64" t="str">
        <f>IFERROR(#REF!+E471-E532-E540,"")</f>
        <v/>
      </c>
      <c r="F547" s="64" t="str">
        <f>IFERROR(#REF!+F471-F532-F540,"")</f>
        <v/>
      </c>
      <c r="G547" s="64" t="str">
        <f>IFERROR(#REF!+G471-G532-G540,"")</f>
        <v/>
      </c>
      <c r="H547" s="64" t="str">
        <f>IFERROR(#REF!+H471-H532-H540,"")</f>
        <v/>
      </c>
      <c r="I547" s="64" t="str">
        <f>IFERROR(#REF!+I471-I532-I540,"")</f>
        <v/>
      </c>
      <c r="J547" s="64" t="str">
        <f>IFERROR(#REF!+J471-J532-J540,"")</f>
        <v/>
      </c>
      <c r="K547" s="64" t="str">
        <f>IFERROR(#REF!+K471-K532-K540,"")</f>
        <v/>
      </c>
      <c r="L547" s="64" t="str">
        <f>IFERROR(#REF!+L471-L532-L540,"")</f>
        <v/>
      </c>
      <c r="M547" s="64" t="str">
        <f>IFERROR(#REF!+M471-M532-M540,"")</f>
        <v/>
      </c>
      <c r="N547" s="64" t="str">
        <f>IFERROR(#REF!+N471-N532-N540,"")</f>
        <v/>
      </c>
      <c r="O547" s="64" t="str">
        <f>IFERROR(#REF!+O471-O532-O540,"")</f>
        <v/>
      </c>
      <c r="P547" s="64" t="str">
        <f>IFERROR(#REF!+P471-P532-P540,"")</f>
        <v/>
      </c>
      <c r="Q547" s="64" t="str">
        <f>IFERROR(#REF!+Q471-Q532-Q540,"")</f>
        <v/>
      </c>
      <c r="R547" s="64" t="str">
        <f>IFERROR(#REF!+R471-R532-R540,"")</f>
        <v/>
      </c>
      <c r="S547" s="20"/>
      <c r="T547" s="25" t="s">
        <v>369</v>
      </c>
    </row>
    <row r="548" spans="1:31" ht="14" x14ac:dyDescent="0.3">
      <c r="B548" s="76">
        <f t="shared" ref="B548:R548" si="165">IFERROR(B510+B472-B533-B541,"")</f>
        <v>230729.14999999991</v>
      </c>
      <c r="C548" s="64">
        <f t="shared" si="165"/>
        <v>90908.589999999982</v>
      </c>
      <c r="D548" s="64">
        <f t="shared" si="165"/>
        <v>90055.590000000157</v>
      </c>
      <c r="E548" s="64">
        <f t="shared" si="165"/>
        <v>135597.07999999958</v>
      </c>
      <c r="F548" s="64">
        <f t="shared" si="165"/>
        <v>196339.07000000007</v>
      </c>
      <c r="G548" s="64">
        <f t="shared" si="165"/>
        <v>180196.73999999953</v>
      </c>
      <c r="H548" s="64">
        <f t="shared" si="165"/>
        <v>199353.07999999973</v>
      </c>
      <c r="I548" s="64">
        <f t="shared" si="165"/>
        <v>212076.7300000001</v>
      </c>
      <c r="J548" s="64">
        <f t="shared" si="165"/>
        <v>221143.54999999981</v>
      </c>
      <c r="K548" s="64">
        <f t="shared" si="165"/>
        <v>305261.15999999945</v>
      </c>
      <c r="L548" s="64">
        <f t="shared" si="165"/>
        <v>450855.30999999959</v>
      </c>
      <c r="M548" s="64">
        <f t="shared" si="165"/>
        <v>520384.18999999971</v>
      </c>
      <c r="N548" s="64">
        <f t="shared" si="165"/>
        <v>352731.98999999976</v>
      </c>
      <c r="O548" s="64">
        <f t="shared" si="165"/>
        <v>368950.60000000033</v>
      </c>
      <c r="P548" s="64">
        <f t="shared" si="165"/>
        <v>514062.0299999998</v>
      </c>
      <c r="Q548" s="64">
        <f t="shared" si="165"/>
        <v>580966.22666666657</v>
      </c>
      <c r="R548" s="64" t="str">
        <f t="shared" si="165"/>
        <v/>
      </c>
      <c r="S548" s="20"/>
      <c r="T548" s="25" t="s">
        <v>341</v>
      </c>
    </row>
    <row r="549" spans="1:31" ht="14" x14ac:dyDescent="0.3">
      <c r="B549" s="74">
        <f t="shared" ref="B549:R549" si="166">+B548/(B$465+B$472)</f>
        <v>0.11628090574717756</v>
      </c>
      <c r="C549" s="74">
        <f t="shared" si="166"/>
        <v>5.4263398250300285E-2</v>
      </c>
      <c r="D549" s="74">
        <f t="shared" si="166"/>
        <v>4.7561495758179383E-2</v>
      </c>
      <c r="E549" s="74">
        <f t="shared" si="166"/>
        <v>7.0357018449216241E-2</v>
      </c>
      <c r="F549" s="74">
        <f t="shared" si="166"/>
        <v>9.6600608295445589E-2</v>
      </c>
      <c r="G549" s="74">
        <f t="shared" si="166"/>
        <v>8.2303003944997552E-2</v>
      </c>
      <c r="H549" s="74">
        <f t="shared" si="166"/>
        <v>9.209710824075415E-2</v>
      </c>
      <c r="I549" s="74">
        <f t="shared" si="166"/>
        <v>9.1890666618831524E-2</v>
      </c>
      <c r="J549" s="74">
        <f t="shared" si="166"/>
        <v>9.2256979798686439E-2</v>
      </c>
      <c r="K549" s="74">
        <f t="shared" si="166"/>
        <v>0.11394065737358193</v>
      </c>
      <c r="L549" s="74">
        <f t="shared" si="166"/>
        <v>0.14536824298938578</v>
      </c>
      <c r="M549" s="74">
        <f t="shared" si="166"/>
        <v>0.15812516478075603</v>
      </c>
      <c r="N549" s="74">
        <f t="shared" si="166"/>
        <v>0.12107764267618565</v>
      </c>
      <c r="O549" s="74">
        <f t="shared" si="166"/>
        <v>0.13914301078420516</v>
      </c>
      <c r="P549" s="74">
        <f t="shared" si="166"/>
        <v>0.16166893853829187</v>
      </c>
      <c r="Q549" s="74">
        <f t="shared" si="166"/>
        <v>0.16918212037967051</v>
      </c>
      <c r="R549" s="74" t="e">
        <f t="shared" si="166"/>
        <v>#VALUE!</v>
      </c>
      <c r="S549" s="20"/>
      <c r="T549" s="34" t="s">
        <v>389</v>
      </c>
    </row>
    <row r="550" spans="1:31" s="53" customFormat="1" ht="14" x14ac:dyDescent="0.3">
      <c r="A550" s="54"/>
      <c r="B550" s="67"/>
      <c r="C550" s="74">
        <f t="shared" ref="C550:M550" si="167">C548/B548-1</f>
        <v>-0.60599434445105871</v>
      </c>
      <c r="D550" s="74">
        <f t="shared" si="167"/>
        <v>-9.3830517006129321E-3</v>
      </c>
      <c r="E550" s="74">
        <f t="shared" si="167"/>
        <v>0.50570419892867657</v>
      </c>
      <c r="F550" s="74">
        <f t="shared" si="167"/>
        <v>0.44795942508496989</v>
      </c>
      <c r="G550" s="74">
        <f t="shared" si="167"/>
        <v>-8.2216596014234589E-2</v>
      </c>
      <c r="H550" s="74">
        <f t="shared" si="167"/>
        <v>0.10630791655831429</v>
      </c>
      <c r="I550" s="74">
        <f t="shared" si="167"/>
        <v>6.3824697366102301E-2</v>
      </c>
      <c r="J550" s="74">
        <f t="shared" si="167"/>
        <v>4.2752545269816755E-2</v>
      </c>
      <c r="K550" s="74">
        <f t="shared" si="167"/>
        <v>0.38037559766043239</v>
      </c>
      <c r="L550" s="74">
        <f t="shared" si="167"/>
        <v>0.47694947500035845</v>
      </c>
      <c r="M550" s="74">
        <f t="shared" si="167"/>
        <v>0.15421550652248106</v>
      </c>
      <c r="N550" s="74">
        <f>N548/M548-1</f>
        <v>-0.32217004901705415</v>
      </c>
      <c r="O550" s="74">
        <f>O548/N548-1</f>
        <v>4.5979980437840684E-2</v>
      </c>
      <c r="P550" s="74">
        <f t="shared" ref="P550:R550" si="168">P548/O548-1</f>
        <v>0.3933085621760728</v>
      </c>
      <c r="Q550" s="74">
        <f t="shared" si="168"/>
        <v>0.13014810035019853</v>
      </c>
      <c r="R550" s="74" t="e">
        <f t="shared" si="168"/>
        <v>#VALUE!</v>
      </c>
      <c r="S550" s="60"/>
      <c r="T550" s="56" t="s">
        <v>371</v>
      </c>
      <c r="V550" s="2"/>
      <c r="W550" s="2"/>
      <c r="X550" s="2"/>
      <c r="Y550" s="2"/>
      <c r="Z550" s="2"/>
      <c r="AA550" s="2"/>
      <c r="AB550" s="2"/>
      <c r="AC550" s="2"/>
      <c r="AD550" s="2"/>
      <c r="AE550" s="2"/>
    </row>
    <row r="551" spans="1:31" ht="14" x14ac:dyDescent="0.3">
      <c r="B551" s="199" t="s">
        <v>390</v>
      </c>
      <c r="C551" s="199"/>
      <c r="D551" s="199"/>
      <c r="E551" s="199"/>
      <c r="F551" s="199"/>
      <c r="G551" s="199"/>
      <c r="H551" s="199"/>
      <c r="I551" s="199"/>
      <c r="J551" s="199"/>
      <c r="K551" s="199"/>
      <c r="L551" s="199"/>
      <c r="M551" s="199"/>
      <c r="N551" s="199"/>
      <c r="O551" s="57"/>
      <c r="P551" s="57"/>
      <c r="Q551" s="57"/>
      <c r="R551" s="57"/>
      <c r="S551" s="20"/>
      <c r="T551" s="34"/>
    </row>
    <row r="552" spans="1:31" ht="14" x14ac:dyDescent="0.3">
      <c r="B552" s="65">
        <f t="shared" ref="B552:R552" si="169">IFERROR(B544+B590,"")</f>
        <v>89998.84</v>
      </c>
      <c r="C552" s="65">
        <f t="shared" si="169"/>
        <v>27888</v>
      </c>
      <c r="D552" s="65">
        <f t="shared" si="169"/>
        <v>38438.02999999997</v>
      </c>
      <c r="E552" s="65">
        <f t="shared" si="169"/>
        <v>52413.210000000014</v>
      </c>
      <c r="F552" s="65">
        <f t="shared" si="169"/>
        <v>79926.460000000021</v>
      </c>
      <c r="G552" s="65">
        <f t="shared" si="169"/>
        <v>67381.180000000037</v>
      </c>
      <c r="H552" s="65">
        <f t="shared" si="169"/>
        <v>60858.860000000015</v>
      </c>
      <c r="I552" s="65">
        <f t="shared" si="169"/>
        <v>58955.559999999983</v>
      </c>
      <c r="J552" s="65">
        <f t="shared" si="169"/>
        <v>60494.019999999939</v>
      </c>
      <c r="K552" s="65">
        <f t="shared" si="169"/>
        <v>80318.699999999983</v>
      </c>
      <c r="L552" s="65">
        <f t="shared" si="169"/>
        <v>112427.95999999999</v>
      </c>
      <c r="M552" s="65">
        <f t="shared" si="169"/>
        <v>132945.19000000003</v>
      </c>
      <c r="N552" s="65">
        <f t="shared" si="169"/>
        <v>111096.20000000003</v>
      </c>
      <c r="O552" s="65">
        <f t="shared" si="169"/>
        <v>110460.38000000008</v>
      </c>
      <c r="P552" s="65">
        <f t="shared" si="169"/>
        <v>140805.93</v>
      </c>
      <c r="Q552" s="65">
        <f t="shared" si="169"/>
        <v>168126.15999999997</v>
      </c>
      <c r="R552" s="65" t="str">
        <f t="shared" si="169"/>
        <v/>
      </c>
      <c r="S552" s="20"/>
      <c r="T552" s="25" t="s">
        <v>335</v>
      </c>
    </row>
    <row r="553" spans="1:31" ht="14" x14ac:dyDescent="0.3">
      <c r="B553" s="23">
        <f t="shared" ref="B553:R555" si="170">IFERROR(B545+B591-B590,"")</f>
        <v>80724.41</v>
      </c>
      <c r="C553" s="23">
        <f t="shared" si="170"/>
        <v>32072.709999999992</v>
      </c>
      <c r="D553" s="23">
        <f t="shared" si="170"/>
        <v>33503.139999999992</v>
      </c>
      <c r="E553" s="23">
        <f t="shared" si="170"/>
        <v>69479.86</v>
      </c>
      <c r="F553" s="23">
        <f t="shared" si="170"/>
        <v>62029.019999999982</v>
      </c>
      <c r="G553" s="23">
        <f t="shared" si="170"/>
        <v>53576.849999999962</v>
      </c>
      <c r="H553" s="23">
        <f t="shared" si="170"/>
        <v>54483.499999999942</v>
      </c>
      <c r="I553" s="23">
        <f t="shared" si="170"/>
        <v>54382.179999999993</v>
      </c>
      <c r="J553" s="23">
        <f t="shared" si="170"/>
        <v>75553.910000000091</v>
      </c>
      <c r="K553" s="23">
        <f t="shared" si="170"/>
        <v>93952.889999999898</v>
      </c>
      <c r="L553" s="23">
        <f t="shared" si="170"/>
        <v>133577.20000000001</v>
      </c>
      <c r="M553" s="23">
        <f t="shared" si="170"/>
        <v>141518.49000000002</v>
      </c>
      <c r="N553" s="23">
        <f t="shared" si="170"/>
        <v>77102.810000000012</v>
      </c>
      <c r="O553" s="23">
        <f t="shared" si="170"/>
        <v>85773.27</v>
      </c>
      <c r="P553" s="23">
        <f t="shared" si="170"/>
        <v>148433.36000000004</v>
      </c>
      <c r="Q553" s="23">
        <f t="shared" si="170"/>
        <v>154734.18</v>
      </c>
      <c r="R553" s="23" t="str">
        <f t="shared" si="170"/>
        <v/>
      </c>
      <c r="S553" s="20"/>
      <c r="T553" s="25" t="s">
        <v>337</v>
      </c>
    </row>
    <row r="554" spans="1:31" ht="14" x14ac:dyDescent="0.3">
      <c r="B554" s="23">
        <f t="shared" si="170"/>
        <v>65743.29999999993</v>
      </c>
      <c r="C554" s="23">
        <f t="shared" si="170"/>
        <v>45699.810000000012</v>
      </c>
      <c r="D554" s="23">
        <f t="shared" si="170"/>
        <v>32352.020000000022</v>
      </c>
      <c r="E554" s="23">
        <f t="shared" si="170"/>
        <v>59637.369999999952</v>
      </c>
      <c r="F554" s="23">
        <f t="shared" si="170"/>
        <v>73333.140000000014</v>
      </c>
      <c r="G554" s="23">
        <f t="shared" si="170"/>
        <v>56728.209999999963</v>
      </c>
      <c r="H554" s="23">
        <f t="shared" si="170"/>
        <v>50408.850000000006</v>
      </c>
      <c r="I554" s="23">
        <f t="shared" si="170"/>
        <v>65325.539999999964</v>
      </c>
      <c r="J554" s="23">
        <f t="shared" si="170"/>
        <v>54234.350000000049</v>
      </c>
      <c r="K554" s="23">
        <f t="shared" si="170"/>
        <v>111987.83000000007</v>
      </c>
      <c r="L554" s="23">
        <f t="shared" si="170"/>
        <v>150714.69000000009</v>
      </c>
      <c r="M554" s="23">
        <f t="shared" si="170"/>
        <v>160065.47999999992</v>
      </c>
      <c r="N554" s="23">
        <f t="shared" si="170"/>
        <v>118501.41000000003</v>
      </c>
      <c r="O554" s="23">
        <f t="shared" si="170"/>
        <v>110078.92999999992</v>
      </c>
      <c r="P554" s="23">
        <f t="shared" si="170"/>
        <v>141844.34999999998</v>
      </c>
      <c r="Q554" s="23">
        <f t="shared" si="170"/>
        <v>171571.90000000002</v>
      </c>
      <c r="R554" s="23" t="str">
        <f t="shared" si="170"/>
        <v/>
      </c>
      <c r="S554" s="20"/>
      <c r="T554" s="25" t="s">
        <v>339</v>
      </c>
    </row>
    <row r="555" spans="1:31" ht="14" x14ac:dyDescent="0.3">
      <c r="B555" s="64" t="str">
        <f t="shared" si="170"/>
        <v/>
      </c>
      <c r="C555" s="64" t="str">
        <f t="shared" si="170"/>
        <v/>
      </c>
      <c r="D555" s="64" t="str">
        <f t="shared" si="170"/>
        <v/>
      </c>
      <c r="E555" s="64" t="str">
        <f t="shared" si="170"/>
        <v/>
      </c>
      <c r="F555" s="64" t="str">
        <f t="shared" si="170"/>
        <v/>
      </c>
      <c r="G555" s="64" t="str">
        <f t="shared" si="170"/>
        <v/>
      </c>
      <c r="H555" s="64" t="str">
        <f t="shared" si="170"/>
        <v/>
      </c>
      <c r="I555" s="64" t="str">
        <f t="shared" si="170"/>
        <v/>
      </c>
      <c r="J555" s="64" t="str">
        <f t="shared" si="170"/>
        <v/>
      </c>
      <c r="K555" s="64" t="str">
        <f t="shared" si="170"/>
        <v/>
      </c>
      <c r="L555" s="64" t="str">
        <f t="shared" si="170"/>
        <v/>
      </c>
      <c r="M555" s="64" t="str">
        <f t="shared" si="170"/>
        <v/>
      </c>
      <c r="N555" s="64" t="str">
        <f t="shared" si="170"/>
        <v/>
      </c>
      <c r="O555" s="64" t="str">
        <f t="shared" si="170"/>
        <v/>
      </c>
      <c r="P555" s="64" t="str">
        <f t="shared" si="170"/>
        <v/>
      </c>
      <c r="Q555" s="64" t="str">
        <f t="shared" si="170"/>
        <v/>
      </c>
      <c r="R555" s="64" t="str">
        <f t="shared" si="170"/>
        <v/>
      </c>
      <c r="S555" s="20"/>
      <c r="T555" s="25" t="s">
        <v>369</v>
      </c>
    </row>
    <row r="556" spans="1:31" ht="14" x14ac:dyDescent="0.3">
      <c r="B556" s="76">
        <f t="shared" ref="B556:R556" si="171">IFERROR(B548+B593,"")</f>
        <v>290697.14999999991</v>
      </c>
      <c r="C556" s="64">
        <f t="shared" si="171"/>
        <v>149220.43</v>
      </c>
      <c r="D556" s="64">
        <f t="shared" si="171"/>
        <v>145086.96000000017</v>
      </c>
      <c r="E556" s="64">
        <f t="shared" si="171"/>
        <v>192445.69999999958</v>
      </c>
      <c r="F556" s="64">
        <f t="shared" si="171"/>
        <v>254313.16000000006</v>
      </c>
      <c r="G556" s="64">
        <f t="shared" si="171"/>
        <v>238737.34999999951</v>
      </c>
      <c r="H556" s="64">
        <f t="shared" si="171"/>
        <v>257385.89999999973</v>
      </c>
      <c r="I556" s="64">
        <f t="shared" si="171"/>
        <v>271850.39000000013</v>
      </c>
      <c r="J556" s="64">
        <f t="shared" si="171"/>
        <v>281243.24999999983</v>
      </c>
      <c r="K556" s="64">
        <f t="shared" si="171"/>
        <v>360871.50999999943</v>
      </c>
      <c r="L556" s="64">
        <f t="shared" si="171"/>
        <v>500976.5099999996</v>
      </c>
      <c r="M556" s="64">
        <f t="shared" si="171"/>
        <v>568755.19999999972</v>
      </c>
      <c r="N556" s="64">
        <f t="shared" si="171"/>
        <v>406511.35999999975</v>
      </c>
      <c r="O556" s="64">
        <f t="shared" si="171"/>
        <v>449024.27000000031</v>
      </c>
      <c r="P556" s="64">
        <f t="shared" si="171"/>
        <v>581236.72999999975</v>
      </c>
      <c r="Q556" s="64">
        <f t="shared" si="171"/>
        <v>659242.98666666658</v>
      </c>
      <c r="R556" s="64" t="str">
        <f t="shared" si="171"/>
        <v/>
      </c>
      <c r="S556" s="20"/>
      <c r="T556" s="25" t="s">
        <v>341</v>
      </c>
    </row>
    <row r="557" spans="1:31" ht="14" x14ac:dyDescent="0.3">
      <c r="B557" s="74">
        <f t="shared" ref="B557:R557" si="172">+B556/(B$465+B$472)</f>
        <v>0.14650306604138721</v>
      </c>
      <c r="C557" s="74">
        <f t="shared" si="172"/>
        <v>8.9069774596339663E-2</v>
      </c>
      <c r="D557" s="74">
        <f t="shared" si="172"/>
        <v>7.6625480246225008E-2</v>
      </c>
      <c r="E557" s="74">
        <f t="shared" si="172"/>
        <v>9.985396193909446E-2</v>
      </c>
      <c r="F557" s="74">
        <f t="shared" si="172"/>
        <v>0.12512438789455904</v>
      </c>
      <c r="G557" s="74">
        <f t="shared" si="172"/>
        <v>0.10904082426168349</v>
      </c>
      <c r="H557" s="74">
        <f t="shared" si="172"/>
        <v>0.11890710237305555</v>
      </c>
      <c r="I557" s="74">
        <f t="shared" si="172"/>
        <v>0.11778997892738789</v>
      </c>
      <c r="J557" s="74">
        <f t="shared" si="172"/>
        <v>0.11732945787370659</v>
      </c>
      <c r="K557" s="74">
        <f t="shared" si="172"/>
        <v>0.13469757199637566</v>
      </c>
      <c r="L557" s="74">
        <f t="shared" si="172"/>
        <v>0.16152870648824</v>
      </c>
      <c r="M557" s="74">
        <f t="shared" si="172"/>
        <v>0.17282329372825847</v>
      </c>
      <c r="N557" s="74">
        <f t="shared" si="172"/>
        <v>0.13953777537980117</v>
      </c>
      <c r="O557" s="74">
        <f t="shared" si="172"/>
        <v>0.16934133958036612</v>
      </c>
      <c r="P557" s="74">
        <f t="shared" si="172"/>
        <v>0.18279491519451016</v>
      </c>
      <c r="Q557" s="74">
        <f t="shared" si="172"/>
        <v>0.19197695358233938</v>
      </c>
      <c r="R557" s="74" t="e">
        <f t="shared" si="172"/>
        <v>#VALUE!</v>
      </c>
      <c r="S557" s="20"/>
      <c r="T557" s="34" t="s">
        <v>391</v>
      </c>
    </row>
    <row r="558" spans="1:31" s="53" customFormat="1" ht="14" x14ac:dyDescent="0.3">
      <c r="A558" s="54"/>
      <c r="B558" s="67"/>
      <c r="C558" s="74">
        <f t="shared" ref="C558:M558" si="173">C556/B556-1</f>
        <v>-0.48668079477215365</v>
      </c>
      <c r="D558" s="74">
        <f t="shared" si="173"/>
        <v>-2.7700429492126699E-2</v>
      </c>
      <c r="E558" s="74">
        <f t="shared" si="173"/>
        <v>0.32641624030167393</v>
      </c>
      <c r="F558" s="74">
        <f t="shared" si="173"/>
        <v>0.32148008503178094</v>
      </c>
      <c r="G558" s="74">
        <f t="shared" si="173"/>
        <v>-6.1246574892154793E-2</v>
      </c>
      <c r="H558" s="74">
        <f t="shared" si="173"/>
        <v>7.8113248722917694E-2</v>
      </c>
      <c r="I558" s="74">
        <f t="shared" si="173"/>
        <v>5.6197678272199125E-2</v>
      </c>
      <c r="J558" s="74">
        <f t="shared" si="173"/>
        <v>3.4551578167681507E-2</v>
      </c>
      <c r="K558" s="74">
        <f t="shared" si="173"/>
        <v>0.2831294973301568</v>
      </c>
      <c r="L558" s="74">
        <f t="shared" si="173"/>
        <v>0.38824067879451163</v>
      </c>
      <c r="M558" s="74">
        <f t="shared" si="173"/>
        <v>0.13529314977263129</v>
      </c>
      <c r="N558" s="74">
        <f>N556/M556-1</f>
        <v>-0.28526128640230464</v>
      </c>
      <c r="O558" s="74">
        <f>O556/N556-1</f>
        <v>0.10457988185127376</v>
      </c>
      <c r="P558" s="74">
        <f t="shared" ref="P558:R558" si="174">P556/O556-1</f>
        <v>0.29444390611669902</v>
      </c>
      <c r="Q558" s="74">
        <f t="shared" si="174"/>
        <v>0.13420737651364001</v>
      </c>
      <c r="R558" s="74" t="e">
        <f t="shared" si="174"/>
        <v>#VALUE!</v>
      </c>
      <c r="S558" s="60"/>
      <c r="T558" s="56" t="s">
        <v>371</v>
      </c>
      <c r="V558" s="2"/>
      <c r="W558" s="2"/>
      <c r="X558" s="2"/>
      <c r="Y558" s="2"/>
      <c r="Z558" s="2"/>
      <c r="AA558" s="2"/>
      <c r="AB558" s="2"/>
      <c r="AC558" s="2"/>
      <c r="AD558" s="2"/>
      <c r="AE558" s="2"/>
    </row>
    <row r="559" spans="1:31" ht="14" x14ac:dyDescent="0.3">
      <c r="B559" s="200" t="s">
        <v>245</v>
      </c>
      <c r="C559" s="200"/>
      <c r="D559" s="200"/>
      <c r="E559" s="200"/>
      <c r="F559" s="200"/>
      <c r="G559" s="200"/>
      <c r="H559" s="200"/>
      <c r="I559" s="200"/>
      <c r="J559" s="200"/>
      <c r="K559" s="200"/>
      <c r="L559" s="200"/>
      <c r="M559" s="200"/>
      <c r="N559" s="200"/>
      <c r="O559" s="51"/>
      <c r="P559" s="51"/>
      <c r="Q559" s="51"/>
      <c r="R559" s="51"/>
      <c r="S559" s="20"/>
      <c r="T559" s="3"/>
    </row>
    <row r="560" spans="1:31" ht="14" x14ac:dyDescent="0.3">
      <c r="B560" s="65">
        <f t="shared" ref="B560:Q563" si="175">IFERROR(VLOOKUP($B$559,$130:$216,MATCH($T560&amp;"/"&amp;B$348,$128:$128,0),FALSE),"")</f>
        <v>4757.84</v>
      </c>
      <c r="C560" s="65">
        <f t="shared" si="175"/>
        <v>4938</v>
      </c>
      <c r="D560" s="65">
        <f t="shared" si="175"/>
        <v>3987.15</v>
      </c>
      <c r="E560" s="65">
        <f t="shared" si="175"/>
        <v>2209.1</v>
      </c>
      <c r="F560" s="65">
        <f t="shared" si="175"/>
        <v>5764.39</v>
      </c>
      <c r="G560" s="65">
        <f t="shared" si="175"/>
        <v>4598.04</v>
      </c>
      <c r="H560" s="65">
        <f t="shared" si="175"/>
        <v>3706.83</v>
      </c>
      <c r="I560" s="65">
        <f t="shared" si="175"/>
        <v>2645.94</v>
      </c>
      <c r="J560" s="65">
        <f t="shared" si="175"/>
        <v>1120</v>
      </c>
      <c r="K560" s="65">
        <f t="shared" si="175"/>
        <v>641.52</v>
      </c>
      <c r="L560" s="65">
        <f t="shared" si="175"/>
        <v>121.81</v>
      </c>
      <c r="M560" s="65">
        <f t="shared" si="175"/>
        <v>1337.52</v>
      </c>
      <c r="N560" s="65">
        <f t="shared" si="175"/>
        <v>2831.53</v>
      </c>
      <c r="O560" s="65">
        <f t="shared" si="175"/>
        <v>1385.37</v>
      </c>
      <c r="P560" s="65">
        <f t="shared" si="175"/>
        <v>1060.83</v>
      </c>
      <c r="Q560" s="65">
        <f t="shared" si="175"/>
        <v>1805.03</v>
      </c>
      <c r="R560" s="65" t="str">
        <f t="shared" ref="L560:R563" si="176">IFERROR(VLOOKUP($B$559,$130:$216,MATCH($T560&amp;"/"&amp;R$348,$128:$128,0),FALSE),"")</f>
        <v/>
      </c>
      <c r="S560" s="20"/>
      <c r="T560" s="25" t="s">
        <v>335</v>
      </c>
    </row>
    <row r="561" spans="2:31" ht="14" x14ac:dyDescent="0.3">
      <c r="B561" s="23">
        <f t="shared" si="175"/>
        <v>4079</v>
      </c>
      <c r="C561" s="23">
        <f t="shared" si="175"/>
        <v>4075.63</v>
      </c>
      <c r="D561" s="23">
        <f t="shared" si="175"/>
        <v>3751.09</v>
      </c>
      <c r="E561" s="23">
        <f t="shared" si="175"/>
        <v>3762.37</v>
      </c>
      <c r="F561" s="23">
        <f t="shared" si="175"/>
        <v>5698.42</v>
      </c>
      <c r="G561" s="23">
        <f t="shared" si="175"/>
        <v>3999.21</v>
      </c>
      <c r="H561" s="23">
        <f t="shared" si="175"/>
        <v>3440.77</v>
      </c>
      <c r="I561" s="23">
        <f t="shared" si="175"/>
        <v>2292.16</v>
      </c>
      <c r="J561" s="23">
        <f t="shared" si="175"/>
        <v>805.91</v>
      </c>
      <c r="K561" s="23">
        <f t="shared" si="175"/>
        <v>562.29999999999995</v>
      </c>
      <c r="L561" s="23">
        <f t="shared" si="176"/>
        <v>210.97</v>
      </c>
      <c r="M561" s="23">
        <f t="shared" si="176"/>
        <v>1600.33</v>
      </c>
      <c r="N561" s="23">
        <f t="shared" si="176"/>
        <v>2330.8000000000002</v>
      </c>
      <c r="O561" s="23">
        <f t="shared" si="176"/>
        <v>1141.9100000000001</v>
      </c>
      <c r="P561" s="23">
        <f t="shared" si="176"/>
        <v>931.62</v>
      </c>
      <c r="Q561" s="23">
        <f t="shared" si="176"/>
        <v>1752.18</v>
      </c>
      <c r="R561" s="23" t="str">
        <f t="shared" si="176"/>
        <v/>
      </c>
      <c r="S561" s="20"/>
      <c r="T561" s="25" t="s">
        <v>337</v>
      </c>
    </row>
    <row r="562" spans="2:31" ht="14" x14ac:dyDescent="0.3">
      <c r="B562" s="23">
        <f t="shared" si="175"/>
        <v>3239.23</v>
      </c>
      <c r="C562" s="23">
        <f t="shared" si="175"/>
        <v>3452.58</v>
      </c>
      <c r="D562" s="23">
        <f t="shared" si="175"/>
        <v>3530.71</v>
      </c>
      <c r="E562" s="23">
        <f t="shared" si="175"/>
        <v>4993.1000000000004</v>
      </c>
      <c r="F562" s="23">
        <f t="shared" si="175"/>
        <v>5266.88</v>
      </c>
      <c r="G562" s="23">
        <f t="shared" si="175"/>
        <v>3605.33</v>
      </c>
      <c r="H562" s="23">
        <f t="shared" si="175"/>
        <v>3198.32</v>
      </c>
      <c r="I562" s="23">
        <f t="shared" si="175"/>
        <v>1912.37</v>
      </c>
      <c r="J562" s="23">
        <f t="shared" si="175"/>
        <v>673.57</v>
      </c>
      <c r="K562" s="23">
        <f t="shared" si="175"/>
        <v>152.81</v>
      </c>
      <c r="L562" s="23">
        <f t="shared" si="176"/>
        <v>358.12</v>
      </c>
      <c r="M562" s="23">
        <f t="shared" si="176"/>
        <v>2577.1</v>
      </c>
      <c r="N562" s="23">
        <f t="shared" si="176"/>
        <v>1977.74</v>
      </c>
      <c r="O562" s="23">
        <f t="shared" si="176"/>
        <v>1206.27</v>
      </c>
      <c r="P562" s="23">
        <f t="shared" si="176"/>
        <v>926.51</v>
      </c>
      <c r="Q562" s="23">
        <f t="shared" si="176"/>
        <v>2253.6</v>
      </c>
      <c r="R562" s="23" t="str">
        <f t="shared" si="176"/>
        <v/>
      </c>
      <c r="S562" s="20"/>
      <c r="T562" s="25" t="s">
        <v>339</v>
      </c>
    </row>
    <row r="563" spans="2:31" ht="14" x14ac:dyDescent="0.3">
      <c r="B563" s="64">
        <f t="shared" si="175"/>
        <v>4798.46</v>
      </c>
      <c r="C563" s="64">
        <f t="shared" si="175"/>
        <v>4061.74</v>
      </c>
      <c r="D563" s="64">
        <f t="shared" si="175"/>
        <v>3861.49</v>
      </c>
      <c r="E563" s="64">
        <f t="shared" si="175"/>
        <v>5732.62</v>
      </c>
      <c r="F563" s="64">
        <f t="shared" si="175"/>
        <v>5302.52</v>
      </c>
      <c r="G563" s="64">
        <f t="shared" si="175"/>
        <v>3877.67</v>
      </c>
      <c r="H563" s="64">
        <f t="shared" si="175"/>
        <v>3080.56</v>
      </c>
      <c r="I563" s="64">
        <f t="shared" si="175"/>
        <v>1567.71</v>
      </c>
      <c r="J563" s="64">
        <f t="shared" si="175"/>
        <v>668.99</v>
      </c>
      <c r="K563" s="64">
        <f t="shared" si="175"/>
        <v>94.05</v>
      </c>
      <c r="L563" s="64">
        <f t="shared" si="176"/>
        <v>750.44</v>
      </c>
      <c r="M563" s="64">
        <f t="shared" si="176"/>
        <v>2815.19</v>
      </c>
      <c r="N563" s="64">
        <f t="shared" si="176"/>
        <v>1961.05</v>
      </c>
      <c r="O563" s="64">
        <f t="shared" si="176"/>
        <v>1179.6099999999999</v>
      </c>
      <c r="P563" s="64">
        <f t="shared" si="176"/>
        <v>1409.52</v>
      </c>
      <c r="Q563" s="64" t="str">
        <f t="shared" si="176"/>
        <v/>
      </c>
      <c r="R563" s="64" t="str">
        <f t="shared" si="176"/>
        <v/>
      </c>
      <c r="S563" s="20"/>
      <c r="T563" s="25" t="s">
        <v>369</v>
      </c>
    </row>
    <row r="564" spans="2:31" ht="14" x14ac:dyDescent="0.3">
      <c r="B564" s="64">
        <f>SUM(B560:B563)</f>
        <v>16874.53</v>
      </c>
      <c r="C564" s="64">
        <f t="shared" ref="C564:M564" si="177">SUM(C560:C563)</f>
        <v>16527.95</v>
      </c>
      <c r="D564" s="64">
        <f t="shared" si="177"/>
        <v>15130.44</v>
      </c>
      <c r="E564" s="64">
        <f t="shared" si="177"/>
        <v>16697.189999999999</v>
      </c>
      <c r="F564" s="64">
        <f t="shared" si="177"/>
        <v>22032.210000000003</v>
      </c>
      <c r="G564" s="64">
        <f t="shared" si="177"/>
        <v>16080.25</v>
      </c>
      <c r="H564" s="64">
        <f t="shared" si="177"/>
        <v>13426.48</v>
      </c>
      <c r="I564" s="64">
        <f t="shared" si="177"/>
        <v>8418.18</v>
      </c>
      <c r="J564" s="64">
        <f t="shared" si="177"/>
        <v>3268.4700000000003</v>
      </c>
      <c r="K564" s="64">
        <f t="shared" si="177"/>
        <v>1450.6799999999998</v>
      </c>
      <c r="L564" s="64">
        <f t="shared" si="177"/>
        <v>1441.3400000000001</v>
      </c>
      <c r="M564" s="64">
        <f t="shared" si="177"/>
        <v>8330.14</v>
      </c>
      <c r="N564" s="64">
        <f>IF(N561="",N560*4,IF(N562="",(N561+N560)*2,IF(N563="",((N562+N561+N560)/3)*4,SUM(N560:N563))))</f>
        <v>9101.119999999999</v>
      </c>
      <c r="O564" s="64">
        <f>IF(O561="",O560*4,IF(O562="",(O561+O560)*2,IF(O563="",((O562+O561+O560)/3)*4,SUM(O560:O563))))</f>
        <v>4913.16</v>
      </c>
      <c r="P564" s="64">
        <f t="shared" ref="P564:R564" si="178">IF(P561="",P560*4,IF(P562="",(P561+P560)*2,IF(P563="",((P562+P561+P560)/3)*4,SUM(P560:P563))))</f>
        <v>4328.4799999999996</v>
      </c>
      <c r="Q564" s="64">
        <f t="shared" si="178"/>
        <v>7747.746666666666</v>
      </c>
      <c r="R564" s="64" t="e">
        <f t="shared" si="178"/>
        <v>#VALUE!</v>
      </c>
      <c r="S564" s="20"/>
      <c r="T564" s="25" t="s">
        <v>341</v>
      </c>
    </row>
    <row r="565" spans="2:31" ht="14" x14ac:dyDescent="0.3">
      <c r="B565" s="74">
        <f t="shared" ref="B565:R565" si="179">+B564/(B$465+B$472)</f>
        <v>8.5042814592691078E-3</v>
      </c>
      <c r="C565" s="74">
        <f t="shared" si="179"/>
        <v>9.8655444233713314E-3</v>
      </c>
      <c r="D565" s="74">
        <f t="shared" si="179"/>
        <v>7.9909127004707484E-3</v>
      </c>
      <c r="E565" s="74">
        <f t="shared" si="179"/>
        <v>8.6636416129320225E-3</v>
      </c>
      <c r="F565" s="74">
        <f t="shared" si="179"/>
        <v>1.0840047719962199E-2</v>
      </c>
      <c r="G565" s="74">
        <f t="shared" si="179"/>
        <v>7.3444884695835801E-3</v>
      </c>
      <c r="H565" s="74">
        <f t="shared" si="179"/>
        <v>6.2027633676506148E-3</v>
      </c>
      <c r="I565" s="74">
        <f t="shared" si="179"/>
        <v>3.6475108415586887E-3</v>
      </c>
      <c r="J565" s="74">
        <f t="shared" si="179"/>
        <v>1.3635449497062563E-3</v>
      </c>
      <c r="K565" s="74">
        <f t="shared" si="179"/>
        <v>5.4147547902493758E-4</v>
      </c>
      <c r="L565" s="74">
        <f t="shared" si="179"/>
        <v>4.6472794864126473E-4</v>
      </c>
      <c r="M565" s="74">
        <f t="shared" si="179"/>
        <v>2.5312159467157673E-3</v>
      </c>
      <c r="N565" s="74">
        <f t="shared" si="179"/>
        <v>3.1240210316991306E-3</v>
      </c>
      <c r="O565" s="74">
        <f t="shared" si="179"/>
        <v>1.8529089663074805E-3</v>
      </c>
      <c r="P565" s="74">
        <f t="shared" si="179"/>
        <v>1.3612769009300799E-3</v>
      </c>
      <c r="Q565" s="74">
        <f t="shared" si="179"/>
        <v>2.2562072441833355E-3</v>
      </c>
      <c r="R565" s="74" t="e">
        <f t="shared" si="179"/>
        <v>#VALUE!</v>
      </c>
      <c r="S565" s="20"/>
      <c r="T565" s="34" t="s">
        <v>343</v>
      </c>
    </row>
    <row r="566" spans="2:31" ht="14" x14ac:dyDescent="0.3">
      <c r="B566" s="199" t="s">
        <v>349</v>
      </c>
      <c r="C566" s="199"/>
      <c r="D566" s="199"/>
      <c r="E566" s="199"/>
      <c r="F566" s="199"/>
      <c r="G566" s="199"/>
      <c r="H566" s="199"/>
      <c r="I566" s="199"/>
      <c r="J566" s="199"/>
      <c r="K566" s="199"/>
      <c r="L566" s="199"/>
      <c r="M566" s="199"/>
      <c r="N566" s="199"/>
      <c r="O566" s="57"/>
      <c r="P566" s="57"/>
      <c r="Q566" s="57"/>
      <c r="R566" s="57"/>
      <c r="S566" s="20"/>
      <c r="T566" s="3"/>
    </row>
    <row r="567" spans="2:31" ht="14" x14ac:dyDescent="0.3">
      <c r="B567" s="65">
        <f t="shared" ref="B567:R571" si="180">IFERROR(B544-B560,"")</f>
        <v>71347.41</v>
      </c>
      <c r="C567" s="65">
        <f t="shared" si="180"/>
        <v>8253</v>
      </c>
      <c r="D567" s="65">
        <f t="shared" si="180"/>
        <v>20653.509999999969</v>
      </c>
      <c r="E567" s="65">
        <f t="shared" si="180"/>
        <v>36551.460000000014</v>
      </c>
      <c r="F567" s="65">
        <f t="shared" si="180"/>
        <v>59887.610000000015</v>
      </c>
      <c r="G567" s="65">
        <f t="shared" si="180"/>
        <v>48041.810000000034</v>
      </c>
      <c r="H567" s="65">
        <f t="shared" si="180"/>
        <v>43064.470000000016</v>
      </c>
      <c r="I567" s="65">
        <f t="shared" si="180"/>
        <v>41839.25999999998</v>
      </c>
      <c r="J567" s="65">
        <f t="shared" si="180"/>
        <v>44208.369999999937</v>
      </c>
      <c r="K567" s="65">
        <f t="shared" si="180"/>
        <v>65314.489999999983</v>
      </c>
      <c r="L567" s="65">
        <f t="shared" si="180"/>
        <v>99942.739999999991</v>
      </c>
      <c r="M567" s="65">
        <f t="shared" si="180"/>
        <v>119645.45000000003</v>
      </c>
      <c r="N567" s="65">
        <f t="shared" si="180"/>
        <v>88475.620000000024</v>
      </c>
      <c r="O567" s="65">
        <f t="shared" si="180"/>
        <v>98888.250000000087</v>
      </c>
      <c r="P567" s="65">
        <f t="shared" si="180"/>
        <v>123468.36999999998</v>
      </c>
      <c r="Q567" s="65">
        <f t="shared" si="180"/>
        <v>148188.29999999996</v>
      </c>
      <c r="R567" s="65" t="str">
        <f t="shared" si="180"/>
        <v/>
      </c>
      <c r="S567" s="20"/>
      <c r="T567" s="25" t="s">
        <v>335</v>
      </c>
    </row>
    <row r="568" spans="2:31" ht="14" x14ac:dyDescent="0.3">
      <c r="B568" s="23">
        <f t="shared" si="180"/>
        <v>61026</v>
      </c>
      <c r="C568" s="23">
        <f t="shared" si="180"/>
        <v>13183.689999999995</v>
      </c>
      <c r="D568" s="23">
        <f t="shared" si="180"/>
        <v>16276.159999999993</v>
      </c>
      <c r="E568" s="23">
        <f t="shared" si="180"/>
        <v>51706.159999999996</v>
      </c>
      <c r="F568" s="23">
        <f t="shared" si="180"/>
        <v>42201.62999999999</v>
      </c>
      <c r="G568" s="23">
        <f t="shared" si="180"/>
        <v>34365.719999999965</v>
      </c>
      <c r="H568" s="23">
        <f t="shared" si="180"/>
        <v>36351.919999999947</v>
      </c>
      <c r="I568" s="23">
        <f t="shared" si="180"/>
        <v>37322.859999999986</v>
      </c>
      <c r="J568" s="23">
        <f t="shared" si="180"/>
        <v>59673.560000000085</v>
      </c>
      <c r="K568" s="23">
        <f t="shared" si="180"/>
        <v>79121.399999999892</v>
      </c>
      <c r="L568" s="23">
        <f t="shared" si="180"/>
        <v>120783.99000000002</v>
      </c>
      <c r="M568" s="23">
        <f t="shared" si="180"/>
        <v>127919.05</v>
      </c>
      <c r="N568" s="23">
        <f t="shared" si="180"/>
        <v>63375.880000000019</v>
      </c>
      <c r="O568" s="23">
        <f t="shared" si="180"/>
        <v>74733.09</v>
      </c>
      <c r="P568" s="23">
        <f t="shared" si="180"/>
        <v>130867.98000000007</v>
      </c>
      <c r="Q568" s="23">
        <f t="shared" si="180"/>
        <v>133390.34000000003</v>
      </c>
      <c r="R568" s="23" t="str">
        <f t="shared" si="180"/>
        <v/>
      </c>
      <c r="S568" s="20"/>
      <c r="T568" s="25" t="s">
        <v>337</v>
      </c>
    </row>
    <row r="569" spans="2:31" ht="14" x14ac:dyDescent="0.3">
      <c r="B569" s="23">
        <f t="shared" si="180"/>
        <v>47010.049999999937</v>
      </c>
      <c r="C569" s="23">
        <f t="shared" si="180"/>
        <v>27810.900000000016</v>
      </c>
      <c r="D569" s="23">
        <f t="shared" si="180"/>
        <v>14822.340000000018</v>
      </c>
      <c r="E569" s="23">
        <f t="shared" si="180"/>
        <v>40020.459999999941</v>
      </c>
      <c r="F569" s="23">
        <f t="shared" si="180"/>
        <v>53614.410000000011</v>
      </c>
      <c r="G569" s="23">
        <f t="shared" si="180"/>
        <v>38887.339999999953</v>
      </c>
      <c r="H569" s="23">
        <f t="shared" si="180"/>
        <v>32684.43</v>
      </c>
      <c r="I569" s="23">
        <f t="shared" si="180"/>
        <v>48402.979999999974</v>
      </c>
      <c r="J569" s="23">
        <f t="shared" si="180"/>
        <v>38636.450000000048</v>
      </c>
      <c r="K569" s="23">
        <f t="shared" si="180"/>
        <v>97893.390000000072</v>
      </c>
      <c r="L569" s="23">
        <f t="shared" si="180"/>
        <v>137648.77000000008</v>
      </c>
      <c r="M569" s="23">
        <f t="shared" si="180"/>
        <v>145354.9899999999</v>
      </c>
      <c r="N569" s="23">
        <f t="shared" si="180"/>
        <v>105240.02</v>
      </c>
      <c r="O569" s="23">
        <f t="shared" si="180"/>
        <v>69919.579999999914</v>
      </c>
      <c r="P569" s="23">
        <f t="shared" si="180"/>
        <v>124122.86999999998</v>
      </c>
      <c r="Q569" s="23">
        <f t="shared" si="180"/>
        <v>148335.22</v>
      </c>
      <c r="R569" s="23" t="str">
        <f t="shared" si="180"/>
        <v/>
      </c>
      <c r="S569" s="20"/>
      <c r="T569" s="25" t="s">
        <v>339</v>
      </c>
    </row>
    <row r="570" spans="2:31" ht="14" x14ac:dyDescent="0.3">
      <c r="B570" s="23" t="str">
        <f t="shared" si="180"/>
        <v/>
      </c>
      <c r="C570" s="64" t="str">
        <f t="shared" si="180"/>
        <v/>
      </c>
      <c r="D570" s="64" t="str">
        <f t="shared" si="180"/>
        <v/>
      </c>
      <c r="E570" s="64" t="str">
        <f t="shared" si="180"/>
        <v/>
      </c>
      <c r="F570" s="64" t="str">
        <f t="shared" si="180"/>
        <v/>
      </c>
      <c r="G570" s="64" t="str">
        <f t="shared" si="180"/>
        <v/>
      </c>
      <c r="H570" s="64" t="str">
        <f t="shared" si="180"/>
        <v/>
      </c>
      <c r="I570" s="64" t="str">
        <f t="shared" si="180"/>
        <v/>
      </c>
      <c r="J570" s="64" t="str">
        <f t="shared" si="180"/>
        <v/>
      </c>
      <c r="K570" s="64" t="str">
        <f t="shared" si="180"/>
        <v/>
      </c>
      <c r="L570" s="64" t="str">
        <f t="shared" si="180"/>
        <v/>
      </c>
      <c r="M570" s="64" t="str">
        <f t="shared" si="180"/>
        <v/>
      </c>
      <c r="N570" s="64" t="str">
        <f t="shared" si="180"/>
        <v/>
      </c>
      <c r="O570" s="64" t="str">
        <f t="shared" si="180"/>
        <v/>
      </c>
      <c r="P570" s="64" t="str">
        <f t="shared" si="180"/>
        <v/>
      </c>
      <c r="Q570" s="64" t="str">
        <f t="shared" si="180"/>
        <v/>
      </c>
      <c r="R570" s="64" t="str">
        <f t="shared" si="180"/>
        <v/>
      </c>
      <c r="S570" s="20"/>
      <c r="T570" s="25" t="s">
        <v>369</v>
      </c>
    </row>
    <row r="571" spans="2:31" ht="14" x14ac:dyDescent="0.3">
      <c r="B571" s="76">
        <f t="shared" ref="B571:M571" si="181">B548-B564</f>
        <v>213854.61999999991</v>
      </c>
      <c r="C571" s="64">
        <f t="shared" si="181"/>
        <v>74380.639999999985</v>
      </c>
      <c r="D571" s="64">
        <f t="shared" si="181"/>
        <v>74925.150000000154</v>
      </c>
      <c r="E571" s="64">
        <f t="shared" si="181"/>
        <v>118899.88999999958</v>
      </c>
      <c r="F571" s="64">
        <f t="shared" si="181"/>
        <v>174306.86000000007</v>
      </c>
      <c r="G571" s="64">
        <f t="shared" si="181"/>
        <v>164116.48999999953</v>
      </c>
      <c r="H571" s="64">
        <f t="shared" si="181"/>
        <v>185926.59999999971</v>
      </c>
      <c r="I571" s="64">
        <f t="shared" si="181"/>
        <v>203658.5500000001</v>
      </c>
      <c r="J571" s="64">
        <f t="shared" si="181"/>
        <v>217875.07999999981</v>
      </c>
      <c r="K571" s="64">
        <f t="shared" si="181"/>
        <v>303810.47999999946</v>
      </c>
      <c r="L571" s="64">
        <f t="shared" si="181"/>
        <v>449413.96999999956</v>
      </c>
      <c r="M571" s="64">
        <f t="shared" si="181"/>
        <v>512054.0499999997</v>
      </c>
      <c r="N571" s="64">
        <f>IFERROR(N548-N564,"")</f>
        <v>343630.86999999976</v>
      </c>
      <c r="O571" s="64">
        <f>IFERROR(O548-O564,"")</f>
        <v>364037.44000000035</v>
      </c>
      <c r="P571" s="64">
        <f t="shared" si="180"/>
        <v>509733.54999999981</v>
      </c>
      <c r="Q571" s="64">
        <f t="shared" si="180"/>
        <v>573218.47999999986</v>
      </c>
      <c r="R571" s="64" t="str">
        <f t="shared" si="180"/>
        <v/>
      </c>
      <c r="S571" s="20"/>
      <c r="T571" s="25" t="s">
        <v>341</v>
      </c>
      <c r="AB571" s="53"/>
    </row>
    <row r="572" spans="2:31" ht="14" x14ac:dyDescent="0.3">
      <c r="B572" s="74">
        <f t="shared" ref="B572:R572" si="182">+B571/(B$465+B$472)</f>
        <v>0.10777662428790845</v>
      </c>
      <c r="C572" s="74">
        <f t="shared" si="182"/>
        <v>4.4397853826928957E-2</v>
      </c>
      <c r="D572" s="74">
        <f t="shared" si="182"/>
        <v>3.9570583057708636E-2</v>
      </c>
      <c r="E572" s="74">
        <f t="shared" si="182"/>
        <v>6.1693376836284224E-2</v>
      </c>
      <c r="F572" s="74">
        <f t="shared" si="182"/>
        <v>8.5760560575483397E-2</v>
      </c>
      <c r="G572" s="74">
        <f t="shared" si="182"/>
        <v>7.4958515475413962E-2</v>
      </c>
      <c r="H572" s="74">
        <f t="shared" si="182"/>
        <v>8.5894344873103531E-2</v>
      </c>
      <c r="I572" s="74">
        <f t="shared" si="182"/>
        <v>8.8243155777272833E-2</v>
      </c>
      <c r="J572" s="74">
        <f t="shared" si="182"/>
        <v>9.0893434848980187E-2</v>
      </c>
      <c r="K572" s="74">
        <f t="shared" si="182"/>
        <v>0.11339918189455699</v>
      </c>
      <c r="L572" s="74">
        <f t="shared" si="182"/>
        <v>0.1449035150407445</v>
      </c>
      <c r="M572" s="74">
        <f t="shared" si="182"/>
        <v>0.15559394883404026</v>
      </c>
      <c r="N572" s="74">
        <f t="shared" si="182"/>
        <v>0.11795362164448653</v>
      </c>
      <c r="O572" s="74">
        <f t="shared" si="182"/>
        <v>0.13729010181789766</v>
      </c>
      <c r="P572" s="74">
        <f t="shared" si="182"/>
        <v>0.16030766163736179</v>
      </c>
      <c r="Q572" s="74">
        <f t="shared" si="182"/>
        <v>0.16692591313548716</v>
      </c>
      <c r="R572" s="74" t="e">
        <f t="shared" si="182"/>
        <v>#VALUE!</v>
      </c>
      <c r="S572" s="20"/>
      <c r="T572" s="34" t="s">
        <v>392</v>
      </c>
      <c r="W572" s="53"/>
      <c r="X572" s="53"/>
      <c r="Y572" s="53"/>
      <c r="Z572" s="53"/>
      <c r="AA572" s="53"/>
      <c r="AC572" s="53"/>
      <c r="AD572" s="53"/>
      <c r="AE572" s="53"/>
    </row>
    <row r="573" spans="2:31" ht="14" x14ac:dyDescent="0.3">
      <c r="B573" s="201" t="s">
        <v>246</v>
      </c>
      <c r="C573" s="201"/>
      <c r="D573" s="201"/>
      <c r="E573" s="201"/>
      <c r="F573" s="201"/>
      <c r="G573" s="201"/>
      <c r="H573" s="201"/>
      <c r="I573" s="201"/>
      <c r="J573" s="201"/>
      <c r="K573" s="201"/>
      <c r="L573" s="201"/>
      <c r="M573" s="201"/>
      <c r="N573" s="201"/>
      <c r="O573" s="77"/>
      <c r="P573" s="77"/>
      <c r="Q573" s="77"/>
      <c r="R573" s="77"/>
      <c r="S573" s="20"/>
      <c r="T573" s="3"/>
      <c r="V573" s="53"/>
    </row>
    <row r="574" spans="2:31" ht="14" x14ac:dyDescent="0.3">
      <c r="B574" s="65">
        <f t="shared" ref="B574:Q577" si="183">IFERROR(VLOOKUP($B$573,$130:$216,MATCH($T574&amp;"/"&amp;B$348,$128:$128,0),FALSE),"")</f>
        <v>15664.04</v>
      </c>
      <c r="C574" s="65">
        <f t="shared" si="183"/>
        <v>2571</v>
      </c>
      <c r="D574" s="65">
        <f t="shared" si="183"/>
        <v>2237.09</v>
      </c>
      <c r="E574" s="65">
        <f t="shared" si="183"/>
        <v>11434.98</v>
      </c>
      <c r="F574" s="65">
        <f t="shared" si="183"/>
        <v>20956.45</v>
      </c>
      <c r="G574" s="65">
        <f t="shared" si="183"/>
        <v>23704.58</v>
      </c>
      <c r="H574" s="65">
        <f t="shared" si="183"/>
        <v>9917.81</v>
      </c>
      <c r="I574" s="65">
        <f t="shared" si="183"/>
        <v>9721.41</v>
      </c>
      <c r="J574" s="65">
        <f t="shared" si="183"/>
        <v>8290.26</v>
      </c>
      <c r="K574" s="65">
        <f t="shared" si="183"/>
        <v>14308.62</v>
      </c>
      <c r="L574" s="65">
        <f t="shared" si="183"/>
        <v>20551.97</v>
      </c>
      <c r="M574" s="65">
        <f t="shared" si="183"/>
        <v>24395.55</v>
      </c>
      <c r="N574" s="65">
        <f t="shared" si="183"/>
        <v>18031.14</v>
      </c>
      <c r="O574" s="65">
        <f t="shared" si="183"/>
        <v>20499.84</v>
      </c>
      <c r="P574" s="65">
        <f t="shared" si="183"/>
        <v>21874.23</v>
      </c>
      <c r="Q574" s="65">
        <f t="shared" si="183"/>
        <v>31150.21</v>
      </c>
      <c r="R574" s="65" t="str">
        <f t="shared" ref="L574:R577" si="184">IFERROR(VLOOKUP($B$573,$130:$216,MATCH($T574&amp;"/"&amp;R$348,$128:$128,0),FALSE),"")</f>
        <v/>
      </c>
      <c r="S574" s="20"/>
      <c r="T574" s="25" t="s">
        <v>335</v>
      </c>
    </row>
    <row r="575" spans="2:31" ht="14" x14ac:dyDescent="0.3">
      <c r="B575" s="23">
        <f t="shared" si="183"/>
        <v>13493</v>
      </c>
      <c r="C575" s="23">
        <f t="shared" si="183"/>
        <v>6645.64</v>
      </c>
      <c r="D575" s="23">
        <f t="shared" si="183"/>
        <v>7504.54</v>
      </c>
      <c r="E575" s="23">
        <f t="shared" si="183"/>
        <v>24630.23</v>
      </c>
      <c r="F575" s="23">
        <f t="shared" si="183"/>
        <v>16751.810000000001</v>
      </c>
      <c r="G575" s="23">
        <f t="shared" si="183"/>
        <v>6279.55</v>
      </c>
      <c r="H575" s="23">
        <f t="shared" si="183"/>
        <v>6792.77</v>
      </c>
      <c r="I575" s="23">
        <f t="shared" si="183"/>
        <v>6991.25</v>
      </c>
      <c r="J575" s="23">
        <f t="shared" si="183"/>
        <v>11775.76</v>
      </c>
      <c r="K575" s="23">
        <f t="shared" si="183"/>
        <v>15942.68</v>
      </c>
      <c r="L575" s="23">
        <f t="shared" si="184"/>
        <v>24325.91</v>
      </c>
      <c r="M575" s="23">
        <f t="shared" si="184"/>
        <v>26070.65</v>
      </c>
      <c r="N575" s="23">
        <f t="shared" si="184"/>
        <v>12951.16</v>
      </c>
      <c r="O575" s="23">
        <f t="shared" si="184"/>
        <v>15241.95</v>
      </c>
      <c r="P575" s="23">
        <f t="shared" si="184"/>
        <v>26671.59</v>
      </c>
      <c r="Q575" s="23">
        <f t="shared" si="184"/>
        <v>26233.97</v>
      </c>
      <c r="R575" s="23" t="str">
        <f t="shared" si="184"/>
        <v/>
      </c>
      <c r="S575" s="20"/>
      <c r="T575" s="25" t="s">
        <v>337</v>
      </c>
      <c r="U575" s="2">
        <v>125</v>
      </c>
    </row>
    <row r="576" spans="2:31" ht="14" x14ac:dyDescent="0.3">
      <c r="B576" s="23">
        <f t="shared" si="183"/>
        <v>1895.43</v>
      </c>
      <c r="C576" s="23">
        <f t="shared" si="183"/>
        <v>1561.03</v>
      </c>
      <c r="D576" s="23">
        <f t="shared" si="183"/>
        <v>2768.33</v>
      </c>
      <c r="E576" s="23">
        <f t="shared" si="183"/>
        <v>11902.78</v>
      </c>
      <c r="F576" s="23">
        <f t="shared" si="183"/>
        <v>29132.27</v>
      </c>
      <c r="G576" s="23">
        <f t="shared" si="183"/>
        <v>7439.3</v>
      </c>
      <c r="H576" s="23">
        <f t="shared" si="183"/>
        <v>6459.11</v>
      </c>
      <c r="I576" s="23">
        <f t="shared" si="183"/>
        <v>8723.32</v>
      </c>
      <c r="J576" s="23">
        <f t="shared" si="183"/>
        <v>8095.47</v>
      </c>
      <c r="K576" s="23">
        <f t="shared" si="183"/>
        <v>19976.509999999998</v>
      </c>
      <c r="L576" s="23">
        <f t="shared" si="184"/>
        <v>27371.64</v>
      </c>
      <c r="M576" s="23">
        <f t="shared" si="184"/>
        <v>29858.35</v>
      </c>
      <c r="N576" s="23">
        <f t="shared" si="184"/>
        <v>21626.29</v>
      </c>
      <c r="O576" s="23">
        <f t="shared" si="184"/>
        <v>14751.75</v>
      </c>
      <c r="P576" s="23">
        <f t="shared" si="184"/>
        <v>24783.32</v>
      </c>
      <c r="Q576" s="23">
        <f t="shared" si="184"/>
        <v>30054.32</v>
      </c>
      <c r="R576" s="23" t="str">
        <f t="shared" si="184"/>
        <v/>
      </c>
      <c r="S576" s="20"/>
      <c r="T576" s="25" t="s">
        <v>339</v>
      </c>
    </row>
    <row r="577" spans="1:31" ht="14" x14ac:dyDescent="0.3">
      <c r="B577" s="64">
        <f t="shared" si="183"/>
        <v>2554.33</v>
      </c>
      <c r="C577" s="64">
        <f t="shared" si="183"/>
        <v>2956.37</v>
      </c>
      <c r="D577" s="64">
        <f t="shared" si="183"/>
        <v>6267.7</v>
      </c>
      <c r="E577" s="64">
        <f t="shared" si="183"/>
        <v>8147.39</v>
      </c>
      <c r="F577" s="64">
        <f t="shared" si="183"/>
        <v>15065.85</v>
      </c>
      <c r="G577" s="64">
        <f t="shared" si="183"/>
        <v>9544.85</v>
      </c>
      <c r="H577" s="64">
        <f t="shared" si="183"/>
        <v>15840.31</v>
      </c>
      <c r="I577" s="64">
        <f t="shared" si="183"/>
        <v>12679.17</v>
      </c>
      <c r="J577" s="64">
        <f t="shared" si="183"/>
        <v>14047.53</v>
      </c>
      <c r="K577" s="64">
        <f t="shared" si="183"/>
        <v>10439.39</v>
      </c>
      <c r="L577" s="64">
        <f t="shared" si="184"/>
        <v>17013.580000000002</v>
      </c>
      <c r="M577" s="64">
        <f t="shared" si="184"/>
        <v>22471.73</v>
      </c>
      <c r="N577" s="64">
        <f t="shared" si="184"/>
        <v>16385.05</v>
      </c>
      <c r="O577" s="64">
        <f t="shared" si="184"/>
        <v>23423.77</v>
      </c>
      <c r="P577" s="64">
        <f t="shared" si="184"/>
        <v>25180.48</v>
      </c>
      <c r="Q577" s="64" t="str">
        <f t="shared" si="184"/>
        <v/>
      </c>
      <c r="R577" s="64" t="str">
        <f t="shared" si="184"/>
        <v/>
      </c>
      <c r="S577" s="20"/>
      <c r="T577" s="25" t="s">
        <v>369</v>
      </c>
    </row>
    <row r="578" spans="1:31" ht="14" x14ac:dyDescent="0.3">
      <c r="B578" s="64">
        <f>SUM(B574:B577)</f>
        <v>33606.800000000003</v>
      </c>
      <c r="C578" s="64">
        <f t="shared" ref="C578:M578" si="185">SUM(C574:C577)</f>
        <v>13734.04</v>
      </c>
      <c r="D578" s="64">
        <f t="shared" si="185"/>
        <v>18777.66</v>
      </c>
      <c r="E578" s="64">
        <f t="shared" si="185"/>
        <v>56115.38</v>
      </c>
      <c r="F578" s="64">
        <f t="shared" si="185"/>
        <v>81906.38</v>
      </c>
      <c r="G578" s="64">
        <f t="shared" si="185"/>
        <v>46968.28</v>
      </c>
      <c r="H578" s="64">
        <f t="shared" si="185"/>
        <v>39010</v>
      </c>
      <c r="I578" s="64">
        <f t="shared" si="185"/>
        <v>38115.15</v>
      </c>
      <c r="J578" s="64">
        <f t="shared" si="185"/>
        <v>42209.020000000004</v>
      </c>
      <c r="K578" s="64">
        <f t="shared" si="185"/>
        <v>60667.199999999997</v>
      </c>
      <c r="L578" s="64">
        <f t="shared" si="185"/>
        <v>89263.1</v>
      </c>
      <c r="M578" s="64">
        <f t="shared" si="185"/>
        <v>102796.27999999998</v>
      </c>
      <c r="N578" s="64">
        <f>IF(N575="",N574*4,IF(N576="",(N575+N574)*2,IF(N577="",((N576+N575+N574)/3)*4,SUM(N574:N577))))</f>
        <v>68993.64</v>
      </c>
      <c r="O578" s="64">
        <f>IF(O575="",O574*4,IF(O576="",(O575+O574)*2,IF(O577="",((O576+O575+O574)/3)*4,SUM(O574:O577))))</f>
        <v>73917.31</v>
      </c>
      <c r="P578" s="64">
        <f t="shared" ref="P578:R578" si="186">IF(P575="",P574*4,IF(P576="",(P575+P574)*2,IF(P577="",((P576+P575+P574)/3)*4,SUM(P574:P577))))</f>
        <v>98509.62</v>
      </c>
      <c r="Q578" s="64">
        <f t="shared" si="186"/>
        <v>116584.66666666667</v>
      </c>
      <c r="R578" s="64" t="e">
        <f t="shared" si="186"/>
        <v>#VALUE!</v>
      </c>
      <c r="S578" s="20"/>
      <c r="T578" s="25" t="s">
        <v>341</v>
      </c>
    </row>
    <row r="579" spans="1:31" ht="14" x14ac:dyDescent="0.3">
      <c r="B579" s="74">
        <f t="shared" ref="B579:M579" si="187">+B578/B$571</f>
        <v>0.15714787924619078</v>
      </c>
      <c r="C579" s="74">
        <f t="shared" si="187"/>
        <v>0.18464535933006229</v>
      </c>
      <c r="D579" s="74">
        <f t="shared" si="187"/>
        <v>0.25061891767984396</v>
      </c>
      <c r="E579" s="74">
        <f t="shared" si="187"/>
        <v>0.47195485210289256</v>
      </c>
      <c r="F579" s="74">
        <f t="shared" si="187"/>
        <v>0.46989762766651849</v>
      </c>
      <c r="G579" s="74">
        <f t="shared" si="187"/>
        <v>0.28618867001116177</v>
      </c>
      <c r="H579" s="74">
        <f t="shared" si="187"/>
        <v>0.20981398035568907</v>
      </c>
      <c r="I579" s="74">
        <f t="shared" si="187"/>
        <v>0.18715222120554223</v>
      </c>
      <c r="J579" s="74">
        <f t="shared" si="187"/>
        <v>0.19373037063256635</v>
      </c>
      <c r="K579" s="74">
        <f t="shared" si="187"/>
        <v>0.19968764737806313</v>
      </c>
      <c r="L579" s="74">
        <f t="shared" si="187"/>
        <v>0.19862110650454434</v>
      </c>
      <c r="M579" s="74">
        <f t="shared" si="187"/>
        <v>0.20075279162424367</v>
      </c>
      <c r="N579" s="74">
        <f>+N578/N$571</f>
        <v>0.20077835265498717</v>
      </c>
      <c r="O579" s="74">
        <f>+O578/O$571</f>
        <v>0.20304864796324226</v>
      </c>
      <c r="P579" s="74">
        <f t="shared" ref="P579:R579" si="188">+P578/P$571</f>
        <v>0.19325708500058517</v>
      </c>
      <c r="Q579" s="74">
        <f t="shared" si="188"/>
        <v>0.20338609227439194</v>
      </c>
      <c r="R579" s="74" t="e">
        <f t="shared" si="188"/>
        <v>#VALUE!</v>
      </c>
      <c r="S579" s="20"/>
      <c r="T579" s="34" t="s">
        <v>393</v>
      </c>
    </row>
    <row r="580" spans="1:31" ht="14" x14ac:dyDescent="0.3">
      <c r="B580" s="199" t="s">
        <v>263</v>
      </c>
      <c r="C580" s="199"/>
      <c r="D580" s="199"/>
      <c r="E580" s="199"/>
      <c r="F580" s="199"/>
      <c r="G580" s="199"/>
      <c r="H580" s="199"/>
      <c r="I580" s="199"/>
      <c r="J580" s="199"/>
      <c r="K580" s="199"/>
      <c r="L580" s="199"/>
      <c r="M580" s="199"/>
      <c r="N580" s="199"/>
      <c r="O580" s="57"/>
      <c r="P580" s="57"/>
      <c r="Q580" s="57"/>
      <c r="R580" s="57"/>
      <c r="S580" s="20"/>
      <c r="T580" s="3"/>
    </row>
    <row r="581" spans="1:31" ht="14" x14ac:dyDescent="0.3">
      <c r="B581" s="65">
        <f t="shared" ref="B581:Q584" si="189">IFERROR(VLOOKUP($B$580,$130:$216,MATCH($T581&amp;"/"&amp;B$348,$128:$128,0),FALSE),"")</f>
        <v>55683.38</v>
      </c>
      <c r="C581" s="65">
        <f t="shared" si="189"/>
        <v>5682</v>
      </c>
      <c r="D581" s="65">
        <f t="shared" si="189"/>
        <v>18416.43</v>
      </c>
      <c r="E581" s="65">
        <f t="shared" si="189"/>
        <v>25116.47</v>
      </c>
      <c r="F581" s="65">
        <f t="shared" si="189"/>
        <v>38931.160000000003</v>
      </c>
      <c r="G581" s="65">
        <f t="shared" si="189"/>
        <v>24337.23</v>
      </c>
      <c r="H581" s="65">
        <f t="shared" si="189"/>
        <v>33146.639999999999</v>
      </c>
      <c r="I581" s="65">
        <f t="shared" si="189"/>
        <v>32117.85</v>
      </c>
      <c r="J581" s="65">
        <f t="shared" si="189"/>
        <v>35918.11</v>
      </c>
      <c r="K581" s="65">
        <f t="shared" si="189"/>
        <v>51005.88</v>
      </c>
      <c r="L581" s="65">
        <f t="shared" si="189"/>
        <v>79390.759999999995</v>
      </c>
      <c r="M581" s="65">
        <f t="shared" si="189"/>
        <v>95249.919999999998</v>
      </c>
      <c r="N581" s="65">
        <f t="shared" si="189"/>
        <v>70444.490000000005</v>
      </c>
      <c r="O581" s="65">
        <f t="shared" si="189"/>
        <v>78388.41</v>
      </c>
      <c r="P581" s="65">
        <f t="shared" si="189"/>
        <v>101594.15</v>
      </c>
      <c r="Q581" s="65">
        <f t="shared" si="189"/>
        <v>117267.97</v>
      </c>
      <c r="R581" s="65" t="str">
        <f t="shared" ref="L581:R584" si="190">IFERROR(VLOOKUP($B$580,$130:$216,MATCH($T581&amp;"/"&amp;R$348,$128:$128,0),FALSE),"")</f>
        <v/>
      </c>
      <c r="S581" s="20"/>
      <c r="T581" s="25" t="s">
        <v>335</v>
      </c>
    </row>
    <row r="582" spans="1:31" ht="14" x14ac:dyDescent="0.3">
      <c r="B582" s="23">
        <f t="shared" si="189"/>
        <v>47532</v>
      </c>
      <c r="C582" s="23">
        <f t="shared" si="189"/>
        <v>6538.06</v>
      </c>
      <c r="D582" s="23">
        <f t="shared" si="189"/>
        <v>6725.46</v>
      </c>
      <c r="E582" s="23">
        <f t="shared" si="189"/>
        <v>27075.93</v>
      </c>
      <c r="F582" s="23">
        <f t="shared" si="189"/>
        <v>25449.82</v>
      </c>
      <c r="G582" s="23">
        <f t="shared" si="189"/>
        <v>28086.16</v>
      </c>
      <c r="H582" s="23">
        <f t="shared" si="189"/>
        <v>29559.15</v>
      </c>
      <c r="I582" s="23">
        <f t="shared" si="189"/>
        <v>30331.62</v>
      </c>
      <c r="J582" s="23">
        <f t="shared" si="189"/>
        <v>47897.79</v>
      </c>
      <c r="K582" s="23">
        <f t="shared" si="189"/>
        <v>63178.720000000001</v>
      </c>
      <c r="L582" s="23">
        <f t="shared" si="190"/>
        <v>96458.08</v>
      </c>
      <c r="M582" s="23">
        <f t="shared" si="190"/>
        <v>104764.25</v>
      </c>
      <c r="N582" s="23">
        <f t="shared" si="190"/>
        <v>50424.72</v>
      </c>
      <c r="O582" s="23">
        <f t="shared" si="190"/>
        <v>62668.13</v>
      </c>
      <c r="P582" s="23">
        <f t="shared" si="190"/>
        <v>109295.01</v>
      </c>
      <c r="Q582" s="23">
        <f t="shared" si="190"/>
        <v>113269.86</v>
      </c>
      <c r="R582" s="23" t="str">
        <f t="shared" si="190"/>
        <v/>
      </c>
      <c r="S582" s="20"/>
      <c r="T582" s="25" t="s">
        <v>337</v>
      </c>
    </row>
    <row r="583" spans="1:31" ht="14" x14ac:dyDescent="0.3">
      <c r="B583" s="23">
        <f t="shared" si="189"/>
        <v>45114.62</v>
      </c>
      <c r="C583" s="23">
        <f t="shared" si="189"/>
        <v>26249.87</v>
      </c>
      <c r="D583" s="23">
        <f t="shared" si="189"/>
        <v>12054.02</v>
      </c>
      <c r="E583" s="23">
        <f t="shared" si="189"/>
        <v>28117.68</v>
      </c>
      <c r="F583" s="23">
        <f t="shared" si="189"/>
        <v>24482.14</v>
      </c>
      <c r="G583" s="23">
        <f t="shared" si="189"/>
        <v>31448.04</v>
      </c>
      <c r="H583" s="23">
        <f t="shared" si="189"/>
        <v>26225.31</v>
      </c>
      <c r="I583" s="23">
        <f t="shared" si="189"/>
        <v>39679.65</v>
      </c>
      <c r="J583" s="23">
        <f t="shared" si="189"/>
        <v>30540.98</v>
      </c>
      <c r="K583" s="23">
        <f t="shared" si="189"/>
        <v>77916.89</v>
      </c>
      <c r="L583" s="23">
        <f t="shared" si="190"/>
        <v>110277.12</v>
      </c>
      <c r="M583" s="23">
        <f t="shared" si="190"/>
        <v>116573.65</v>
      </c>
      <c r="N583" s="23">
        <f t="shared" si="190"/>
        <v>85767.73</v>
      </c>
      <c r="O583" s="23">
        <f t="shared" si="190"/>
        <v>55167.839999999997</v>
      </c>
      <c r="P583" s="23">
        <f t="shared" si="190"/>
        <v>100238.66</v>
      </c>
      <c r="Q583" s="23">
        <f t="shared" si="190"/>
        <v>118872.07</v>
      </c>
      <c r="R583" s="23" t="str">
        <f t="shared" si="190"/>
        <v/>
      </c>
      <c r="S583" s="20"/>
      <c r="T583" s="25" t="s">
        <v>339</v>
      </c>
    </row>
    <row r="584" spans="1:31" ht="14" x14ac:dyDescent="0.3">
      <c r="B584" s="23">
        <f t="shared" si="189"/>
        <v>31916.83</v>
      </c>
      <c r="C584" s="64">
        <f t="shared" si="189"/>
        <v>22176.68</v>
      </c>
      <c r="D584" s="64">
        <f t="shared" si="189"/>
        <v>14859.29</v>
      </c>
      <c r="E584" s="64">
        <f t="shared" si="189"/>
        <v>-17525.59</v>
      </c>
      <c r="F584" s="64">
        <f t="shared" si="189"/>
        <v>3537.35</v>
      </c>
      <c r="G584" s="64">
        <f t="shared" si="189"/>
        <v>33276.769999999997</v>
      </c>
      <c r="H584" s="64">
        <f t="shared" si="189"/>
        <v>57985.46</v>
      </c>
      <c r="I584" s="64">
        <f t="shared" si="189"/>
        <v>63414.3</v>
      </c>
      <c r="J584" s="64">
        <f t="shared" si="189"/>
        <v>61309.17</v>
      </c>
      <c r="K584" s="64">
        <f t="shared" si="189"/>
        <v>51041.81</v>
      </c>
      <c r="L584" s="64">
        <f t="shared" si="190"/>
        <v>75460.89</v>
      </c>
      <c r="M584" s="64">
        <f t="shared" si="190"/>
        <v>96662.84</v>
      </c>
      <c r="N584" s="64">
        <f t="shared" si="190"/>
        <v>70154.28</v>
      </c>
      <c r="O584" s="64">
        <f t="shared" si="190"/>
        <v>97970.240000000005</v>
      </c>
      <c r="P584" s="64">
        <f t="shared" si="190"/>
        <v>106097.05</v>
      </c>
      <c r="Q584" s="64" t="str">
        <f t="shared" si="190"/>
        <v/>
      </c>
      <c r="R584" s="64" t="str">
        <f t="shared" si="190"/>
        <v/>
      </c>
      <c r="S584" s="20"/>
      <c r="T584" s="25" t="s">
        <v>369</v>
      </c>
    </row>
    <row r="585" spans="1:31" ht="14" x14ac:dyDescent="0.3">
      <c r="B585" s="78">
        <f>SUM(B581:B584)</f>
        <v>180246.83000000002</v>
      </c>
      <c r="C585" s="64">
        <f t="shared" ref="C585:M585" si="191">SUM(C581:C584)</f>
        <v>60646.61</v>
      </c>
      <c r="D585" s="64">
        <f t="shared" si="191"/>
        <v>52055.200000000004</v>
      </c>
      <c r="E585" s="64">
        <f t="shared" si="191"/>
        <v>62784.490000000005</v>
      </c>
      <c r="F585" s="64">
        <f t="shared" si="191"/>
        <v>92400.47</v>
      </c>
      <c r="G585" s="64">
        <f t="shared" si="191"/>
        <v>117148.19999999998</v>
      </c>
      <c r="H585" s="64">
        <f t="shared" si="191"/>
        <v>146916.56</v>
      </c>
      <c r="I585" s="64">
        <f t="shared" si="191"/>
        <v>165543.41999999998</v>
      </c>
      <c r="J585" s="64">
        <f t="shared" si="191"/>
        <v>175666.05</v>
      </c>
      <c r="K585" s="64">
        <f t="shared" si="191"/>
        <v>243143.3</v>
      </c>
      <c r="L585" s="64">
        <f t="shared" si="191"/>
        <v>361586.85</v>
      </c>
      <c r="M585" s="64">
        <f t="shared" si="191"/>
        <v>413250.65999999992</v>
      </c>
      <c r="N585" s="64">
        <f>IF(N582="",N581*4,IF(N583="",(N582+N581)*2,IF(N584="",((N583+N582+N581)/3)*4,SUM(N581:N584))))</f>
        <v>276791.21999999997</v>
      </c>
      <c r="O585" s="64">
        <f>IF(O582="",O581*4,IF(O583="",(O582+O581)*2,IF(O584="",((O583+O582+O581)/3)*4,SUM(O581:O584))))</f>
        <v>294194.62</v>
      </c>
      <c r="P585" s="64">
        <f t="shared" ref="P585:R585" si="192">IF(P582="",P581*4,IF(P583="",(P582+P581)*2,IF(P584="",((P583+P582+P581)/3)*4,SUM(P581:P584))))</f>
        <v>417224.86999999994</v>
      </c>
      <c r="Q585" s="64">
        <f t="shared" si="192"/>
        <v>465879.8666666667</v>
      </c>
      <c r="R585" s="64" t="e">
        <f t="shared" si="192"/>
        <v>#VALUE!</v>
      </c>
      <c r="S585" s="20"/>
      <c r="T585" s="25" t="s">
        <v>341</v>
      </c>
    </row>
    <row r="586" spans="1:31" ht="14" x14ac:dyDescent="0.3">
      <c r="B586" s="74">
        <f t="shared" ref="B586:R586" si="193">+B585/(B$465+B$472)</f>
        <v>9.083925741700842E-2</v>
      </c>
      <c r="C586" s="74">
        <f t="shared" si="193"/>
        <v>3.6200002122578782E-2</v>
      </c>
      <c r="D586" s="74">
        <f t="shared" si="193"/>
        <v>2.7492165383527833E-2</v>
      </c>
      <c r="E586" s="74">
        <f t="shared" si="193"/>
        <v>3.2576877918423071E-2</v>
      </c>
      <c r="F586" s="74">
        <f t="shared" si="193"/>
        <v>4.5461871693622001E-2</v>
      </c>
      <c r="G586" s="74">
        <f t="shared" si="193"/>
        <v>5.3506233058097423E-2</v>
      </c>
      <c r="H586" s="74">
        <f t="shared" si="193"/>
        <v>6.7872492006039092E-2</v>
      </c>
      <c r="I586" s="74">
        <f t="shared" si="193"/>
        <v>7.1728261833163859E-2</v>
      </c>
      <c r="J586" s="74">
        <f t="shared" si="193"/>
        <v>7.3284611855806134E-2</v>
      </c>
      <c r="K586" s="74">
        <f t="shared" si="193"/>
        <v>9.0754773512562462E-2</v>
      </c>
      <c r="L586" s="74">
        <f t="shared" si="193"/>
        <v>0.11658561828309537</v>
      </c>
      <c r="M586" s="74">
        <f t="shared" si="193"/>
        <v>0.12557131819907175</v>
      </c>
      <c r="N586" s="74">
        <f t="shared" si="193"/>
        <v>9.5010459445613399E-2</v>
      </c>
      <c r="O586" s="74">
        <f t="shared" si="193"/>
        <v>0.11095015208896557</v>
      </c>
      <c r="P586" s="74">
        <f t="shared" si="193"/>
        <v>0.13121432420261975</v>
      </c>
      <c r="Q586" s="74">
        <f t="shared" si="193"/>
        <v>0.13566803037259434</v>
      </c>
      <c r="R586" s="74" t="e">
        <f t="shared" si="193"/>
        <v>#VALUE!</v>
      </c>
      <c r="S586" s="20"/>
      <c r="T586" s="34" t="s">
        <v>394</v>
      </c>
    </row>
    <row r="587" spans="1:31" s="53" customFormat="1" ht="14" x14ac:dyDescent="0.3">
      <c r="A587" s="54"/>
      <c r="B587" s="67"/>
      <c r="C587" s="74">
        <f t="shared" ref="C587:M587" si="194">C585/B585-1</f>
        <v>-0.66353577480391746</v>
      </c>
      <c r="D587" s="74">
        <f t="shared" si="194"/>
        <v>-0.14166348292179887</v>
      </c>
      <c r="E587" s="74">
        <f t="shared" si="194"/>
        <v>0.20611370237747617</v>
      </c>
      <c r="F587" s="74">
        <f t="shared" si="194"/>
        <v>0.47170853820744574</v>
      </c>
      <c r="G587" s="74">
        <f t="shared" si="194"/>
        <v>0.26783121341265881</v>
      </c>
      <c r="H587" s="74">
        <f t="shared" si="194"/>
        <v>0.25410855651217878</v>
      </c>
      <c r="I587" s="74">
        <f t="shared" si="194"/>
        <v>0.12678529908405145</v>
      </c>
      <c r="J587" s="74">
        <f t="shared" si="194"/>
        <v>6.1147884947647002E-2</v>
      </c>
      <c r="K587" s="74">
        <f t="shared" si="194"/>
        <v>0.38412231617890891</v>
      </c>
      <c r="L587" s="74">
        <f t="shared" si="194"/>
        <v>0.4871347472868881</v>
      </c>
      <c r="M587" s="74">
        <f t="shared" si="194"/>
        <v>0.14288077677603583</v>
      </c>
      <c r="N587" s="74">
        <f>N585/M585-1</f>
        <v>-0.3302098537483279</v>
      </c>
      <c r="O587" s="74">
        <f>O585/N585-1</f>
        <v>6.287554930391237E-2</v>
      </c>
      <c r="P587" s="74">
        <f t="shared" ref="P587:R587" si="195">P585/O585-1</f>
        <v>0.41819340544024874</v>
      </c>
      <c r="Q587" s="74">
        <f t="shared" si="195"/>
        <v>0.11661576326134826</v>
      </c>
      <c r="R587" s="74" t="e">
        <f t="shared" si="195"/>
        <v>#VALUE!</v>
      </c>
      <c r="S587" s="60"/>
      <c r="T587" s="56" t="s">
        <v>371</v>
      </c>
      <c r="V587" s="2"/>
      <c r="W587" s="2"/>
      <c r="X587" s="2"/>
      <c r="Y587" s="2"/>
      <c r="Z587" s="2"/>
      <c r="AA587" s="2"/>
      <c r="AB587" s="2"/>
      <c r="AC587" s="2"/>
      <c r="AD587" s="2"/>
      <c r="AE587" s="2"/>
    </row>
    <row r="588" spans="1:31" ht="14" x14ac:dyDescent="0.3">
      <c r="B588" s="191" t="s">
        <v>395</v>
      </c>
      <c r="C588" s="191"/>
      <c r="D588" s="191"/>
      <c r="E588" s="191"/>
      <c r="F588" s="191"/>
      <c r="G588" s="191"/>
      <c r="H588" s="191"/>
      <c r="I588" s="191"/>
      <c r="J588" s="191"/>
      <c r="K588" s="191"/>
      <c r="L588" s="191"/>
      <c r="M588" s="191"/>
      <c r="N588" s="191"/>
      <c r="O588" s="19"/>
      <c r="P588" s="19"/>
      <c r="Q588" s="19"/>
      <c r="R588" s="19"/>
    </row>
    <row r="589" spans="1:31" ht="14" x14ac:dyDescent="0.3">
      <c r="B589" s="192" t="s">
        <v>273</v>
      </c>
      <c r="C589" s="192"/>
      <c r="D589" s="192"/>
      <c r="E589" s="192"/>
      <c r="F589" s="192"/>
      <c r="G589" s="192"/>
      <c r="H589" s="192"/>
      <c r="I589" s="192"/>
      <c r="J589" s="192"/>
      <c r="K589" s="192"/>
      <c r="L589" s="192"/>
      <c r="M589" s="192"/>
      <c r="N589" s="192"/>
      <c r="O589" s="79"/>
      <c r="P589" s="79"/>
      <c r="Q589" s="79"/>
      <c r="R589" s="79"/>
    </row>
    <row r="590" spans="1:31" ht="14" x14ac:dyDescent="0.3">
      <c r="B590" s="23">
        <f t="shared" ref="B590:Q593" si="196">IFERROR(VLOOKUP($B$589,$221:$343,MATCH($T590&amp;"/"&amp;B$348,$219:$219,0),FALSE),"")</f>
        <v>13893.59</v>
      </c>
      <c r="C590" s="23">
        <f t="shared" si="196"/>
        <v>14697</v>
      </c>
      <c r="D590" s="23">
        <f t="shared" si="196"/>
        <v>13797.37</v>
      </c>
      <c r="E590" s="23">
        <f t="shared" si="196"/>
        <v>13652.65</v>
      </c>
      <c r="F590" s="23">
        <f t="shared" si="196"/>
        <v>14274.46</v>
      </c>
      <c r="G590" s="23">
        <f t="shared" si="196"/>
        <v>14741.33</v>
      </c>
      <c r="H590" s="23">
        <f t="shared" si="196"/>
        <v>14087.56</v>
      </c>
      <c r="I590" s="23">
        <f t="shared" si="196"/>
        <v>14470.36</v>
      </c>
      <c r="J590" s="23">
        <f t="shared" si="196"/>
        <v>15165.65</v>
      </c>
      <c r="K590" s="23">
        <f t="shared" si="196"/>
        <v>14362.69</v>
      </c>
      <c r="L590" s="23">
        <f t="shared" si="196"/>
        <v>12363.41</v>
      </c>
      <c r="M590" s="23">
        <f t="shared" si="196"/>
        <v>11962.22</v>
      </c>
      <c r="N590" s="24">
        <f t="shared" si="196"/>
        <v>19789.05</v>
      </c>
      <c r="O590" s="24">
        <f t="shared" si="196"/>
        <v>10186.76</v>
      </c>
      <c r="P590" s="24">
        <f t="shared" si="196"/>
        <v>16276.73</v>
      </c>
      <c r="Q590" s="24">
        <f t="shared" si="196"/>
        <v>18132.830000000002</v>
      </c>
      <c r="R590" s="24" t="str">
        <f t="shared" ref="L590:R592" si="197">IFERROR(VLOOKUP($B$589,$221:$343,MATCH($T590&amp;"/"&amp;R$348,$219:$219,0),FALSE),"")</f>
        <v/>
      </c>
      <c r="S590" s="20"/>
      <c r="T590" s="25" t="s">
        <v>335</v>
      </c>
    </row>
    <row r="591" spans="1:31" ht="14" x14ac:dyDescent="0.3">
      <c r="B591" s="23">
        <f t="shared" si="196"/>
        <v>29513</v>
      </c>
      <c r="C591" s="23">
        <f t="shared" si="196"/>
        <v>29510.39</v>
      </c>
      <c r="D591" s="23">
        <f t="shared" si="196"/>
        <v>27273.26</v>
      </c>
      <c r="E591" s="23">
        <f t="shared" si="196"/>
        <v>27663.98</v>
      </c>
      <c r="F591" s="23">
        <f t="shared" si="196"/>
        <v>28403.43</v>
      </c>
      <c r="G591" s="23">
        <f t="shared" si="196"/>
        <v>29953.25</v>
      </c>
      <c r="H591" s="23">
        <f t="shared" si="196"/>
        <v>28778.37</v>
      </c>
      <c r="I591" s="23">
        <f t="shared" si="196"/>
        <v>29237.52</v>
      </c>
      <c r="J591" s="23">
        <f t="shared" si="196"/>
        <v>30240.09</v>
      </c>
      <c r="K591" s="23">
        <f t="shared" si="196"/>
        <v>28631.88</v>
      </c>
      <c r="L591" s="23">
        <f t="shared" si="197"/>
        <v>24945.65</v>
      </c>
      <c r="M591" s="23">
        <f t="shared" si="197"/>
        <v>23961.33</v>
      </c>
      <c r="N591" s="24">
        <f t="shared" si="197"/>
        <v>31185.18</v>
      </c>
      <c r="O591" s="24">
        <f t="shared" si="197"/>
        <v>20085.03</v>
      </c>
      <c r="P591" s="24">
        <f t="shared" si="197"/>
        <v>32910.49</v>
      </c>
      <c r="Q591" s="24">
        <f t="shared" si="197"/>
        <v>37724.49</v>
      </c>
      <c r="R591" s="24" t="str">
        <f t="shared" si="197"/>
        <v/>
      </c>
      <c r="S591" s="20"/>
      <c r="T591" s="25" t="s">
        <v>337</v>
      </c>
    </row>
    <row r="592" spans="1:31" ht="14" x14ac:dyDescent="0.3">
      <c r="B592" s="23">
        <f t="shared" si="196"/>
        <v>45007.02</v>
      </c>
      <c r="C592" s="23">
        <f t="shared" si="196"/>
        <v>43946.720000000001</v>
      </c>
      <c r="D592" s="23">
        <f t="shared" si="196"/>
        <v>41272.230000000003</v>
      </c>
      <c r="E592" s="23">
        <f t="shared" si="196"/>
        <v>42287.79</v>
      </c>
      <c r="F592" s="23">
        <f t="shared" si="196"/>
        <v>42855.28</v>
      </c>
      <c r="G592" s="23">
        <f t="shared" si="196"/>
        <v>44188.79</v>
      </c>
      <c r="H592" s="23">
        <f t="shared" si="196"/>
        <v>43304.47</v>
      </c>
      <c r="I592" s="23">
        <f t="shared" si="196"/>
        <v>44247.71</v>
      </c>
      <c r="J592" s="23">
        <f t="shared" si="196"/>
        <v>45164.42</v>
      </c>
      <c r="K592" s="23">
        <f t="shared" si="196"/>
        <v>42573.51</v>
      </c>
      <c r="L592" s="23">
        <f t="shared" si="197"/>
        <v>37653.449999999997</v>
      </c>
      <c r="M592" s="23">
        <f t="shared" si="197"/>
        <v>36094.720000000001</v>
      </c>
      <c r="N592" s="24">
        <f t="shared" si="197"/>
        <v>42468.83</v>
      </c>
      <c r="O592" s="24">
        <f t="shared" si="197"/>
        <v>59038.11</v>
      </c>
      <c r="P592" s="24">
        <f t="shared" si="197"/>
        <v>49705.46</v>
      </c>
      <c r="Q592" s="24">
        <f t="shared" si="197"/>
        <v>58707.57</v>
      </c>
      <c r="R592" s="24" t="str">
        <f t="shared" si="197"/>
        <v/>
      </c>
      <c r="S592" s="20"/>
      <c r="T592" s="25" t="s">
        <v>339</v>
      </c>
    </row>
    <row r="593" spans="2:20" ht="14" x14ac:dyDescent="0.3">
      <c r="B593" s="23">
        <f t="shared" si="196"/>
        <v>59968</v>
      </c>
      <c r="C593" s="23">
        <f t="shared" si="196"/>
        <v>58311.839999999997</v>
      </c>
      <c r="D593" s="23">
        <f t="shared" si="196"/>
        <v>55031.37</v>
      </c>
      <c r="E593" s="23">
        <f t="shared" si="196"/>
        <v>56848.62</v>
      </c>
      <c r="F593" s="23">
        <f t="shared" si="196"/>
        <v>57974.09</v>
      </c>
      <c r="G593" s="23">
        <f t="shared" si="196"/>
        <v>58540.61</v>
      </c>
      <c r="H593" s="23">
        <f t="shared" si="196"/>
        <v>58032.82</v>
      </c>
      <c r="I593" s="23">
        <f t="shared" si="196"/>
        <v>59773.66</v>
      </c>
      <c r="J593" s="23">
        <f t="shared" si="196"/>
        <v>60099.7</v>
      </c>
      <c r="K593" s="23">
        <f t="shared" si="196"/>
        <v>55610.35</v>
      </c>
      <c r="L593" s="23">
        <f t="shared" si="196"/>
        <v>50121.2</v>
      </c>
      <c r="M593" s="23">
        <f t="shared" si="196"/>
        <v>48371.01</v>
      </c>
      <c r="N593" s="24">
        <f>IFERROR(VLOOKUP($B$589,$221:$343,MATCH($T593&amp;"/"&amp;N$348,$219:$219,0),FALSE),IFERROR((VLOOKUP($B$589,$221:$343,MATCH($T592&amp;"/"&amp;N$348,$219:$219,0),FALSE)/3)*4,IFERROR(VLOOKUP($B$589,$221:$343,MATCH($T591&amp;"/"&amp;N$348,$219:$219,0),FALSE)*2,IFERROR(VLOOKUP($B$589,$221:$343,MATCH($T590&amp;"/"&amp;N$348,$219:$219,0),FALSE)*4,""))))</f>
        <v>53779.37</v>
      </c>
      <c r="O593" s="24">
        <f>IFERROR(VLOOKUP($B$589,$221:$343,MATCH($T593&amp;"/"&amp;O$348,$219:$219,0),FALSE),IFERROR((VLOOKUP($B$589,$221:$343,MATCH($T592&amp;"/"&amp;O$348,$219:$219,0),FALSE)/3)*4,IFERROR(VLOOKUP($B$589,$221:$343,MATCH($T591&amp;"/"&amp;O$348,$219:$219,0),FALSE)*2,IFERROR(VLOOKUP($B$589,$221:$343,MATCH($T590&amp;"/"&amp;O$348,$219:$219,0),FALSE)*4,""))))</f>
        <v>80073.67</v>
      </c>
      <c r="P593" s="24">
        <f>IFERROR(VLOOKUP($B$589,$221:$343,MATCH($T593&amp;"/"&amp;P$348,$219:$219,0),FALSE),IFERROR((VLOOKUP($B$589,$221:$343,MATCH($T592&amp;"/"&amp;P$348,$219:$219,0),FALSE)/3)*4,IFERROR(VLOOKUP($B$589,$221:$343,MATCH($T591&amp;"/"&amp;P$348,$219:$219,0),FALSE)*2,IFERROR(VLOOKUP($B$589,$221:$343,MATCH($T590&amp;"/"&amp;P$348,$219:$219,0),FALSE)*4,""))))</f>
        <v>67174.7</v>
      </c>
      <c r="Q593" s="24">
        <f>IFERROR(VLOOKUP($B$589,$221:$343,MATCH($T593&amp;"/"&amp;Q$348,$219:$219,0),FALSE),IFERROR((VLOOKUP($B$589,$221:$343,MATCH($T592&amp;"/"&amp;Q$348,$219:$219,0),FALSE)/3)*4,IFERROR(VLOOKUP($B$589,$221:$343,MATCH($T591&amp;"/"&amp;Q$348,$219:$219,0),FALSE)*2,IFERROR(VLOOKUP($B$589,$221:$343,MATCH($T590&amp;"/"&amp;Q$348,$219:$219,0),FALSE)*4,""))))</f>
        <v>78276.759999999995</v>
      </c>
      <c r="R593" s="24" t="str">
        <f>IFERROR(VLOOKUP($B$589,$221:$343,MATCH($T593&amp;"/"&amp;R$348,$219:$219,0),FALSE),IFERROR((VLOOKUP($B$589,$221:$343,MATCH($T592&amp;"/"&amp;R$348,$219:$219,0),FALSE)/3)*4,IFERROR(VLOOKUP($B$589,$221:$343,MATCH($T591&amp;"/"&amp;R$348,$219:$219,0),FALSE)*2,IFERROR(VLOOKUP($B$589,$221:$343,MATCH($T590&amp;"/"&amp;R$348,$219:$219,0),FALSE)*4,""))))</f>
        <v/>
      </c>
      <c r="S593" s="20"/>
      <c r="T593" s="25" t="s">
        <v>341</v>
      </c>
    </row>
    <row r="594" spans="2:20" ht="14" x14ac:dyDescent="0.3">
      <c r="B594" s="74">
        <f t="shared" ref="B594:R594" si="198">B593/(B$465+B472)</f>
        <v>3.0222160294209668E-2</v>
      </c>
      <c r="C594" s="74">
        <f t="shared" si="198"/>
        <v>3.4806376346039364E-2</v>
      </c>
      <c r="D594" s="74">
        <f t="shared" si="198"/>
        <v>2.9063984488045615E-2</v>
      </c>
      <c r="E594" s="74">
        <f t="shared" si="198"/>
        <v>2.9496943489878222E-2</v>
      </c>
      <c r="F594" s="74">
        <f t="shared" si="198"/>
        <v>2.8523779599113445E-2</v>
      </c>
      <c r="G594" s="74">
        <f t="shared" si="198"/>
        <v>2.6737820316685951E-2</v>
      </c>
      <c r="H594" s="74">
        <f t="shared" si="198"/>
        <v>2.6809994132301392E-2</v>
      </c>
      <c r="I594" s="74">
        <f t="shared" si="198"/>
        <v>2.5899312308556355E-2</v>
      </c>
      <c r="J594" s="74">
        <f t="shared" si="198"/>
        <v>2.5072478075020142E-2</v>
      </c>
      <c r="K594" s="74">
        <f t="shared" si="198"/>
        <v>2.0756914622793752E-2</v>
      </c>
      <c r="L594" s="74">
        <f t="shared" si="198"/>
        <v>1.6160463498854229E-2</v>
      </c>
      <c r="M594" s="74">
        <f t="shared" si="198"/>
        <v>1.4698128947502425E-2</v>
      </c>
      <c r="N594" s="74">
        <f t="shared" si="198"/>
        <v>1.8460132703615521E-2</v>
      </c>
      <c r="O594" s="74">
        <f t="shared" si="198"/>
        <v>3.0198328796160988E-2</v>
      </c>
      <c r="P594" s="74">
        <f t="shared" si="198"/>
        <v>2.1125976656218313E-2</v>
      </c>
      <c r="Q594" s="74">
        <f t="shared" si="198"/>
        <v>2.2794833202668865E-2</v>
      </c>
      <c r="R594" s="74" t="e">
        <f t="shared" si="198"/>
        <v>#VALUE!</v>
      </c>
      <c r="S594" s="20"/>
      <c r="T594" s="34" t="s">
        <v>343</v>
      </c>
    </row>
    <row r="595" spans="2:20" ht="14" x14ac:dyDescent="0.3">
      <c r="B595" s="193" t="s">
        <v>299</v>
      </c>
      <c r="C595" s="194"/>
      <c r="D595" s="194"/>
      <c r="E595" s="194"/>
      <c r="F595" s="194"/>
      <c r="G595" s="194"/>
      <c r="H595" s="194"/>
      <c r="I595" s="194"/>
      <c r="J595" s="194"/>
      <c r="K595" s="194"/>
      <c r="L595" s="194"/>
      <c r="M595" s="194"/>
      <c r="N595" s="194"/>
      <c r="O595" s="19"/>
      <c r="P595" s="19"/>
      <c r="Q595" s="19"/>
      <c r="R595" s="19"/>
    </row>
    <row r="596" spans="2:20" ht="14" x14ac:dyDescent="0.3">
      <c r="B596" s="23">
        <f t="shared" ref="B596:Q599" si="199">IFERROR(VLOOKUP($B$595,$221:$343,MATCH($T596&amp;"/"&amp;B$348,$219:$219,0),FALSE),"")</f>
        <v>87774.21</v>
      </c>
      <c r="C596" s="23">
        <f t="shared" si="199"/>
        <v>-21007</v>
      </c>
      <c r="D596" s="23">
        <f t="shared" si="199"/>
        <v>58531.51</v>
      </c>
      <c r="E596" s="23">
        <f t="shared" si="199"/>
        <v>-39680.449999999997</v>
      </c>
      <c r="F596" s="23">
        <f t="shared" si="199"/>
        <v>-3358.81</v>
      </c>
      <c r="G596" s="23">
        <f t="shared" si="199"/>
        <v>60702.03</v>
      </c>
      <c r="H596" s="23">
        <f t="shared" si="199"/>
        <v>11787.19</v>
      </c>
      <c r="I596" s="23">
        <f t="shared" si="199"/>
        <v>23752.77</v>
      </c>
      <c r="J596" s="23">
        <f t="shared" si="199"/>
        <v>59775.51</v>
      </c>
      <c r="K596" s="23">
        <f t="shared" si="199"/>
        <v>12032.92</v>
      </c>
      <c r="L596" s="23">
        <f t="shared" si="199"/>
        <v>-42014.51</v>
      </c>
      <c r="M596" s="23">
        <f t="shared" si="199"/>
        <v>-163939.51999999999</v>
      </c>
      <c r="N596" s="24">
        <f t="shared" si="199"/>
        <v>-130711.95</v>
      </c>
      <c r="O596" s="24">
        <f t="shared" si="199"/>
        <v>143947.34</v>
      </c>
      <c r="P596" s="24">
        <f t="shared" si="199"/>
        <v>102393.8</v>
      </c>
      <c r="Q596" s="24">
        <f t="shared" si="199"/>
        <v>43961.37</v>
      </c>
      <c r="R596" s="24" t="str">
        <f t="shared" ref="L596:R599" si="200">IFERROR(VLOOKUP($B$595,$221:$343,MATCH($T596&amp;"/"&amp;R$348,$219:$219,0),FALSE),"")</f>
        <v/>
      </c>
      <c r="S596" s="20"/>
      <c r="T596" s="25" t="s">
        <v>335</v>
      </c>
    </row>
    <row r="597" spans="2:20" ht="14" x14ac:dyDescent="0.3">
      <c r="B597" s="23">
        <f t="shared" si="199"/>
        <v>80850</v>
      </c>
      <c r="C597" s="23">
        <f t="shared" si="199"/>
        <v>-35366.67</v>
      </c>
      <c r="D597" s="23">
        <f t="shared" si="199"/>
        <v>130404.62</v>
      </c>
      <c r="E597" s="23">
        <f t="shared" si="199"/>
        <v>-71696.710000000006</v>
      </c>
      <c r="F597" s="23">
        <f t="shared" si="199"/>
        <v>49415.91</v>
      </c>
      <c r="G597" s="23">
        <f t="shared" si="199"/>
        <v>144415.88</v>
      </c>
      <c r="H597" s="23">
        <f t="shared" si="199"/>
        <v>88623.51</v>
      </c>
      <c r="I597" s="23">
        <f t="shared" si="199"/>
        <v>78983.47</v>
      </c>
      <c r="J597" s="23">
        <f t="shared" si="199"/>
        <v>162952.91</v>
      </c>
      <c r="K597" s="23">
        <f t="shared" si="199"/>
        <v>165438.26</v>
      </c>
      <c r="L597" s="23">
        <f t="shared" si="200"/>
        <v>16565.16</v>
      </c>
      <c r="M597" s="23">
        <f t="shared" si="200"/>
        <v>-173879.11</v>
      </c>
      <c r="N597" s="24">
        <f t="shared" si="200"/>
        <v>10219.89</v>
      </c>
      <c r="O597" s="24">
        <f t="shared" si="200"/>
        <v>277606.61</v>
      </c>
      <c r="P597" s="24">
        <f t="shared" si="200"/>
        <v>402949.23</v>
      </c>
      <c r="Q597" s="24">
        <f t="shared" si="200"/>
        <v>177413.6</v>
      </c>
      <c r="R597" s="24" t="str">
        <f t="shared" si="200"/>
        <v/>
      </c>
      <c r="S597" s="20"/>
      <c r="T597" s="25" t="s">
        <v>337</v>
      </c>
    </row>
    <row r="598" spans="2:20" ht="14" x14ac:dyDescent="0.3">
      <c r="B598" s="23">
        <f t="shared" si="199"/>
        <v>132191.32999999999</v>
      </c>
      <c r="C598" s="23">
        <f t="shared" si="199"/>
        <v>-79143.990000000005</v>
      </c>
      <c r="D598" s="23">
        <f t="shared" si="199"/>
        <v>178882.29</v>
      </c>
      <c r="E598" s="23">
        <f t="shared" si="199"/>
        <v>-110267.32</v>
      </c>
      <c r="F598" s="23">
        <f t="shared" si="199"/>
        <v>54538.67</v>
      </c>
      <c r="G598" s="23">
        <f t="shared" si="199"/>
        <v>155024.04999999999</v>
      </c>
      <c r="H598" s="23">
        <f t="shared" si="199"/>
        <v>116276.58</v>
      </c>
      <c r="I598" s="23">
        <f t="shared" si="199"/>
        <v>150757.9</v>
      </c>
      <c r="J598" s="23">
        <f t="shared" si="199"/>
        <v>190127.28</v>
      </c>
      <c r="K598" s="23">
        <f t="shared" si="199"/>
        <v>328056.36</v>
      </c>
      <c r="L598" s="23">
        <f t="shared" si="200"/>
        <v>176383.29</v>
      </c>
      <c r="M598" s="23">
        <f t="shared" si="200"/>
        <v>-183459.15</v>
      </c>
      <c r="N598" s="24">
        <f t="shared" si="200"/>
        <v>194535.37</v>
      </c>
      <c r="O598" s="24">
        <f t="shared" si="200"/>
        <v>370813.03</v>
      </c>
      <c r="P598" s="24">
        <f t="shared" si="200"/>
        <v>597446.93000000005</v>
      </c>
      <c r="Q598" s="24">
        <f t="shared" si="200"/>
        <v>295519.13</v>
      </c>
      <c r="R598" s="24" t="str">
        <f t="shared" si="200"/>
        <v/>
      </c>
      <c r="S598" s="20"/>
      <c r="T598" s="25" t="s">
        <v>339</v>
      </c>
    </row>
    <row r="599" spans="2:20" ht="14" x14ac:dyDescent="0.3">
      <c r="B599" s="23">
        <f t="shared" si="199"/>
        <v>53734</v>
      </c>
      <c r="C599" s="23">
        <f t="shared" si="199"/>
        <v>-77225.17</v>
      </c>
      <c r="D599" s="23">
        <f t="shared" si="199"/>
        <v>207516.96</v>
      </c>
      <c r="E599" s="23">
        <f t="shared" si="199"/>
        <v>-130611.19</v>
      </c>
      <c r="F599" s="23">
        <f t="shared" si="199"/>
        <v>139356.85</v>
      </c>
      <c r="G599" s="23">
        <f t="shared" si="199"/>
        <v>163742.07</v>
      </c>
      <c r="H599" s="23">
        <f t="shared" si="199"/>
        <v>199076.42</v>
      </c>
      <c r="I599" s="23">
        <f t="shared" si="199"/>
        <v>279919.03000000003</v>
      </c>
      <c r="J599" s="23">
        <f t="shared" si="199"/>
        <v>270828.48</v>
      </c>
      <c r="K599" s="23">
        <f t="shared" si="199"/>
        <v>535112.86</v>
      </c>
      <c r="L599" s="23">
        <f t="shared" si="200"/>
        <v>236685.87</v>
      </c>
      <c r="M599" s="23">
        <f t="shared" si="200"/>
        <v>-105059.3</v>
      </c>
      <c r="N599" s="24">
        <f t="shared" si="200"/>
        <v>329926.89</v>
      </c>
      <c r="O599" s="24">
        <f t="shared" si="200"/>
        <v>577953.23</v>
      </c>
      <c r="P599" s="24">
        <f t="shared" si="200"/>
        <v>682214.82</v>
      </c>
      <c r="Q599" s="24" t="str">
        <f t="shared" si="200"/>
        <v/>
      </c>
      <c r="R599" s="24" t="str">
        <f t="shared" si="200"/>
        <v/>
      </c>
      <c r="S599" s="20"/>
      <c r="T599" s="25" t="s">
        <v>341</v>
      </c>
    </row>
    <row r="600" spans="2:20" ht="14" x14ac:dyDescent="0.3">
      <c r="B600" s="80">
        <f t="shared" ref="B600:M600" si="201">B599/B$585</f>
        <v>0.29811342590602008</v>
      </c>
      <c r="C600" s="80">
        <f t="shared" si="201"/>
        <v>-1.2733633421554806</v>
      </c>
      <c r="D600" s="80">
        <f t="shared" si="201"/>
        <v>3.9864789684796134</v>
      </c>
      <c r="E600" s="80">
        <f t="shared" si="201"/>
        <v>-2.0803098026280056</v>
      </c>
      <c r="F600" s="80">
        <f t="shared" si="201"/>
        <v>1.5081833458206435</v>
      </c>
      <c r="G600" s="80">
        <f t="shared" si="201"/>
        <v>1.397734408211138</v>
      </c>
      <c r="H600" s="80">
        <f t="shared" si="201"/>
        <v>1.3550305016670687</v>
      </c>
      <c r="I600" s="80">
        <f t="shared" si="201"/>
        <v>1.6909100343583578</v>
      </c>
      <c r="J600" s="80">
        <f t="shared" si="201"/>
        <v>1.5417235145891879</v>
      </c>
      <c r="K600" s="80">
        <f t="shared" si="201"/>
        <v>2.2008126894715998</v>
      </c>
      <c r="L600" s="80">
        <f t="shared" si="201"/>
        <v>0.6545754360259507</v>
      </c>
      <c r="M600" s="80">
        <f t="shared" si="201"/>
        <v>-0.25422657522192471</v>
      </c>
      <c r="N600" s="80">
        <f>IFERROR(N599/N$585,IFERROR(N598/N$585,IFERROR(N597/N$585,N596/N$585)))</f>
        <v>1.1919702149511826</v>
      </c>
      <c r="O600" s="80">
        <f>IFERROR(O599/O$585,IFERROR(O598/O$585,IFERROR(O597/O$585,O596/O$585)))</f>
        <v>1.964526849607243</v>
      </c>
      <c r="P600" s="80">
        <f t="shared" ref="P600:R600" si="202">IFERROR(P599/P$585,IFERROR(P598/P$585,IFERROR(P597/P$585,P596/P$585)))</f>
        <v>1.6351250106447395</v>
      </c>
      <c r="Q600" s="80">
        <f t="shared" si="202"/>
        <v>0.63432475010009726</v>
      </c>
      <c r="R600" s="80" t="e">
        <f t="shared" si="202"/>
        <v>#VALUE!</v>
      </c>
      <c r="S600" s="20"/>
      <c r="T600" s="34" t="s">
        <v>396</v>
      </c>
    </row>
    <row r="601" spans="2:20" ht="14" x14ac:dyDescent="0.3">
      <c r="B601" s="185" t="s">
        <v>397</v>
      </c>
      <c r="C601" s="186"/>
      <c r="D601" s="186"/>
      <c r="E601" s="186"/>
      <c r="F601" s="186"/>
      <c r="G601" s="186"/>
      <c r="H601" s="186"/>
      <c r="I601" s="186"/>
      <c r="J601" s="186"/>
      <c r="K601" s="186"/>
      <c r="L601" s="186"/>
      <c r="M601" s="186"/>
      <c r="N601" s="186"/>
      <c r="O601" s="57"/>
      <c r="P601" s="57"/>
      <c r="Q601" s="57"/>
      <c r="R601" s="57"/>
    </row>
    <row r="602" spans="2:20" ht="14" x14ac:dyDescent="0.3">
      <c r="B602" s="23">
        <f>IFERROR(B596+B608,"")</f>
        <v>70034.360000000015</v>
      </c>
      <c r="C602" s="23">
        <f t="shared" ref="C602:R605" si="203">IFERROR(C596+C608,"")</f>
        <v>-31689</v>
      </c>
      <c r="D602" s="23">
        <f t="shared" si="203"/>
        <v>56017.79</v>
      </c>
      <c r="E602" s="23">
        <f t="shared" si="203"/>
        <v>-56932.869999999995</v>
      </c>
      <c r="F602" s="23">
        <f t="shared" si="203"/>
        <v>-13629.869999999999</v>
      </c>
      <c r="G602" s="23">
        <f t="shared" si="203"/>
        <v>33520.270000000004</v>
      </c>
      <c r="H602" s="23">
        <f t="shared" si="203"/>
        <v>3337.24</v>
      </c>
      <c r="I602" s="23">
        <f t="shared" si="203"/>
        <v>17569.240000000002</v>
      </c>
      <c r="J602" s="23">
        <f t="shared" si="203"/>
        <v>48291.72</v>
      </c>
      <c r="K602" s="23">
        <f t="shared" si="203"/>
        <v>5018.45</v>
      </c>
      <c r="L602" s="23">
        <f t="shared" si="203"/>
        <v>-53525.130000000005</v>
      </c>
      <c r="M602" s="23">
        <f t="shared" si="203"/>
        <v>-174996.00999999998</v>
      </c>
      <c r="N602" s="24">
        <f t="shared" si="203"/>
        <v>-145566.84</v>
      </c>
      <c r="O602" s="24">
        <f t="shared" si="203"/>
        <v>139903.29999999999</v>
      </c>
      <c r="P602" s="24">
        <f t="shared" si="203"/>
        <v>93777.680000000008</v>
      </c>
      <c r="Q602" s="24">
        <f t="shared" si="203"/>
        <v>20913.340000000004</v>
      </c>
      <c r="R602" s="24" t="str">
        <f t="shared" si="203"/>
        <v/>
      </c>
      <c r="S602" s="20"/>
      <c r="T602" s="25" t="s">
        <v>335</v>
      </c>
    </row>
    <row r="603" spans="2:20" ht="14" x14ac:dyDescent="0.3">
      <c r="B603" s="23">
        <f t="shared" ref="B603:N605" si="204">IFERROR(B597+B609,"")</f>
        <v>56004</v>
      </c>
      <c r="C603" s="23">
        <f t="shared" si="204"/>
        <v>-46826.63</v>
      </c>
      <c r="D603" s="23">
        <f t="shared" si="204"/>
        <v>126896.14</v>
      </c>
      <c r="E603" s="23">
        <f t="shared" si="204"/>
        <v>-96166.78</v>
      </c>
      <c r="F603" s="23">
        <f t="shared" si="204"/>
        <v>27582.440000000002</v>
      </c>
      <c r="G603" s="23">
        <f t="shared" si="204"/>
        <v>103628.9</v>
      </c>
      <c r="H603" s="23">
        <f t="shared" si="204"/>
        <v>71769.97</v>
      </c>
      <c r="I603" s="23">
        <f t="shared" si="204"/>
        <v>66296.06</v>
      </c>
      <c r="J603" s="23">
        <f t="shared" si="204"/>
        <v>144958.34</v>
      </c>
      <c r="K603" s="23">
        <f t="shared" si="204"/>
        <v>152253.22</v>
      </c>
      <c r="L603" s="23">
        <f t="shared" si="204"/>
        <v>-15073.36</v>
      </c>
      <c r="M603" s="23">
        <f t="shared" si="204"/>
        <v>-189736.47999999998</v>
      </c>
      <c r="N603" s="24">
        <f t="shared" si="204"/>
        <v>-6599.6500000000015</v>
      </c>
      <c r="O603" s="24">
        <f t="shared" si="203"/>
        <v>268811.01999999996</v>
      </c>
      <c r="P603" s="24">
        <f t="shared" si="203"/>
        <v>387311.6</v>
      </c>
      <c r="Q603" s="24">
        <f t="shared" si="203"/>
        <v>139564.34</v>
      </c>
      <c r="R603" s="24" t="str">
        <f t="shared" si="203"/>
        <v/>
      </c>
      <c r="S603" s="20"/>
      <c r="T603" s="25" t="s">
        <v>337</v>
      </c>
    </row>
    <row r="604" spans="2:20" ht="14" x14ac:dyDescent="0.3">
      <c r="B604" s="23">
        <f t="shared" si="204"/>
        <v>94702.819999999978</v>
      </c>
      <c r="C604" s="23">
        <f t="shared" si="204"/>
        <v>-106988.49</v>
      </c>
      <c r="D604" s="23">
        <f t="shared" si="204"/>
        <v>157693.67000000001</v>
      </c>
      <c r="E604" s="23">
        <f t="shared" si="204"/>
        <v>-146085.11000000002</v>
      </c>
      <c r="F604" s="23">
        <f t="shared" si="204"/>
        <v>18910.5</v>
      </c>
      <c r="G604" s="23">
        <f t="shared" si="204"/>
        <v>102743.44999999998</v>
      </c>
      <c r="H604" s="23">
        <f t="shared" si="204"/>
        <v>91362.880000000005</v>
      </c>
      <c r="I604" s="23">
        <f t="shared" si="204"/>
        <v>122270.85999999999</v>
      </c>
      <c r="J604" s="23">
        <f t="shared" si="204"/>
        <v>166900.41</v>
      </c>
      <c r="K604" s="23">
        <f t="shared" si="204"/>
        <v>310611.32999999996</v>
      </c>
      <c r="L604" s="23">
        <f t="shared" si="204"/>
        <v>128775.30000000002</v>
      </c>
      <c r="M604" s="23">
        <f t="shared" si="204"/>
        <v>-209026.22</v>
      </c>
      <c r="N604" s="24">
        <f t="shared" si="204"/>
        <v>170732.66999999998</v>
      </c>
      <c r="O604" s="24">
        <f t="shared" si="203"/>
        <v>360251.28</v>
      </c>
      <c r="P604" s="24">
        <f t="shared" si="203"/>
        <v>572092.78</v>
      </c>
      <c r="Q604" s="24">
        <f t="shared" si="203"/>
        <v>251802.15</v>
      </c>
      <c r="R604" s="24" t="str">
        <f t="shared" si="203"/>
        <v/>
      </c>
      <c r="S604" s="20"/>
      <c r="T604" s="25" t="s">
        <v>339</v>
      </c>
    </row>
    <row r="605" spans="2:20" ht="14" x14ac:dyDescent="0.3">
      <c r="B605" s="23">
        <f t="shared" si="204"/>
        <v>8051</v>
      </c>
      <c r="C605" s="64">
        <f t="shared" si="204"/>
        <v>-106637.09</v>
      </c>
      <c r="D605" s="64">
        <f t="shared" si="204"/>
        <v>165512.84</v>
      </c>
      <c r="E605" s="64">
        <f t="shared" si="204"/>
        <v>-174446.22</v>
      </c>
      <c r="F605" s="64">
        <f t="shared" si="204"/>
        <v>82823.16</v>
      </c>
      <c r="G605" s="64">
        <f t="shared" si="204"/>
        <v>94110.33</v>
      </c>
      <c r="H605" s="64">
        <f t="shared" si="204"/>
        <v>169695.18000000002</v>
      </c>
      <c r="I605" s="64">
        <f t="shared" si="204"/>
        <v>241119.14</v>
      </c>
      <c r="J605" s="64">
        <f t="shared" si="204"/>
        <v>240969.74999999997</v>
      </c>
      <c r="K605" s="64">
        <f t="shared" si="204"/>
        <v>506867.39</v>
      </c>
      <c r="L605" s="64">
        <f t="shared" si="204"/>
        <v>175721.19</v>
      </c>
      <c r="M605" s="64">
        <f t="shared" si="204"/>
        <v>-137467.06</v>
      </c>
      <c r="N605" s="64">
        <f t="shared" si="204"/>
        <v>294557.39</v>
      </c>
      <c r="O605" s="64">
        <f t="shared" si="203"/>
        <v>558999.86</v>
      </c>
      <c r="P605" s="64">
        <f t="shared" si="203"/>
        <v>642503.76</v>
      </c>
      <c r="Q605" s="64" t="str">
        <f t="shared" si="203"/>
        <v/>
      </c>
      <c r="R605" s="64" t="str">
        <f t="shared" si="203"/>
        <v/>
      </c>
      <c r="S605" s="20"/>
      <c r="T605" s="25" t="s">
        <v>341</v>
      </c>
    </row>
    <row r="606" spans="2:20" ht="14" x14ac:dyDescent="0.3">
      <c r="B606" s="195" t="s">
        <v>398</v>
      </c>
      <c r="C606" s="196"/>
      <c r="D606" s="196"/>
      <c r="E606" s="196"/>
      <c r="F606" s="196"/>
      <c r="G606" s="196"/>
      <c r="H606" s="196"/>
      <c r="I606" s="196"/>
      <c r="J606" s="196"/>
      <c r="K606" s="196"/>
      <c r="L606" s="196"/>
      <c r="M606" s="196"/>
      <c r="N606" s="196"/>
      <c r="O606" s="81"/>
      <c r="P606" s="81"/>
      <c r="Q606" s="81"/>
      <c r="R606" s="81"/>
      <c r="S606" s="20"/>
      <c r="T606" s="25"/>
    </row>
    <row r="607" spans="2:20" ht="14" x14ac:dyDescent="0.3">
      <c r="B607" s="197" t="s">
        <v>307</v>
      </c>
      <c r="C607" s="198"/>
      <c r="D607" s="198"/>
      <c r="E607" s="198"/>
      <c r="F607" s="198"/>
      <c r="G607" s="198"/>
      <c r="H607" s="198"/>
      <c r="I607" s="198"/>
      <c r="J607" s="198"/>
      <c r="K607" s="198"/>
      <c r="L607" s="198"/>
      <c r="M607" s="198"/>
      <c r="N607" s="198"/>
      <c r="O607" s="51"/>
      <c r="P607" s="51"/>
      <c r="Q607" s="51"/>
      <c r="R607" s="51"/>
    </row>
    <row r="608" spans="2:20" ht="14" x14ac:dyDescent="0.3">
      <c r="B608" s="23">
        <f t="shared" ref="B608:Q611" si="205">IFERROR(VLOOKUP($B$607,$221:$343,MATCH($T608&amp;"/"&amp;B$348,$219:$219,0),FALSE),"")</f>
        <v>-17739.849999999999</v>
      </c>
      <c r="C608" s="23">
        <f t="shared" si="205"/>
        <v>-10682</v>
      </c>
      <c r="D608" s="23">
        <f t="shared" si="205"/>
        <v>-2513.7199999999998</v>
      </c>
      <c r="E608" s="23">
        <f t="shared" si="205"/>
        <v>-17252.419999999998</v>
      </c>
      <c r="F608" s="23">
        <f t="shared" si="205"/>
        <v>-10271.06</v>
      </c>
      <c r="G608" s="23">
        <f t="shared" si="205"/>
        <v>-27181.759999999998</v>
      </c>
      <c r="H608" s="23">
        <f t="shared" si="205"/>
        <v>-8449.9500000000007</v>
      </c>
      <c r="I608" s="23">
        <f t="shared" si="205"/>
        <v>-6183.53</v>
      </c>
      <c r="J608" s="23">
        <f t="shared" si="205"/>
        <v>-11483.79</v>
      </c>
      <c r="K608" s="23">
        <f t="shared" si="205"/>
        <v>-7014.47</v>
      </c>
      <c r="L608" s="23">
        <f t="shared" si="205"/>
        <v>-11510.62</v>
      </c>
      <c r="M608" s="23">
        <f t="shared" si="205"/>
        <v>-11056.49</v>
      </c>
      <c r="N608" s="24">
        <f t="shared" si="205"/>
        <v>-14854.89</v>
      </c>
      <c r="O608" s="24">
        <f t="shared" si="205"/>
        <v>-4044.04</v>
      </c>
      <c r="P608" s="24">
        <f t="shared" si="205"/>
        <v>-8616.1200000000008</v>
      </c>
      <c r="Q608" s="24">
        <f t="shared" si="205"/>
        <v>-23048.03</v>
      </c>
      <c r="R608" s="24" t="str">
        <f t="shared" ref="L608:R611" si="206">IFERROR(VLOOKUP($B$607,$221:$343,MATCH($T608&amp;"/"&amp;R$348,$219:$219,0),FALSE),"")</f>
        <v/>
      </c>
      <c r="S608" s="20"/>
      <c r="T608" s="25" t="s">
        <v>335</v>
      </c>
    </row>
    <row r="609" spans="2:20" ht="14" x14ac:dyDescent="0.3">
      <c r="B609" s="23">
        <f t="shared" si="205"/>
        <v>-24846</v>
      </c>
      <c r="C609" s="23">
        <f t="shared" si="205"/>
        <v>-11459.96</v>
      </c>
      <c r="D609" s="23">
        <f t="shared" si="205"/>
        <v>-3508.48</v>
      </c>
      <c r="E609" s="23">
        <f t="shared" si="205"/>
        <v>-24470.07</v>
      </c>
      <c r="F609" s="23">
        <f t="shared" si="205"/>
        <v>-21833.47</v>
      </c>
      <c r="G609" s="23">
        <f t="shared" si="205"/>
        <v>-40786.980000000003</v>
      </c>
      <c r="H609" s="23">
        <f t="shared" si="205"/>
        <v>-16853.54</v>
      </c>
      <c r="I609" s="23">
        <f t="shared" si="205"/>
        <v>-12687.41</v>
      </c>
      <c r="J609" s="23">
        <f t="shared" si="205"/>
        <v>-17994.57</v>
      </c>
      <c r="K609" s="23">
        <f t="shared" si="205"/>
        <v>-13185.04</v>
      </c>
      <c r="L609" s="23">
        <f t="shared" si="206"/>
        <v>-31638.52</v>
      </c>
      <c r="M609" s="23">
        <f t="shared" si="206"/>
        <v>-15857.37</v>
      </c>
      <c r="N609" s="24">
        <f t="shared" si="206"/>
        <v>-16819.54</v>
      </c>
      <c r="O609" s="24">
        <f t="shared" si="206"/>
        <v>-8795.59</v>
      </c>
      <c r="P609" s="24">
        <f t="shared" si="206"/>
        <v>-15637.63</v>
      </c>
      <c r="Q609" s="24">
        <f t="shared" si="206"/>
        <v>-37849.26</v>
      </c>
      <c r="R609" s="24" t="str">
        <f t="shared" si="206"/>
        <v/>
      </c>
      <c r="S609" s="20"/>
      <c r="T609" s="25" t="s">
        <v>337</v>
      </c>
    </row>
    <row r="610" spans="2:20" ht="14" x14ac:dyDescent="0.3">
      <c r="B610" s="23">
        <f t="shared" si="205"/>
        <v>-37488.51</v>
      </c>
      <c r="C610" s="23">
        <f t="shared" si="205"/>
        <v>-27844.5</v>
      </c>
      <c r="D610" s="23">
        <f t="shared" si="205"/>
        <v>-21188.62</v>
      </c>
      <c r="E610" s="23">
        <f t="shared" si="205"/>
        <v>-35817.79</v>
      </c>
      <c r="F610" s="23">
        <f t="shared" si="205"/>
        <v>-35628.17</v>
      </c>
      <c r="G610" s="23">
        <f t="shared" si="205"/>
        <v>-52280.6</v>
      </c>
      <c r="H610" s="23">
        <f t="shared" si="205"/>
        <v>-24913.7</v>
      </c>
      <c r="I610" s="23">
        <f t="shared" si="205"/>
        <v>-28487.040000000001</v>
      </c>
      <c r="J610" s="23">
        <f t="shared" si="205"/>
        <v>-23226.87</v>
      </c>
      <c r="K610" s="23">
        <f t="shared" si="205"/>
        <v>-17445.03</v>
      </c>
      <c r="L610" s="23">
        <f t="shared" si="206"/>
        <v>-47607.99</v>
      </c>
      <c r="M610" s="23">
        <f t="shared" si="206"/>
        <v>-25567.07</v>
      </c>
      <c r="N610" s="24">
        <f t="shared" si="206"/>
        <v>-23802.7</v>
      </c>
      <c r="O610" s="24">
        <f t="shared" si="206"/>
        <v>-10561.75</v>
      </c>
      <c r="P610" s="24">
        <f t="shared" si="206"/>
        <v>-25354.15</v>
      </c>
      <c r="Q610" s="24">
        <f t="shared" si="206"/>
        <v>-43716.98</v>
      </c>
      <c r="R610" s="24" t="str">
        <f t="shared" si="206"/>
        <v/>
      </c>
      <c r="S610" s="20"/>
      <c r="T610" s="25" t="s">
        <v>339</v>
      </c>
    </row>
    <row r="611" spans="2:20" ht="14" x14ac:dyDescent="0.3">
      <c r="B611" s="23">
        <f t="shared" si="205"/>
        <v>-45683</v>
      </c>
      <c r="C611" s="23">
        <f t="shared" si="205"/>
        <v>-29411.919999999998</v>
      </c>
      <c r="D611" s="23">
        <f t="shared" si="205"/>
        <v>-42004.12</v>
      </c>
      <c r="E611" s="23">
        <f t="shared" si="205"/>
        <v>-43835.03</v>
      </c>
      <c r="F611" s="23">
        <f t="shared" si="205"/>
        <v>-56533.69</v>
      </c>
      <c r="G611" s="23">
        <f t="shared" si="205"/>
        <v>-69631.740000000005</v>
      </c>
      <c r="H611" s="23">
        <f t="shared" si="205"/>
        <v>-29381.24</v>
      </c>
      <c r="I611" s="23">
        <f t="shared" si="205"/>
        <v>-38799.89</v>
      </c>
      <c r="J611" s="23">
        <f t="shared" si="205"/>
        <v>-29858.73</v>
      </c>
      <c r="K611" s="23">
        <f t="shared" si="205"/>
        <v>-28245.47</v>
      </c>
      <c r="L611" s="23">
        <f t="shared" si="206"/>
        <v>-60964.68</v>
      </c>
      <c r="M611" s="23">
        <f t="shared" si="206"/>
        <v>-32407.759999999998</v>
      </c>
      <c r="N611" s="24">
        <f t="shared" si="206"/>
        <v>-35369.5</v>
      </c>
      <c r="O611" s="24">
        <f t="shared" si="206"/>
        <v>-18953.37</v>
      </c>
      <c r="P611" s="24">
        <f t="shared" si="206"/>
        <v>-39711.06</v>
      </c>
      <c r="Q611" s="24" t="str">
        <f t="shared" si="206"/>
        <v/>
      </c>
      <c r="R611" s="24" t="str">
        <f t="shared" si="206"/>
        <v/>
      </c>
      <c r="S611" s="20"/>
      <c r="T611" s="25" t="s">
        <v>341</v>
      </c>
    </row>
    <row r="612" spans="2:20" ht="14" x14ac:dyDescent="0.3">
      <c r="B612" s="183" t="s">
        <v>311</v>
      </c>
      <c r="C612" s="184"/>
      <c r="D612" s="184"/>
      <c r="E612" s="184"/>
      <c r="F612" s="184"/>
      <c r="G612" s="184"/>
      <c r="H612" s="184"/>
      <c r="I612" s="184"/>
      <c r="J612" s="184"/>
      <c r="K612" s="184"/>
      <c r="L612" s="184"/>
      <c r="M612" s="184"/>
      <c r="N612" s="184"/>
      <c r="O612" s="77"/>
      <c r="P612" s="77"/>
      <c r="Q612" s="77"/>
      <c r="R612" s="77"/>
    </row>
    <row r="613" spans="2:20" ht="14" x14ac:dyDescent="0.3">
      <c r="B613" s="23">
        <f t="shared" ref="B613:Q616" si="207">IFERROR(VLOOKUP($B$612,$221:$343,MATCH($T613&amp;"/"&amp;B$348,$219:$219,0),FALSE),"")</f>
        <v>-17739.849999999999</v>
      </c>
      <c r="C613" s="23">
        <f t="shared" si="207"/>
        <v>-16226</v>
      </c>
      <c r="D613" s="23">
        <f t="shared" si="207"/>
        <v>-20558.849999999999</v>
      </c>
      <c r="E613" s="23">
        <f t="shared" si="207"/>
        <v>-32780.480000000003</v>
      </c>
      <c r="F613" s="23">
        <f t="shared" si="207"/>
        <v>-20330.39</v>
      </c>
      <c r="G613" s="23">
        <f t="shared" si="207"/>
        <v>-20929.13</v>
      </c>
      <c r="H613" s="23">
        <f t="shared" si="207"/>
        <v>-18069.75</v>
      </c>
      <c r="I613" s="23">
        <f t="shared" si="207"/>
        <v>16609.61</v>
      </c>
      <c r="J613" s="23">
        <f t="shared" si="207"/>
        <v>-12534.98</v>
      </c>
      <c r="K613" s="23">
        <f t="shared" si="207"/>
        <v>-31472.09</v>
      </c>
      <c r="L613" s="23">
        <f t="shared" si="207"/>
        <v>20201.72</v>
      </c>
      <c r="M613" s="23">
        <f t="shared" si="207"/>
        <v>79672.850000000006</v>
      </c>
      <c r="N613" s="24">
        <f t="shared" si="207"/>
        <v>-6084</v>
      </c>
      <c r="O613" s="24">
        <f t="shared" si="207"/>
        <v>-51716.97</v>
      </c>
      <c r="P613" s="24">
        <f t="shared" si="207"/>
        <v>-61977.35</v>
      </c>
      <c r="Q613" s="24">
        <f t="shared" si="207"/>
        <v>-51208.46</v>
      </c>
      <c r="R613" s="24" t="str">
        <f t="shared" ref="L613:R616" si="208">IFERROR(VLOOKUP($B$612,$221:$343,MATCH($T613&amp;"/"&amp;R$348,$219:$219,0),FALSE),"")</f>
        <v/>
      </c>
      <c r="S613" s="20"/>
      <c r="T613" s="25" t="s">
        <v>335</v>
      </c>
    </row>
    <row r="614" spans="2:20" ht="14" x14ac:dyDescent="0.3">
      <c r="B614" s="23">
        <f t="shared" si="207"/>
        <v>-90596</v>
      </c>
      <c r="C614" s="23">
        <f t="shared" si="207"/>
        <v>-10047.74</v>
      </c>
      <c r="D614" s="23">
        <f t="shared" si="207"/>
        <v>-48647.07</v>
      </c>
      <c r="E614" s="23">
        <f t="shared" si="207"/>
        <v>-25616.94</v>
      </c>
      <c r="F614" s="23">
        <f t="shared" si="207"/>
        <v>-21301.84</v>
      </c>
      <c r="G614" s="23">
        <f t="shared" si="207"/>
        <v>-19942.16</v>
      </c>
      <c r="H614" s="23">
        <f t="shared" si="207"/>
        <v>-22695.55</v>
      </c>
      <c r="I614" s="23">
        <f t="shared" si="207"/>
        <v>15054.83</v>
      </c>
      <c r="J614" s="23">
        <f t="shared" si="207"/>
        <v>-36966.410000000003</v>
      </c>
      <c r="K614" s="23">
        <f t="shared" si="207"/>
        <v>-57428.76</v>
      </c>
      <c r="L614" s="23">
        <f t="shared" si="208"/>
        <v>152198.32</v>
      </c>
      <c r="M614" s="23">
        <f t="shared" si="208"/>
        <v>114629.99</v>
      </c>
      <c r="N614" s="24">
        <f t="shared" si="208"/>
        <v>26795.93</v>
      </c>
      <c r="O614" s="24">
        <f t="shared" si="208"/>
        <v>-33471.53</v>
      </c>
      <c r="P614" s="24">
        <f t="shared" si="208"/>
        <v>-151000.57</v>
      </c>
      <c r="Q614" s="24">
        <f t="shared" si="208"/>
        <v>7959.92</v>
      </c>
      <c r="R614" s="24" t="str">
        <f t="shared" si="208"/>
        <v/>
      </c>
      <c r="S614" s="20"/>
      <c r="T614" s="25" t="s">
        <v>337</v>
      </c>
    </row>
    <row r="615" spans="2:20" ht="14" x14ac:dyDescent="0.3">
      <c r="B615" s="23">
        <f t="shared" si="207"/>
        <v>-83264.649999999994</v>
      </c>
      <c r="C615" s="23">
        <f t="shared" si="207"/>
        <v>-60369.87</v>
      </c>
      <c r="D615" s="23">
        <f t="shared" si="207"/>
        <v>-14376.53</v>
      </c>
      <c r="E615" s="23">
        <f t="shared" si="207"/>
        <v>-36044.730000000003</v>
      </c>
      <c r="F615" s="23">
        <f t="shared" si="207"/>
        <v>-36093.57</v>
      </c>
      <c r="G615" s="23">
        <f t="shared" si="207"/>
        <v>-32477.46</v>
      </c>
      <c r="H615" s="23">
        <f t="shared" si="207"/>
        <v>-27807.45</v>
      </c>
      <c r="I615" s="23">
        <f t="shared" si="207"/>
        <v>1211.17</v>
      </c>
      <c r="J615" s="23">
        <f t="shared" si="207"/>
        <v>-27288.639999999999</v>
      </c>
      <c r="K615" s="23">
        <f t="shared" si="207"/>
        <v>-148895.97</v>
      </c>
      <c r="L615" s="23">
        <f t="shared" si="208"/>
        <v>173916.2</v>
      </c>
      <c r="M615" s="23">
        <f t="shared" si="208"/>
        <v>112395.38</v>
      </c>
      <c r="N615" s="24">
        <f t="shared" si="208"/>
        <v>34678.019999999997</v>
      </c>
      <c r="O615" s="24">
        <f t="shared" si="208"/>
        <v>41742.65</v>
      </c>
      <c r="P615" s="24">
        <f t="shared" si="208"/>
        <v>-87046.57</v>
      </c>
      <c r="Q615" s="24">
        <f t="shared" si="208"/>
        <v>141127.28</v>
      </c>
      <c r="R615" s="24" t="str">
        <f t="shared" si="208"/>
        <v/>
      </c>
      <c r="S615" s="20"/>
      <c r="T615" s="25" t="s">
        <v>339</v>
      </c>
    </row>
    <row r="616" spans="2:20" ht="14" x14ac:dyDescent="0.3">
      <c r="B616" s="23">
        <f t="shared" si="207"/>
        <v>-56696</v>
      </c>
      <c r="C616" s="23">
        <f t="shared" si="207"/>
        <v>-128975.71</v>
      </c>
      <c r="D616" s="23">
        <f t="shared" si="207"/>
        <v>-32170.77</v>
      </c>
      <c r="E616" s="23">
        <f t="shared" si="207"/>
        <v>-44040.77</v>
      </c>
      <c r="F616" s="23">
        <f t="shared" si="207"/>
        <v>-72641.460000000006</v>
      </c>
      <c r="G616" s="23">
        <f t="shared" si="207"/>
        <v>-54464.28</v>
      </c>
      <c r="H616" s="23">
        <f t="shared" si="207"/>
        <v>-51415</v>
      </c>
      <c r="I616" s="23">
        <f t="shared" si="207"/>
        <v>-9926.11</v>
      </c>
      <c r="J616" s="23">
        <f t="shared" si="207"/>
        <v>-85312</v>
      </c>
      <c r="K616" s="23">
        <f t="shared" si="207"/>
        <v>-344857.14</v>
      </c>
      <c r="L616" s="23">
        <f t="shared" si="208"/>
        <v>51887.24</v>
      </c>
      <c r="M616" s="23">
        <f t="shared" si="208"/>
        <v>86846.57</v>
      </c>
      <c r="N616" s="24">
        <f t="shared" si="208"/>
        <v>-24767.91</v>
      </c>
      <c r="O616" s="24">
        <f t="shared" si="208"/>
        <v>-81848.149999999994</v>
      </c>
      <c r="P616" s="24">
        <f t="shared" si="208"/>
        <v>-174390.55</v>
      </c>
      <c r="Q616" s="24" t="str">
        <f t="shared" si="208"/>
        <v/>
      </c>
      <c r="R616" s="24" t="str">
        <f t="shared" si="208"/>
        <v/>
      </c>
      <c r="S616" s="20"/>
      <c r="T616" s="25" t="s">
        <v>341</v>
      </c>
    </row>
    <row r="617" spans="2:20" ht="14" x14ac:dyDescent="0.3">
      <c r="B617" s="185" t="s">
        <v>325</v>
      </c>
      <c r="C617" s="186"/>
      <c r="D617" s="186"/>
      <c r="E617" s="186"/>
      <c r="F617" s="186"/>
      <c r="G617" s="186"/>
      <c r="H617" s="186"/>
      <c r="I617" s="186"/>
      <c r="J617" s="186"/>
      <c r="K617" s="186"/>
      <c r="L617" s="186"/>
      <c r="M617" s="186"/>
      <c r="N617" s="186"/>
      <c r="O617" s="57"/>
      <c r="P617" s="57"/>
      <c r="Q617" s="57"/>
      <c r="R617" s="57"/>
    </row>
    <row r="618" spans="2:20" ht="14" x14ac:dyDescent="0.3">
      <c r="B618" s="23">
        <f t="shared" ref="B618:Q621" si="209">IFERROR(VLOOKUP($B$617,$221:$343,MATCH($T618&amp;"/"&amp;B$348,$219:$219,0),FALSE),"")</f>
        <v>-41825.93</v>
      </c>
      <c r="C618" s="23">
        <f t="shared" si="209"/>
        <v>54429</v>
      </c>
      <c r="D618" s="23">
        <f t="shared" si="209"/>
        <v>-31877.73</v>
      </c>
      <c r="E618" s="23">
        <f t="shared" si="209"/>
        <v>79244.92</v>
      </c>
      <c r="F618" s="23">
        <f t="shared" si="209"/>
        <v>30000</v>
      </c>
      <c r="G618" s="23">
        <f t="shared" si="209"/>
        <v>-32000</v>
      </c>
      <c r="H618" s="23">
        <f t="shared" si="209"/>
        <v>-6000</v>
      </c>
      <c r="I618" s="23">
        <f t="shared" si="209"/>
        <v>-44000</v>
      </c>
      <c r="J618" s="23">
        <f t="shared" si="209"/>
        <v>-53000</v>
      </c>
      <c r="K618" s="23">
        <f t="shared" si="209"/>
        <v>20000</v>
      </c>
      <c r="L618" s="23">
        <f t="shared" si="209"/>
        <v>16000</v>
      </c>
      <c r="M618" s="23">
        <f t="shared" si="209"/>
        <v>76297.75</v>
      </c>
      <c r="N618" s="23">
        <f t="shared" si="209"/>
        <v>120306.79</v>
      </c>
      <c r="O618" s="23">
        <f t="shared" si="209"/>
        <v>-106203.2</v>
      </c>
      <c r="P618" s="23">
        <f t="shared" si="209"/>
        <v>1408.43</v>
      </c>
      <c r="Q618" s="23">
        <f t="shared" si="209"/>
        <v>-30661.59</v>
      </c>
      <c r="R618" s="23" t="str">
        <f t="shared" ref="L618:R621" si="210">IFERROR(VLOOKUP($B$617,$221:$343,MATCH($T618&amp;"/"&amp;R$348,$219:$219,0),FALSE),"")</f>
        <v/>
      </c>
      <c r="S618" s="20"/>
      <c r="T618" s="25" t="s">
        <v>335</v>
      </c>
    </row>
    <row r="619" spans="2:20" ht="14" x14ac:dyDescent="0.3">
      <c r="B619" s="23">
        <f t="shared" si="209"/>
        <v>24346</v>
      </c>
      <c r="C619" s="23">
        <f t="shared" si="209"/>
        <v>68833.429999999993</v>
      </c>
      <c r="D619" s="23">
        <f t="shared" si="209"/>
        <v>-88312.9</v>
      </c>
      <c r="E619" s="23">
        <f t="shared" si="209"/>
        <v>96637.65</v>
      </c>
      <c r="F619" s="23">
        <f t="shared" si="209"/>
        <v>-30425</v>
      </c>
      <c r="G619" s="23">
        <f t="shared" si="209"/>
        <v>-118375</v>
      </c>
      <c r="H619" s="23">
        <f t="shared" si="209"/>
        <v>-72587.5</v>
      </c>
      <c r="I619" s="23">
        <f t="shared" si="209"/>
        <v>-104750</v>
      </c>
      <c r="J619" s="23">
        <f t="shared" si="209"/>
        <v>-132225</v>
      </c>
      <c r="K619" s="23">
        <f t="shared" si="209"/>
        <v>-105650</v>
      </c>
      <c r="L619" s="23">
        <f t="shared" si="210"/>
        <v>-176300</v>
      </c>
      <c r="M619" s="23">
        <f t="shared" si="210"/>
        <v>56943.74</v>
      </c>
      <c r="N619" s="23">
        <f t="shared" si="210"/>
        <v>-16188.85</v>
      </c>
      <c r="O619" s="23">
        <f t="shared" si="210"/>
        <v>-254572.89</v>
      </c>
      <c r="P619" s="23">
        <f t="shared" si="210"/>
        <v>-228004.26</v>
      </c>
      <c r="Q619" s="23">
        <f t="shared" si="210"/>
        <v>-227363.44</v>
      </c>
      <c r="R619" s="23" t="str">
        <f t="shared" si="210"/>
        <v/>
      </c>
      <c r="S619" s="20"/>
      <c r="T619" s="25" t="s">
        <v>337</v>
      </c>
    </row>
    <row r="620" spans="2:20" ht="14" x14ac:dyDescent="0.3">
      <c r="B620" s="23">
        <f t="shared" si="209"/>
        <v>-49650.59</v>
      </c>
      <c r="C620" s="23">
        <f t="shared" si="209"/>
        <v>167390.75</v>
      </c>
      <c r="D620" s="23">
        <f t="shared" si="209"/>
        <v>-174603.93</v>
      </c>
      <c r="E620" s="23">
        <f t="shared" si="209"/>
        <v>147228.60999999999</v>
      </c>
      <c r="F620" s="23">
        <f t="shared" si="209"/>
        <v>-25012.5</v>
      </c>
      <c r="G620" s="23">
        <f t="shared" si="209"/>
        <v>-106962.5</v>
      </c>
      <c r="H620" s="23">
        <f t="shared" si="209"/>
        <v>-102046.09</v>
      </c>
      <c r="I620" s="23">
        <f t="shared" si="209"/>
        <v>-163550</v>
      </c>
      <c r="J620" s="23">
        <f t="shared" si="209"/>
        <v>-170975</v>
      </c>
      <c r="K620" s="23">
        <f t="shared" si="209"/>
        <v>-186300</v>
      </c>
      <c r="L620" s="23">
        <f t="shared" si="210"/>
        <v>-325576.75</v>
      </c>
      <c r="M620" s="23">
        <f t="shared" si="210"/>
        <v>55909.96</v>
      </c>
      <c r="N620" s="23">
        <f t="shared" si="210"/>
        <v>-242464.58</v>
      </c>
      <c r="O620" s="23">
        <f t="shared" si="210"/>
        <v>-405057.84</v>
      </c>
      <c r="P620" s="23">
        <f t="shared" si="210"/>
        <v>-486590.54</v>
      </c>
      <c r="Q620" s="23">
        <f t="shared" si="210"/>
        <v>-449788.84</v>
      </c>
      <c r="R620" s="23" t="str">
        <f t="shared" si="210"/>
        <v/>
      </c>
      <c r="S620" s="20"/>
      <c r="T620" s="25" t="s">
        <v>339</v>
      </c>
    </row>
    <row r="621" spans="2:20" ht="14" x14ac:dyDescent="0.3">
      <c r="B621" s="23">
        <f t="shared" si="209"/>
        <v>-3539</v>
      </c>
      <c r="C621" s="23">
        <f t="shared" si="209"/>
        <v>213658.23</v>
      </c>
      <c r="D621" s="23">
        <f t="shared" si="209"/>
        <v>-184899.21</v>
      </c>
      <c r="E621" s="23">
        <f t="shared" si="209"/>
        <v>182228.61</v>
      </c>
      <c r="F621" s="23">
        <f t="shared" si="209"/>
        <v>-66012.5</v>
      </c>
      <c r="G621" s="23">
        <f t="shared" si="209"/>
        <v>-88962.5</v>
      </c>
      <c r="H621" s="23">
        <f t="shared" si="209"/>
        <v>-147912.5</v>
      </c>
      <c r="I621" s="23">
        <f t="shared" si="209"/>
        <v>-274550</v>
      </c>
      <c r="J621" s="23">
        <f t="shared" si="209"/>
        <v>-183975</v>
      </c>
      <c r="K621" s="23">
        <f t="shared" si="209"/>
        <v>-187300</v>
      </c>
      <c r="L621" s="23">
        <f t="shared" si="210"/>
        <v>-272043.69</v>
      </c>
      <c r="M621" s="23">
        <f t="shared" si="210"/>
        <v>22943.119999999999</v>
      </c>
      <c r="N621" s="23">
        <f t="shared" si="210"/>
        <v>-307423.82</v>
      </c>
      <c r="O621" s="23">
        <f t="shared" si="210"/>
        <v>-479162.41</v>
      </c>
      <c r="P621" s="23">
        <f t="shared" si="210"/>
        <v>-469873.72</v>
      </c>
      <c r="Q621" s="23" t="str">
        <f t="shared" si="210"/>
        <v/>
      </c>
      <c r="R621" s="23" t="str">
        <f t="shared" si="210"/>
        <v/>
      </c>
      <c r="S621" s="20"/>
      <c r="T621" s="25" t="s">
        <v>341</v>
      </c>
    </row>
    <row r="622" spans="2:20" ht="14" x14ac:dyDescent="0.3">
      <c r="B622" s="187" t="s">
        <v>326</v>
      </c>
      <c r="C622" s="188"/>
      <c r="D622" s="188"/>
      <c r="E622" s="188"/>
      <c r="F622" s="188"/>
      <c r="G622" s="188"/>
      <c r="H622" s="188"/>
      <c r="I622" s="188"/>
      <c r="J622" s="188"/>
      <c r="K622" s="188"/>
      <c r="L622" s="188"/>
      <c r="M622" s="188"/>
      <c r="N622" s="188"/>
      <c r="O622" s="82"/>
      <c r="P622" s="82"/>
      <c r="Q622" s="82"/>
      <c r="R622" s="82"/>
    </row>
    <row r="623" spans="2:20" ht="14" x14ac:dyDescent="0.3">
      <c r="B623" s="23">
        <f t="shared" ref="B623:Q626" si="211">IFERROR(VLOOKUP($B$622,$221:$343,MATCH($T623&amp;"/"&amp;B$348,$219:$219,0),FALSE),"")</f>
        <v>28208.43</v>
      </c>
      <c r="C623" s="23">
        <f t="shared" si="211"/>
        <v>17196</v>
      </c>
      <c r="D623" s="23">
        <f t="shared" si="211"/>
        <v>6094.93</v>
      </c>
      <c r="E623" s="23">
        <f t="shared" si="211"/>
        <v>6783.98</v>
      </c>
      <c r="F623" s="23">
        <f t="shared" si="211"/>
        <v>6310.8</v>
      </c>
      <c r="G623" s="23">
        <f t="shared" si="211"/>
        <v>7772.9</v>
      </c>
      <c r="H623" s="23">
        <f t="shared" si="211"/>
        <v>-12282.56</v>
      </c>
      <c r="I623" s="23">
        <f t="shared" si="211"/>
        <v>-3637.62</v>
      </c>
      <c r="J623" s="23">
        <f t="shared" si="211"/>
        <v>-5759.47</v>
      </c>
      <c r="K623" s="23">
        <f t="shared" si="211"/>
        <v>560.84</v>
      </c>
      <c r="L623" s="23">
        <f t="shared" si="211"/>
        <v>-5812.79</v>
      </c>
      <c r="M623" s="23">
        <f t="shared" si="211"/>
        <v>-7968.91</v>
      </c>
      <c r="N623" s="24">
        <f t="shared" si="211"/>
        <v>-16489.16</v>
      </c>
      <c r="O623" s="24">
        <f t="shared" si="211"/>
        <v>-13972.84</v>
      </c>
      <c r="P623" s="24">
        <f t="shared" si="211"/>
        <v>41824.879999999997</v>
      </c>
      <c r="Q623" s="24">
        <f t="shared" si="211"/>
        <v>-37908.68</v>
      </c>
      <c r="R623" s="24" t="str">
        <f t="shared" ref="L623:R626" si="212">IFERROR(VLOOKUP($B$622,$221:$343,MATCH($T623&amp;"/"&amp;R$348,$219:$219,0),FALSE),"")</f>
        <v/>
      </c>
      <c r="S623" s="20"/>
      <c r="T623" s="25" t="s">
        <v>335</v>
      </c>
    </row>
    <row r="624" spans="2:20" ht="14" x14ac:dyDescent="0.3">
      <c r="B624" s="23">
        <f t="shared" si="211"/>
        <v>14600</v>
      </c>
      <c r="C624" s="23">
        <f t="shared" si="211"/>
        <v>23419.02</v>
      </c>
      <c r="D624" s="23">
        <f t="shared" si="211"/>
        <v>-6555.35</v>
      </c>
      <c r="E624" s="23">
        <f t="shared" si="211"/>
        <v>-675.99</v>
      </c>
      <c r="F624" s="23">
        <f t="shared" si="211"/>
        <v>-2310.9299999999998</v>
      </c>
      <c r="G624" s="23">
        <f t="shared" si="211"/>
        <v>6098.71</v>
      </c>
      <c r="H624" s="23">
        <f t="shared" si="211"/>
        <v>-6659.55</v>
      </c>
      <c r="I624" s="23">
        <f t="shared" si="211"/>
        <v>-10711.69</v>
      </c>
      <c r="J624" s="23">
        <f t="shared" si="211"/>
        <v>-6238.5</v>
      </c>
      <c r="K624" s="23">
        <f t="shared" si="211"/>
        <v>2359.5</v>
      </c>
      <c r="L624" s="23">
        <f t="shared" si="212"/>
        <v>-7536.52</v>
      </c>
      <c r="M624" s="23">
        <f t="shared" si="212"/>
        <v>-2305.38</v>
      </c>
      <c r="N624" s="24">
        <f t="shared" si="212"/>
        <v>20826.96</v>
      </c>
      <c r="O624" s="24">
        <f t="shared" si="212"/>
        <v>-10437.81</v>
      </c>
      <c r="P624" s="24">
        <f t="shared" si="212"/>
        <v>23944.400000000001</v>
      </c>
      <c r="Q624" s="24">
        <f t="shared" si="212"/>
        <v>-41989.919999999998</v>
      </c>
      <c r="R624" s="24" t="str">
        <f t="shared" si="212"/>
        <v/>
      </c>
      <c r="S624" s="20"/>
      <c r="T624" s="25" t="s">
        <v>337</v>
      </c>
    </row>
    <row r="625" spans="2:28" ht="14" x14ac:dyDescent="0.3">
      <c r="B625" s="23">
        <f t="shared" si="211"/>
        <v>-723.92</v>
      </c>
      <c r="C625" s="23">
        <f t="shared" si="211"/>
        <v>27876.89</v>
      </c>
      <c r="D625" s="23">
        <f t="shared" si="211"/>
        <v>-10098.17</v>
      </c>
      <c r="E625" s="23">
        <f t="shared" si="211"/>
        <v>916.56</v>
      </c>
      <c r="F625" s="23">
        <f t="shared" si="211"/>
        <v>-6567.4</v>
      </c>
      <c r="G625" s="23">
        <f t="shared" si="211"/>
        <v>15584.09</v>
      </c>
      <c r="H625" s="23">
        <f t="shared" si="211"/>
        <v>-13576.97</v>
      </c>
      <c r="I625" s="23">
        <f t="shared" si="211"/>
        <v>-11580.92</v>
      </c>
      <c r="J625" s="23">
        <f t="shared" si="211"/>
        <v>-8136.36</v>
      </c>
      <c r="K625" s="23">
        <f t="shared" si="211"/>
        <v>-7139.61</v>
      </c>
      <c r="L625" s="23">
        <f t="shared" si="212"/>
        <v>24722.74</v>
      </c>
      <c r="M625" s="23">
        <f t="shared" si="212"/>
        <v>-15153.81</v>
      </c>
      <c r="N625" s="24">
        <f t="shared" si="212"/>
        <v>-13251.19</v>
      </c>
      <c r="O625" s="24">
        <f t="shared" si="212"/>
        <v>7497.84</v>
      </c>
      <c r="P625" s="24">
        <f t="shared" si="212"/>
        <v>23809.82</v>
      </c>
      <c r="Q625" s="24">
        <f t="shared" si="212"/>
        <v>-13142.43</v>
      </c>
      <c r="R625" s="24" t="str">
        <f t="shared" si="212"/>
        <v/>
      </c>
      <c r="S625" s="20"/>
      <c r="T625" s="25" t="s">
        <v>339</v>
      </c>
    </row>
    <row r="626" spans="2:28" ht="14" x14ac:dyDescent="0.3">
      <c r="B626" s="23">
        <f t="shared" si="211"/>
        <v>-6501</v>
      </c>
      <c r="C626" s="23">
        <f t="shared" si="211"/>
        <v>7457.36</v>
      </c>
      <c r="D626" s="23">
        <f t="shared" si="211"/>
        <v>-9553.02</v>
      </c>
      <c r="E626" s="23">
        <f t="shared" si="211"/>
        <v>7576.65</v>
      </c>
      <c r="F626" s="23">
        <f t="shared" si="211"/>
        <v>702.88</v>
      </c>
      <c r="G626" s="23">
        <f t="shared" si="211"/>
        <v>20315.28</v>
      </c>
      <c r="H626" s="23">
        <f t="shared" si="211"/>
        <v>-251.08</v>
      </c>
      <c r="I626" s="23">
        <f t="shared" si="211"/>
        <v>-4557.08</v>
      </c>
      <c r="J626" s="23">
        <f t="shared" si="211"/>
        <v>1541.48</v>
      </c>
      <c r="K626" s="23">
        <f t="shared" si="211"/>
        <v>2955.72</v>
      </c>
      <c r="L626" s="23">
        <f t="shared" si="212"/>
        <v>16529.43</v>
      </c>
      <c r="M626" s="23">
        <f t="shared" si="212"/>
        <v>4730.38</v>
      </c>
      <c r="N626" s="24">
        <f t="shared" si="212"/>
        <v>-2264.84</v>
      </c>
      <c r="O626" s="24">
        <f t="shared" si="212"/>
        <v>16942.669999999998</v>
      </c>
      <c r="P626" s="24">
        <f t="shared" si="212"/>
        <v>37950.550000000003</v>
      </c>
      <c r="Q626" s="24" t="str">
        <f t="shared" si="212"/>
        <v/>
      </c>
      <c r="R626" s="24" t="str">
        <f t="shared" si="212"/>
        <v/>
      </c>
      <c r="S626" s="20"/>
      <c r="T626" s="25" t="s">
        <v>341</v>
      </c>
    </row>
    <row r="627" spans="2:28" ht="14" x14ac:dyDescent="0.3">
      <c r="B627" s="189" t="s">
        <v>399</v>
      </c>
      <c r="C627" s="190"/>
      <c r="D627" s="190"/>
      <c r="E627" s="190"/>
      <c r="F627" s="190"/>
      <c r="G627" s="190"/>
      <c r="H627" s="190"/>
      <c r="I627" s="190"/>
      <c r="J627" s="190"/>
      <c r="K627" s="190"/>
      <c r="L627" s="190"/>
      <c r="M627" s="190"/>
      <c r="N627" s="190"/>
      <c r="O627" s="83"/>
      <c r="P627" s="83"/>
      <c r="Q627" s="83"/>
      <c r="R627" s="83"/>
      <c r="S627" s="84"/>
      <c r="T627" s="85"/>
    </row>
    <row r="628" spans="2:28" ht="14" x14ac:dyDescent="0.3">
      <c r="B628" s="173" t="s">
        <v>400</v>
      </c>
      <c r="C628" s="174"/>
      <c r="D628" s="174"/>
      <c r="E628" s="174"/>
      <c r="F628" s="174"/>
      <c r="G628" s="174"/>
      <c r="H628" s="174"/>
      <c r="I628" s="174"/>
      <c r="J628" s="174"/>
      <c r="K628" s="174"/>
      <c r="L628" s="174"/>
      <c r="M628" s="174"/>
      <c r="N628" s="174"/>
      <c r="O628" s="86"/>
      <c r="P628" s="86"/>
      <c r="Q628" s="86"/>
      <c r="R628" s="86"/>
      <c r="S628" s="84"/>
      <c r="T628" s="85"/>
    </row>
    <row r="629" spans="2:28" ht="14" x14ac:dyDescent="0.3">
      <c r="B629" s="87">
        <f t="shared" ref="B629:R629" si="213">B585/B402</f>
        <v>0.10020432034147343</v>
      </c>
      <c r="C629" s="87">
        <f t="shared" si="213"/>
        <v>2.9814134441742413E-2</v>
      </c>
      <c r="D629" s="87">
        <f t="shared" si="213"/>
        <v>2.748951218805722E-2</v>
      </c>
      <c r="E629" s="87">
        <f t="shared" si="213"/>
        <v>2.9389630025998745E-2</v>
      </c>
      <c r="F629" s="87">
        <f t="shared" si="213"/>
        <v>4.2632217856722748E-2</v>
      </c>
      <c r="G629" s="87">
        <f t="shared" si="213"/>
        <v>5.1080388175230369E-2</v>
      </c>
      <c r="H629" s="87">
        <f t="shared" si="213"/>
        <v>6.3668916378943979E-2</v>
      </c>
      <c r="I629" s="87">
        <f t="shared" si="213"/>
        <v>7.4708392820365788E-2</v>
      </c>
      <c r="J629" s="87">
        <f t="shared" si="213"/>
        <v>7.8491342195090588E-2</v>
      </c>
      <c r="K629" s="87">
        <f t="shared" si="213"/>
        <v>0.10185082479030676</v>
      </c>
      <c r="L629" s="87">
        <f t="shared" si="213"/>
        <v>0.13896377348236422</v>
      </c>
      <c r="M629" s="87">
        <f t="shared" si="213"/>
        <v>0.13693284729457156</v>
      </c>
      <c r="N629" s="87">
        <f t="shared" si="213"/>
        <v>9.8715049493223003E-2</v>
      </c>
      <c r="O629" s="87">
        <f t="shared" si="213"/>
        <v>0.10882739683269121</v>
      </c>
      <c r="P629" s="87">
        <f t="shared" si="213"/>
        <v>0.15227896134784832</v>
      </c>
      <c r="Q629" s="87">
        <f t="shared" si="213"/>
        <v>0.16963039255908385</v>
      </c>
      <c r="R629" s="87" t="e">
        <f t="shared" si="213"/>
        <v>#VALUE!</v>
      </c>
      <c r="S629" s="20"/>
      <c r="T629" s="85" t="s">
        <v>401</v>
      </c>
    </row>
    <row r="630" spans="2:28" ht="14" x14ac:dyDescent="0.3">
      <c r="B630" s="87">
        <f t="shared" ref="B630:R630" si="214">((B548*(1-B579))/(B457+B432))</f>
        <v>0.15229002399986191</v>
      </c>
      <c r="C630" s="87">
        <f t="shared" si="214"/>
        <v>5.6476625353872129E-2</v>
      </c>
      <c r="D630" s="87">
        <f t="shared" si="214"/>
        <v>4.1662971320039106E-2</v>
      </c>
      <c r="E630" s="87">
        <f t="shared" si="214"/>
        <v>3.8651061088565794E-2</v>
      </c>
      <c r="F630" s="87">
        <f t="shared" si="214"/>
        <v>5.5203170367637097E-2</v>
      </c>
      <c r="G630" s="87">
        <f t="shared" si="214"/>
        <v>6.3510979958002575E-2</v>
      </c>
      <c r="H630" s="87">
        <f t="shared" si="214"/>
        <v>7.8871095710210976E-2</v>
      </c>
      <c r="I630" s="87">
        <f t="shared" si="214"/>
        <v>9.1571581864619472E-2</v>
      </c>
      <c r="J630" s="87">
        <f t="shared" si="214"/>
        <v>9.5750795077693102E-2</v>
      </c>
      <c r="K630" s="87">
        <f t="shared" si="214"/>
        <v>0.12205975336542454</v>
      </c>
      <c r="L630" s="87">
        <f t="shared" si="214"/>
        <v>0.18142019891228414</v>
      </c>
      <c r="M630" s="87">
        <f t="shared" si="214"/>
        <v>0.16320704951564641</v>
      </c>
      <c r="N630" s="87">
        <f t="shared" si="214"/>
        <v>0.1194261619839978</v>
      </c>
      <c r="O630" s="87">
        <f t="shared" si="214"/>
        <v>0.13222104774829371</v>
      </c>
      <c r="P630" s="87">
        <f t="shared" si="214"/>
        <v>0.18979215927245094</v>
      </c>
      <c r="Q630" s="87">
        <f t="shared" si="214"/>
        <v>0.22128346464529389</v>
      </c>
      <c r="R630" s="87" t="e">
        <f t="shared" si="214"/>
        <v>#VALUE!</v>
      </c>
      <c r="S630" s="20"/>
      <c r="T630" s="85" t="s">
        <v>402</v>
      </c>
    </row>
    <row r="631" spans="2:28" ht="14" x14ac:dyDescent="0.3">
      <c r="B631" s="87">
        <f t="shared" ref="B631:R631" si="215">B585/B457</f>
        <v>0.14115141643336793</v>
      </c>
      <c r="C631" s="87">
        <f t="shared" si="215"/>
        <v>4.6394768537943547E-2</v>
      </c>
      <c r="D631" s="87">
        <f t="shared" si="215"/>
        <v>4.0674270945893473E-2</v>
      </c>
      <c r="E631" s="87">
        <f t="shared" si="215"/>
        <v>5.069367000759923E-2</v>
      </c>
      <c r="F631" s="87">
        <f t="shared" si="215"/>
        <v>7.0837773385074493E-2</v>
      </c>
      <c r="G631" s="87">
        <f t="shared" si="215"/>
        <v>7.9569041202501412E-2</v>
      </c>
      <c r="H631" s="87">
        <f t="shared" si="215"/>
        <v>9.3800927476151874E-2</v>
      </c>
      <c r="I631" s="87">
        <f t="shared" si="215"/>
        <v>9.951343480259893E-2</v>
      </c>
      <c r="J631" s="87">
        <f t="shared" si="215"/>
        <v>0.10014372289910368</v>
      </c>
      <c r="K631" s="87">
        <f t="shared" si="215"/>
        <v>0.12828325681411795</v>
      </c>
      <c r="L631" s="87">
        <f t="shared" si="215"/>
        <v>0.19700935569125042</v>
      </c>
      <c r="M631" s="87">
        <f t="shared" si="215"/>
        <v>0.22206553677931667</v>
      </c>
      <c r="N631" s="87">
        <f t="shared" si="215"/>
        <v>0.15419190278988459</v>
      </c>
      <c r="O631" s="87">
        <f t="shared" si="215"/>
        <v>0.16083057049477958</v>
      </c>
      <c r="P631" s="87">
        <f t="shared" si="215"/>
        <v>0.22339104972430651</v>
      </c>
      <c r="Q631" s="87">
        <f t="shared" si="215"/>
        <v>0.26467658541715833</v>
      </c>
      <c r="R631" s="87" t="e">
        <f t="shared" si="215"/>
        <v>#VALUE!</v>
      </c>
      <c r="S631" s="20"/>
      <c r="T631" s="85" t="s">
        <v>403</v>
      </c>
    </row>
    <row r="632" spans="2:28" ht="14" x14ac:dyDescent="0.3">
      <c r="B632" s="173" t="s">
        <v>404</v>
      </c>
      <c r="C632" s="174"/>
      <c r="D632" s="174"/>
      <c r="E632" s="174"/>
      <c r="F632" s="174"/>
      <c r="G632" s="174"/>
      <c r="H632" s="174"/>
      <c r="I632" s="174"/>
      <c r="J632" s="174"/>
      <c r="K632" s="174"/>
      <c r="L632" s="174"/>
      <c r="M632" s="174"/>
      <c r="N632" s="174"/>
      <c r="O632" s="86"/>
      <c r="P632" s="86"/>
      <c r="Q632" s="86"/>
      <c r="R632" s="86"/>
      <c r="S632" s="84"/>
      <c r="T632" s="85"/>
    </row>
    <row r="633" spans="2:28" ht="14" x14ac:dyDescent="0.3">
      <c r="B633" s="88">
        <f t="shared" ref="B633:R633" si="216">B378/B414</f>
        <v>2.5849110207489407</v>
      </c>
      <c r="C633" s="88">
        <f t="shared" si="216"/>
        <v>2.2084093806761858</v>
      </c>
      <c r="D633" s="88">
        <f t="shared" si="216"/>
        <v>2.3916278812658081</v>
      </c>
      <c r="E633" s="88">
        <f t="shared" si="216"/>
        <v>1.9535448632596049</v>
      </c>
      <c r="F633" s="88">
        <f t="shared" si="216"/>
        <v>2.0675804185831841</v>
      </c>
      <c r="G633" s="88">
        <f t="shared" si="216"/>
        <v>2.1578753101000441</v>
      </c>
      <c r="H633" s="88">
        <f t="shared" si="216"/>
        <v>2.5539479770471596</v>
      </c>
      <c r="I633" s="88">
        <f t="shared" si="216"/>
        <v>3.4387595536861109</v>
      </c>
      <c r="J633" s="88">
        <f t="shared" si="216"/>
        <v>4.1807102959866853</v>
      </c>
      <c r="K633" s="88">
        <f t="shared" si="216"/>
        <v>4.6303517132494418</v>
      </c>
      <c r="L633" s="88">
        <f t="shared" si="216"/>
        <v>3.0535808737059327</v>
      </c>
      <c r="M633" s="88">
        <f t="shared" si="216"/>
        <v>2.326597632264749</v>
      </c>
      <c r="N633" s="88">
        <f t="shared" si="216"/>
        <v>2.5360070809976345</v>
      </c>
      <c r="O633" s="88">
        <f t="shared" si="216"/>
        <v>3.0171836977193065</v>
      </c>
      <c r="P633" s="88">
        <f t="shared" si="216"/>
        <v>3.282048839905523</v>
      </c>
      <c r="Q633" s="88">
        <f t="shared" si="216"/>
        <v>2.8726653147187373</v>
      </c>
      <c r="R633" s="88" t="e">
        <f t="shared" si="216"/>
        <v>#VALUE!</v>
      </c>
      <c r="S633" s="20"/>
      <c r="T633" s="85" t="s">
        <v>405</v>
      </c>
    </row>
    <row r="634" spans="2:28" ht="14" x14ac:dyDescent="0.3">
      <c r="B634" s="88">
        <f t="shared" ref="B634:R634" si="217">(B378-B372)/B414</f>
        <v>1.3150414360369833</v>
      </c>
      <c r="C634" s="88">
        <f t="shared" si="217"/>
        <v>1.0645845823729996</v>
      </c>
      <c r="D634" s="88">
        <f t="shared" si="217"/>
        <v>1.1513756798341761</v>
      </c>
      <c r="E634" s="88">
        <f t="shared" si="217"/>
        <v>0.73462725089094816</v>
      </c>
      <c r="F634" s="88">
        <f t="shared" si="217"/>
        <v>0.77372319723436389</v>
      </c>
      <c r="G634" s="88">
        <f t="shared" si="217"/>
        <v>0.68061338882327571</v>
      </c>
      <c r="H634" s="88">
        <f t="shared" si="217"/>
        <v>0.77312210134022574</v>
      </c>
      <c r="I634" s="88">
        <f t="shared" si="217"/>
        <v>1.0771257186325938</v>
      </c>
      <c r="J634" s="88">
        <f t="shared" si="217"/>
        <v>1.3592711968032598</v>
      </c>
      <c r="K634" s="88">
        <f t="shared" si="217"/>
        <v>2.2138283231669811</v>
      </c>
      <c r="L634" s="88">
        <f t="shared" si="217"/>
        <v>1.3718017273925016</v>
      </c>
      <c r="M634" s="88">
        <f t="shared" si="217"/>
        <v>0.81508209594799619</v>
      </c>
      <c r="N634" s="88">
        <f t="shared" si="217"/>
        <v>0.88969221612432392</v>
      </c>
      <c r="O634" s="88">
        <f t="shared" si="217"/>
        <v>1.2444403615308404</v>
      </c>
      <c r="P634" s="88">
        <f t="shared" si="217"/>
        <v>1.6020080071213523</v>
      </c>
      <c r="Q634" s="88">
        <f t="shared" si="217"/>
        <v>1.1307492328893607</v>
      </c>
      <c r="R634" s="88" t="e">
        <f t="shared" si="217"/>
        <v>#VALUE!</v>
      </c>
      <c r="S634" s="20"/>
      <c r="T634" s="85" t="s">
        <v>406</v>
      </c>
    </row>
    <row r="635" spans="2:28" ht="14" x14ac:dyDescent="0.3">
      <c r="B635" s="173" t="s">
        <v>407</v>
      </c>
      <c r="C635" s="174"/>
      <c r="D635" s="174"/>
      <c r="E635" s="174"/>
      <c r="F635" s="174"/>
      <c r="G635" s="174"/>
      <c r="H635" s="174"/>
      <c r="I635" s="174"/>
      <c r="J635" s="174"/>
      <c r="K635" s="174"/>
      <c r="L635" s="174"/>
      <c r="M635" s="174"/>
      <c r="N635" s="174"/>
      <c r="O635" s="86"/>
      <c r="P635" s="86"/>
      <c r="Q635" s="86"/>
      <c r="R635" s="86"/>
      <c r="S635" s="84"/>
      <c r="T635" s="85"/>
    </row>
    <row r="636" spans="2:28" ht="14" x14ac:dyDescent="0.3">
      <c r="B636" s="88">
        <f t="shared" ref="B636:R636" si="218">B432/B457</f>
        <v>0</v>
      </c>
      <c r="C636" s="88">
        <f t="shared" si="218"/>
        <v>4.0265872107190471E-3</v>
      </c>
      <c r="D636" s="88">
        <f t="shared" si="218"/>
        <v>0.26566514241812117</v>
      </c>
      <c r="E636" s="88">
        <f t="shared" si="218"/>
        <v>0.4957580030460696</v>
      </c>
      <c r="F636" s="88">
        <f t="shared" si="218"/>
        <v>0.44541706699899125</v>
      </c>
      <c r="G636" s="88">
        <f t="shared" si="218"/>
        <v>0.37559331891523329</v>
      </c>
      <c r="H636" s="88">
        <f t="shared" si="218"/>
        <v>0.27517796320728893</v>
      </c>
      <c r="I636" s="88">
        <f t="shared" si="218"/>
        <v>0.1316478916635235</v>
      </c>
      <c r="J636" s="88">
        <f t="shared" si="218"/>
        <v>6.156865298162735E-2</v>
      </c>
      <c r="K636" s="88">
        <f t="shared" si="218"/>
        <v>5.600567638056822E-2</v>
      </c>
      <c r="L636" s="88">
        <f t="shared" si="218"/>
        <v>8.5084782594340116E-2</v>
      </c>
      <c r="M636" s="88">
        <f t="shared" si="218"/>
        <v>0.36941132801325161</v>
      </c>
      <c r="N636" s="88">
        <f t="shared" si="218"/>
        <v>0.31498824143603654</v>
      </c>
      <c r="O636" s="88">
        <f t="shared" si="218"/>
        <v>0.21571930871963585</v>
      </c>
      <c r="P636" s="88">
        <f t="shared" si="218"/>
        <v>0.16995188367584166</v>
      </c>
      <c r="Q636" s="88">
        <f t="shared" si="218"/>
        <v>0.18820503580810255</v>
      </c>
      <c r="R636" s="88" t="e">
        <f t="shared" si="218"/>
        <v>#VALUE!</v>
      </c>
      <c r="S636" s="20"/>
      <c r="T636" s="85" t="s">
        <v>408</v>
      </c>
    </row>
    <row r="637" spans="2:28" ht="14" x14ac:dyDescent="0.3">
      <c r="B637" s="88">
        <f t="shared" ref="B637:R637" si="219">B432/B585</f>
        <v>0</v>
      </c>
      <c r="C637" s="88">
        <f t="shared" si="219"/>
        <v>8.6789682061371609E-2</v>
      </c>
      <c r="D637" s="88">
        <f t="shared" si="219"/>
        <v>6.5315280702024001</v>
      </c>
      <c r="E637" s="88">
        <f t="shared" si="219"/>
        <v>9.779485347416216</v>
      </c>
      <c r="F637" s="88">
        <f t="shared" si="219"/>
        <v>6.287846804242446</v>
      </c>
      <c r="G637" s="88">
        <f t="shared" si="219"/>
        <v>4.7203449135368718</v>
      </c>
      <c r="H637" s="88">
        <f t="shared" si="219"/>
        <v>2.9336379779107271</v>
      </c>
      <c r="I637" s="88">
        <f t="shared" si="219"/>
        <v>1.3229157643354235</v>
      </c>
      <c r="J637" s="88">
        <f t="shared" si="219"/>
        <v>0.61480291723984237</v>
      </c>
      <c r="K637" s="88">
        <f t="shared" si="219"/>
        <v>0.43657822362368204</v>
      </c>
      <c r="L637" s="88">
        <f t="shared" si="219"/>
        <v>0.43188193929065727</v>
      </c>
      <c r="M637" s="88">
        <f t="shared" si="219"/>
        <v>1.663523900966063</v>
      </c>
      <c r="N637" s="88">
        <f t="shared" si="219"/>
        <v>2.0428325725071774</v>
      </c>
      <c r="O637" s="88">
        <f t="shared" si="219"/>
        <v>1.3412829915108577</v>
      </c>
      <c r="P637" s="88">
        <f t="shared" si="219"/>
        <v>0.76078197351945975</v>
      </c>
      <c r="Q637" s="88">
        <f t="shared" si="219"/>
        <v>0.71107550186757729</v>
      </c>
      <c r="R637" s="88" t="e">
        <f t="shared" si="219"/>
        <v>#VALUE!</v>
      </c>
      <c r="S637" s="20"/>
      <c r="T637" s="85" t="s">
        <v>409</v>
      </c>
    </row>
    <row r="638" spans="2:28" ht="14" x14ac:dyDescent="0.3">
      <c r="B638" s="175" t="s">
        <v>410</v>
      </c>
      <c r="C638" s="176"/>
      <c r="D638" s="176"/>
      <c r="E638" s="176"/>
      <c r="F638" s="176"/>
      <c r="G638" s="176"/>
      <c r="H638" s="176"/>
      <c r="I638" s="176"/>
      <c r="J638" s="176"/>
      <c r="K638" s="176"/>
      <c r="L638" s="176"/>
      <c r="M638" s="176"/>
      <c r="N638" s="176"/>
      <c r="O638" s="89"/>
      <c r="P638" s="89"/>
      <c r="Q638" s="89"/>
      <c r="R638" s="89"/>
      <c r="S638" s="90"/>
      <c r="T638" s="91"/>
    </row>
    <row r="639" spans="2:28" ht="14" x14ac:dyDescent="0.3">
      <c r="B639" s="92"/>
      <c r="C639" s="93">
        <f t="shared" ref="C639:R639" si="220">365/(C465/((C366+B366)/2))</f>
        <v>134.93175716159908</v>
      </c>
      <c r="D639" s="93">
        <f t="shared" si="220"/>
        <v>117.12884381251396</v>
      </c>
      <c r="E639" s="93">
        <f t="shared" si="220"/>
        <v>108.9702713717061</v>
      </c>
      <c r="F639" s="93">
        <f t="shared" si="220"/>
        <v>92.931273588244295</v>
      </c>
      <c r="G639" s="93">
        <f t="shared" si="220"/>
        <v>72.172387604546117</v>
      </c>
      <c r="H639" s="93">
        <f t="shared" si="220"/>
        <v>57.398334491695472</v>
      </c>
      <c r="I639" s="93">
        <f t="shared" si="220"/>
        <v>51.12320411204454</v>
      </c>
      <c r="J639" s="93">
        <f t="shared" si="220"/>
        <v>50.011026995635518</v>
      </c>
      <c r="K639" s="93">
        <f t="shared" si="220"/>
        <v>45.879091596689022</v>
      </c>
      <c r="L639" s="93">
        <f t="shared" si="220"/>
        <v>48.204245007496503</v>
      </c>
      <c r="M639" s="93">
        <f t="shared" si="220"/>
        <v>53.26411985831777</v>
      </c>
      <c r="N639" s="94">
        <f t="shared" si="220"/>
        <v>58.437045635848797</v>
      </c>
      <c r="O639" s="94">
        <f t="shared" si="220"/>
        <v>61.155981832400478</v>
      </c>
      <c r="P639" s="94">
        <f t="shared" si="220"/>
        <v>52.867208072285116</v>
      </c>
      <c r="Q639" s="94">
        <f t="shared" si="220"/>
        <v>49.525968137724448</v>
      </c>
      <c r="R639" s="94" t="e">
        <f t="shared" si="220"/>
        <v>#VALUE!</v>
      </c>
      <c r="S639" s="90"/>
      <c r="T639" s="91" t="s">
        <v>411</v>
      </c>
    </row>
    <row r="640" spans="2:28" ht="14" x14ac:dyDescent="0.3">
      <c r="B640" s="92"/>
      <c r="C640" s="93">
        <f t="shared" ref="C640:R640" si="221">365/(C503/((C372+B372)/2))</f>
        <v>262.7447882531406</v>
      </c>
      <c r="D640" s="93">
        <f t="shared" si="221"/>
        <v>238.42360031396433</v>
      </c>
      <c r="E640" s="93">
        <f t="shared" si="221"/>
        <v>310.99576030137263</v>
      </c>
      <c r="F640" s="93">
        <f t="shared" si="221"/>
        <v>389.02043522424759</v>
      </c>
      <c r="G640" s="93">
        <f t="shared" si="221"/>
        <v>390.29130726708928</v>
      </c>
      <c r="H640" s="93">
        <f t="shared" si="221"/>
        <v>434.04612737825988</v>
      </c>
      <c r="I640" s="93">
        <f t="shared" si="221"/>
        <v>394.00719869963831</v>
      </c>
      <c r="J640" s="93">
        <f t="shared" si="221"/>
        <v>372.90705107834805</v>
      </c>
      <c r="K640" s="93">
        <f t="shared" si="221"/>
        <v>296.9452243360401</v>
      </c>
      <c r="L640" s="93">
        <f t="shared" si="221"/>
        <v>255.54210731757573</v>
      </c>
      <c r="M640" s="93">
        <f t="shared" si="221"/>
        <v>327.5050586415303</v>
      </c>
      <c r="N640" s="94">
        <f t="shared" si="221"/>
        <v>355.20135722274136</v>
      </c>
      <c r="O640" s="94">
        <f t="shared" si="221"/>
        <v>361.30007215373178</v>
      </c>
      <c r="P640" s="94">
        <f t="shared" si="221"/>
        <v>264.3980952213883</v>
      </c>
      <c r="Q640" s="94">
        <f t="shared" si="221"/>
        <v>259.74618712562716</v>
      </c>
      <c r="R640" s="94" t="e">
        <f t="shared" si="221"/>
        <v>#VALUE!</v>
      </c>
      <c r="S640" s="90"/>
      <c r="T640" s="91" t="s">
        <v>412</v>
      </c>
      <c r="AB640" s="59"/>
    </row>
    <row r="641" spans="1:31" ht="14" x14ac:dyDescent="0.3">
      <c r="B641" s="92"/>
      <c r="C641" s="93">
        <f t="shared" ref="C641:R641" si="222">365/(C503/((C408+B408)/2))</f>
        <v>56.601239799704871</v>
      </c>
      <c r="D641" s="93">
        <f t="shared" si="222"/>
        <v>48.94703314863267</v>
      </c>
      <c r="E641" s="93">
        <f t="shared" si="222"/>
        <v>69.495961007997479</v>
      </c>
      <c r="F641" s="93">
        <f t="shared" si="222"/>
        <v>78.254116919665236</v>
      </c>
      <c r="G641" s="93">
        <f t="shared" si="222"/>
        <v>74.766816091387582</v>
      </c>
      <c r="H641" s="93">
        <f t="shared" si="222"/>
        <v>81.766885231269157</v>
      </c>
      <c r="I641" s="93">
        <f t="shared" si="222"/>
        <v>75.698249497833757</v>
      </c>
      <c r="J641" s="93">
        <f t="shared" si="222"/>
        <v>79.048017112130623</v>
      </c>
      <c r="K641" s="93">
        <f t="shared" si="222"/>
        <v>81.476553874686587</v>
      </c>
      <c r="L641" s="93">
        <f t="shared" si="222"/>
        <v>89.99252215769711</v>
      </c>
      <c r="M641" s="93">
        <f t="shared" si="222"/>
        <v>94.765197319965225</v>
      </c>
      <c r="N641" s="94">
        <f t="shared" si="222"/>
        <v>69.331975796671657</v>
      </c>
      <c r="O641" s="94">
        <f t="shared" si="222"/>
        <v>62.97604563651084</v>
      </c>
      <c r="P641" s="94">
        <f t="shared" si="222"/>
        <v>59.908672942582861</v>
      </c>
      <c r="Q641" s="94">
        <f t="shared" si="222"/>
        <v>57.482820401563089</v>
      </c>
      <c r="R641" s="94" t="e">
        <f t="shared" si="222"/>
        <v>#VALUE!</v>
      </c>
      <c r="S641" s="90"/>
      <c r="T641" s="91" t="s">
        <v>413</v>
      </c>
      <c r="W641" s="59"/>
      <c r="X641" s="59"/>
      <c r="Y641" s="59"/>
      <c r="Z641" s="59"/>
      <c r="AA641" s="59"/>
      <c r="AB641" s="95"/>
      <c r="AC641" s="59"/>
      <c r="AD641" s="59"/>
      <c r="AE641" s="59"/>
    </row>
    <row r="642" spans="1:31" ht="14" x14ac:dyDescent="0.3">
      <c r="B642" s="96"/>
      <c r="C642" s="97">
        <f t="shared" ref="C642:M642" si="223">C640+C639-C641</f>
        <v>341.07530561503484</v>
      </c>
      <c r="D642" s="97">
        <f t="shared" si="223"/>
        <v>306.60541097784562</v>
      </c>
      <c r="E642" s="97">
        <f t="shared" si="223"/>
        <v>350.47007066508127</v>
      </c>
      <c r="F642" s="97">
        <f t="shared" si="223"/>
        <v>403.69759189282667</v>
      </c>
      <c r="G642" s="97">
        <f t="shared" si="223"/>
        <v>387.69687878024786</v>
      </c>
      <c r="H642" s="97">
        <f t="shared" si="223"/>
        <v>409.67757663868622</v>
      </c>
      <c r="I642" s="97">
        <f t="shared" si="223"/>
        <v>369.43215331384908</v>
      </c>
      <c r="J642" s="97">
        <f t="shared" si="223"/>
        <v>343.87006096185291</v>
      </c>
      <c r="K642" s="97">
        <f t="shared" si="223"/>
        <v>261.34776205804252</v>
      </c>
      <c r="L642" s="97">
        <f t="shared" si="223"/>
        <v>213.7538301673751</v>
      </c>
      <c r="M642" s="97">
        <f t="shared" si="223"/>
        <v>286.00398117988283</v>
      </c>
      <c r="N642" s="98">
        <f>N640+N639-N641</f>
        <v>344.3064270619185</v>
      </c>
      <c r="O642" s="98">
        <f>O640+O639-O641</f>
        <v>359.48000834962141</v>
      </c>
      <c r="P642" s="98">
        <f t="shared" ref="P642:R642" si="224">P640+P639-P641</f>
        <v>257.35663035109053</v>
      </c>
      <c r="Q642" s="98">
        <f t="shared" si="224"/>
        <v>251.78933486178849</v>
      </c>
      <c r="R642" s="98" t="e">
        <f t="shared" si="224"/>
        <v>#VALUE!</v>
      </c>
      <c r="S642" s="90"/>
      <c r="T642" s="91" t="s">
        <v>414</v>
      </c>
      <c r="V642" s="59"/>
      <c r="W642" s="95"/>
      <c r="X642" s="95"/>
      <c r="Y642" s="95"/>
      <c r="Z642" s="95"/>
      <c r="AA642" s="95"/>
      <c r="AB642" s="3"/>
      <c r="AC642" s="95"/>
      <c r="AD642" s="95"/>
      <c r="AE642" s="95"/>
    </row>
    <row r="643" spans="1:31" ht="14" x14ac:dyDescent="0.3">
      <c r="B643" s="177" t="s">
        <v>415</v>
      </c>
      <c r="C643" s="178"/>
      <c r="D643" s="178"/>
      <c r="E643" s="178"/>
      <c r="F643" s="178"/>
      <c r="G643" s="178"/>
      <c r="H643" s="178"/>
      <c r="I643" s="178"/>
      <c r="J643" s="178"/>
      <c r="K643" s="178"/>
      <c r="L643" s="178"/>
      <c r="M643" s="178"/>
      <c r="N643" s="178"/>
      <c r="O643" s="86"/>
      <c r="P643" s="86"/>
      <c r="Q643" s="86"/>
      <c r="R643" s="86"/>
      <c r="S643" s="84"/>
      <c r="T643" s="85"/>
      <c r="V643" s="95"/>
      <c r="W643" s="3"/>
      <c r="X643" s="3"/>
      <c r="Y643" s="3"/>
      <c r="Z643" s="3"/>
      <c r="AA643" s="3"/>
      <c r="AC643" s="3"/>
      <c r="AD643" s="3"/>
      <c r="AE643" s="3"/>
    </row>
    <row r="644" spans="1:31" ht="14" x14ac:dyDescent="0.3">
      <c r="B644" s="99">
        <v>69500</v>
      </c>
      <c r="C644" s="99">
        <v>69500</v>
      </c>
      <c r="D644" s="99">
        <v>69500</v>
      </c>
      <c r="E644" s="99">
        <v>69500</v>
      </c>
      <c r="F644" s="99">
        <v>347500</v>
      </c>
      <c r="G644" s="99">
        <v>347500</v>
      </c>
      <c r="H644" s="99">
        <v>347500</v>
      </c>
      <c r="I644" s="99">
        <v>347500</v>
      </c>
      <c r="J644" s="99">
        <v>347500</v>
      </c>
      <c r="K644" s="99">
        <v>347500</v>
      </c>
      <c r="L644" s="99">
        <v>347500</v>
      </c>
      <c r="M644" s="99">
        <v>347500</v>
      </c>
      <c r="N644" s="100">
        <v>347500</v>
      </c>
      <c r="O644" s="100">
        <v>347500</v>
      </c>
      <c r="P644" s="100">
        <v>347500</v>
      </c>
      <c r="Q644" s="100">
        <v>347500</v>
      </c>
      <c r="R644" s="100">
        <v>347500</v>
      </c>
      <c r="S644" s="101"/>
      <c r="T644" s="102" t="s">
        <v>416</v>
      </c>
      <c r="V644" s="3"/>
    </row>
    <row r="645" spans="1:31" ht="14" x14ac:dyDescent="0.3">
      <c r="B645" s="55">
        <f t="shared" ref="B645:R645" si="225">B457/B644</f>
        <v>18.373741007194244</v>
      </c>
      <c r="C645" s="55">
        <f t="shared" si="225"/>
        <v>18.808437266187049</v>
      </c>
      <c r="D645" s="55">
        <f t="shared" si="225"/>
        <v>18.414483309352519</v>
      </c>
      <c r="E645" s="55">
        <f t="shared" si="225"/>
        <v>17.820251654676259</v>
      </c>
      <c r="F645" s="55">
        <f t="shared" si="225"/>
        <v>3.7536559999999999</v>
      </c>
      <c r="G645" s="55">
        <f t="shared" si="225"/>
        <v>4.2367875395683452</v>
      </c>
      <c r="H645" s="55">
        <f t="shared" si="225"/>
        <v>4.5072205467625892</v>
      </c>
      <c r="I645" s="55">
        <f t="shared" si="225"/>
        <v>4.7871319424460435</v>
      </c>
      <c r="J645" s="55">
        <f t="shared" si="225"/>
        <v>5.0478831654676259</v>
      </c>
      <c r="K645" s="55">
        <f t="shared" si="225"/>
        <v>5.4542811510791367</v>
      </c>
      <c r="L645" s="55">
        <f t="shared" si="225"/>
        <v>5.2816664172661874</v>
      </c>
      <c r="M645" s="55">
        <f t="shared" si="225"/>
        <v>5.3552232805755402</v>
      </c>
      <c r="N645" s="55">
        <f t="shared" si="225"/>
        <v>5.165780316546762</v>
      </c>
      <c r="O645" s="55">
        <f t="shared" si="225"/>
        <v>5.2639446618705037</v>
      </c>
      <c r="P645" s="55">
        <f t="shared" si="225"/>
        <v>5.3746428489208631</v>
      </c>
      <c r="Q645" s="55">
        <f t="shared" si="225"/>
        <v>5.0652817841726616</v>
      </c>
      <c r="R645" s="55" t="e">
        <f t="shared" si="225"/>
        <v>#VALUE!</v>
      </c>
      <c r="S645" s="20"/>
      <c r="T645" s="102" t="s">
        <v>417</v>
      </c>
    </row>
    <row r="646" spans="1:31" ht="14" x14ac:dyDescent="0.3">
      <c r="B646" s="55">
        <f t="shared" ref="B646:R646" si="226">B585/B644</f>
        <v>2.593479568345324</v>
      </c>
      <c r="C646" s="55">
        <f t="shared" si="226"/>
        <v>0.87261309352517991</v>
      </c>
      <c r="D646" s="55">
        <f t="shared" si="226"/>
        <v>0.74899568345323753</v>
      </c>
      <c r="E646" s="55">
        <f t="shared" si="226"/>
        <v>0.90337395683453248</v>
      </c>
      <c r="F646" s="55">
        <f t="shared" si="226"/>
        <v>0.26590063309352518</v>
      </c>
      <c r="G646" s="55">
        <f t="shared" si="226"/>
        <v>0.33711712230215823</v>
      </c>
      <c r="H646" s="55">
        <f t="shared" si="226"/>
        <v>0.4227814676258993</v>
      </c>
      <c r="I646" s="55">
        <f t="shared" si="226"/>
        <v>0.4763839424460431</v>
      </c>
      <c r="J646" s="55">
        <f t="shared" si="226"/>
        <v>0.50551381294964026</v>
      </c>
      <c r="K646" s="55">
        <f t="shared" si="226"/>
        <v>0.69969294964028772</v>
      </c>
      <c r="L646" s="55">
        <f t="shared" si="226"/>
        <v>1.0405376978417264</v>
      </c>
      <c r="M646" s="55">
        <f t="shared" si="226"/>
        <v>1.1892105323741005</v>
      </c>
      <c r="N646" s="55">
        <f t="shared" si="226"/>
        <v>0.79652149640287762</v>
      </c>
      <c r="O646" s="55">
        <f t="shared" si="226"/>
        <v>0.84660322302158275</v>
      </c>
      <c r="P646" s="55">
        <f t="shared" si="226"/>
        <v>1.2006471079136689</v>
      </c>
      <c r="Q646" s="55">
        <f t="shared" si="226"/>
        <v>1.3406614868105518</v>
      </c>
      <c r="R646" s="55" t="e">
        <f t="shared" si="226"/>
        <v>#VALUE!</v>
      </c>
      <c r="S646" s="20"/>
      <c r="T646" s="85" t="s">
        <v>355</v>
      </c>
    </row>
    <row r="647" spans="1:31" ht="14" x14ac:dyDescent="0.3">
      <c r="B647" s="103"/>
      <c r="C647" s="103">
        <f t="shared" ref="C647:M647" si="227">+C646/B646-1</f>
        <v>-0.66353577480391746</v>
      </c>
      <c r="D647" s="104">
        <f t="shared" si="227"/>
        <v>-0.14166348292179887</v>
      </c>
      <c r="E647" s="103">
        <f t="shared" si="227"/>
        <v>0.20611370237747617</v>
      </c>
      <c r="F647" s="104">
        <f t="shared" si="227"/>
        <v>-0.70565829235851085</v>
      </c>
      <c r="G647" s="103">
        <f t="shared" si="227"/>
        <v>0.26783121341265881</v>
      </c>
      <c r="H647" s="104">
        <f t="shared" si="227"/>
        <v>0.25410855651217878</v>
      </c>
      <c r="I647" s="103">
        <f t="shared" si="227"/>
        <v>0.12678529908405123</v>
      </c>
      <c r="J647" s="104">
        <f t="shared" si="227"/>
        <v>6.1147884947647002E-2</v>
      </c>
      <c r="K647" s="103">
        <f t="shared" si="227"/>
        <v>0.38412231617890868</v>
      </c>
      <c r="L647" s="104">
        <f t="shared" si="227"/>
        <v>0.48713474728688788</v>
      </c>
      <c r="M647" s="103">
        <f t="shared" si="227"/>
        <v>0.14288077677603583</v>
      </c>
      <c r="N647" s="105">
        <f>+N646/M646-1</f>
        <v>-0.3302098537483279</v>
      </c>
      <c r="O647" s="105">
        <f>+O646/N646-1</f>
        <v>6.287554930391237E-2</v>
      </c>
      <c r="P647" s="105">
        <f t="shared" ref="P647:R647" si="228">+P646/O646-1</f>
        <v>0.41819340544024874</v>
      </c>
      <c r="Q647" s="105">
        <f t="shared" si="228"/>
        <v>0.11661576326134826</v>
      </c>
      <c r="R647" s="105" t="e">
        <f t="shared" si="228"/>
        <v>#VALUE!</v>
      </c>
      <c r="S647" s="106"/>
      <c r="T647" s="107" t="s">
        <v>418</v>
      </c>
    </row>
    <row r="648" spans="1:31" ht="14" x14ac:dyDescent="0.3">
      <c r="B648" s="108">
        <v>0.28000000000000003</v>
      </c>
      <c r="C648" s="108">
        <v>6.6000000000000003E-2</v>
      </c>
      <c r="D648" s="108">
        <v>0.26</v>
      </c>
      <c r="E648" s="108">
        <v>0.03</v>
      </c>
      <c r="F648" s="108">
        <v>0.115</v>
      </c>
      <c r="G648" s="108">
        <v>0.13</v>
      </c>
      <c r="H648" s="108">
        <v>0.17</v>
      </c>
      <c r="I648" s="108">
        <v>0.19</v>
      </c>
      <c r="J648" s="108">
        <v>0.24000000000000002</v>
      </c>
      <c r="K648" s="108">
        <v>0.82000000000000006</v>
      </c>
      <c r="L648" s="108">
        <v>1.04</v>
      </c>
      <c r="M648" s="108">
        <v>1.19</v>
      </c>
      <c r="N648" s="108">
        <v>0.8</v>
      </c>
      <c r="O648" s="108">
        <v>0.85</v>
      </c>
      <c r="P648" s="108">
        <v>1.2</v>
      </c>
      <c r="Q648" s="108">
        <v>0.66</v>
      </c>
      <c r="R648" s="108">
        <v>0.66</v>
      </c>
      <c r="S648" s="20"/>
      <c r="T648" s="102" t="s">
        <v>419</v>
      </c>
    </row>
    <row r="649" spans="1:31" ht="14" x14ac:dyDescent="0.3">
      <c r="B649" s="103">
        <f t="shared" ref="B649:R649" si="229">+B648/B658</f>
        <v>2.6486744226038219E-2</v>
      </c>
      <c r="C649" s="103">
        <f t="shared" si="229"/>
        <v>4.4048111686224856E-3</v>
      </c>
      <c r="D649" s="104">
        <f t="shared" si="229"/>
        <v>1.1760436190602463E-2</v>
      </c>
      <c r="E649" s="103">
        <f t="shared" si="229"/>
        <v>1.3500587045379726E-3</v>
      </c>
      <c r="F649" s="104">
        <f t="shared" si="229"/>
        <v>5.005534080228826E-3</v>
      </c>
      <c r="G649" s="103">
        <f t="shared" si="229"/>
        <v>5.5450989838322163E-3</v>
      </c>
      <c r="H649" s="104">
        <f t="shared" si="229"/>
        <v>7.3115945686739693E-3</v>
      </c>
      <c r="I649" s="103">
        <f t="shared" si="229"/>
        <v>8.0140790833065374E-3</v>
      </c>
      <c r="J649" s="104">
        <f t="shared" si="229"/>
        <v>1.0184924018676558E-2</v>
      </c>
      <c r="K649" s="103">
        <f t="shared" si="229"/>
        <v>3.5242513135638351E-2</v>
      </c>
      <c r="L649" s="104">
        <f t="shared" si="229"/>
        <v>3.457629822478131E-2</v>
      </c>
      <c r="M649" s="103">
        <f t="shared" si="229"/>
        <v>4.2424920716227797E-2</v>
      </c>
      <c r="N649" s="105">
        <f t="shared" si="229"/>
        <v>4.1474465340765938E-2</v>
      </c>
      <c r="O649" s="105">
        <f t="shared" si="229"/>
        <v>4.1975020850985208E-2</v>
      </c>
      <c r="P649" s="105">
        <f t="shared" si="229"/>
        <v>5.1580995224697619E-2</v>
      </c>
      <c r="Q649" s="105">
        <f t="shared" si="229"/>
        <v>2.5384615384615387E-2</v>
      </c>
      <c r="R649" s="105">
        <f t="shared" si="229"/>
        <v>2.5384615384615387E-2</v>
      </c>
      <c r="S649" s="20"/>
      <c r="T649" s="107" t="s">
        <v>420</v>
      </c>
    </row>
    <row r="650" spans="1:31" x14ac:dyDescent="0.25">
      <c r="B650" s="109">
        <f t="shared" ref="B650:M650" si="230">+B648/B646</f>
        <v>0.10796306376095491</v>
      </c>
      <c r="C650" s="109">
        <f t="shared" si="230"/>
        <v>7.5634895338750174E-2</v>
      </c>
      <c r="D650" s="110">
        <f t="shared" si="230"/>
        <v>0.34713150655458047</v>
      </c>
      <c r="E650" s="109">
        <f t="shared" si="230"/>
        <v>3.3208838679743988E-2</v>
      </c>
      <c r="F650" s="110">
        <f t="shared" si="230"/>
        <v>0.43249238883741609</v>
      </c>
      <c r="G650" s="109">
        <f t="shared" si="230"/>
        <v>0.38562265574716476</v>
      </c>
      <c r="H650" s="110">
        <f t="shared" si="230"/>
        <v>0.40209898734356425</v>
      </c>
      <c r="I650" s="109">
        <f t="shared" si="230"/>
        <v>0.39883796045774583</v>
      </c>
      <c r="J650" s="110">
        <f t="shared" si="230"/>
        <v>0.47476447497965607</v>
      </c>
      <c r="K650" s="109">
        <f t="shared" si="230"/>
        <v>1.1719426362971961</v>
      </c>
      <c r="L650" s="110">
        <f t="shared" si="230"/>
        <v>0.99948325001310212</v>
      </c>
      <c r="M650" s="109">
        <f t="shared" si="230"/>
        <v>1.000663858588877</v>
      </c>
      <c r="N650" s="111">
        <f>+N648/N646</f>
        <v>1.004367118292264</v>
      </c>
      <c r="O650" s="111">
        <f>+O648/O646</f>
        <v>1.0040122419641799</v>
      </c>
      <c r="P650" s="111">
        <f t="shared" ref="P650:R650" si="231">+P648/P646</f>
        <v>0.99946103404622078</v>
      </c>
      <c r="Q650" s="111">
        <f t="shared" si="231"/>
        <v>0.49229429389379059</v>
      </c>
      <c r="R650" s="111" t="e">
        <f t="shared" si="231"/>
        <v>#VALUE!</v>
      </c>
      <c r="S650" s="84"/>
      <c r="T650" s="112" t="s">
        <v>421</v>
      </c>
    </row>
    <row r="651" spans="1:31" ht="14" x14ac:dyDescent="0.3">
      <c r="B651" s="65">
        <f t="shared" ref="B651:M651" si="232">+B658*B644</f>
        <v>734707.13629157702</v>
      </c>
      <c r="C651" s="65">
        <f t="shared" si="232"/>
        <v>1041361.3261506713</v>
      </c>
      <c r="D651" s="65">
        <f t="shared" si="232"/>
        <v>1536507.6351878331</v>
      </c>
      <c r="E651" s="65">
        <f t="shared" si="232"/>
        <v>1544377.287440656</v>
      </c>
      <c r="F651" s="65">
        <f t="shared" si="232"/>
        <v>7983663.5530754654</v>
      </c>
      <c r="G651" s="65">
        <f t="shared" si="232"/>
        <v>8146833.8314097272</v>
      </c>
      <c r="H651" s="65">
        <f t="shared" si="232"/>
        <v>8079632.8960994137</v>
      </c>
      <c r="I651" s="65">
        <f t="shared" si="232"/>
        <v>8238625.9623430958</v>
      </c>
      <c r="J651" s="65">
        <f t="shared" si="232"/>
        <v>8188573.6061521554</v>
      </c>
      <c r="K651" s="65">
        <f t="shared" si="232"/>
        <v>8085405.2292839903</v>
      </c>
      <c r="L651" s="65">
        <f t="shared" si="232"/>
        <v>10452246.72839557</v>
      </c>
      <c r="M651" s="65">
        <f t="shared" si="232"/>
        <v>9747219.1584278923</v>
      </c>
      <c r="N651" s="65">
        <f>+N658*N644</f>
        <v>6702919.4400909906</v>
      </c>
      <c r="O651" s="65">
        <f>+O658*O644</f>
        <v>7036923.246532876</v>
      </c>
      <c r="P651" s="65">
        <f t="shared" ref="P651:R651" si="233">+P658*P644</f>
        <v>8084372.9009775911</v>
      </c>
      <c r="Q651" s="65">
        <f t="shared" si="233"/>
        <v>9035000</v>
      </c>
      <c r="R651" s="65">
        <f t="shared" si="233"/>
        <v>9035000</v>
      </c>
      <c r="S651" s="20"/>
      <c r="T651" s="85" t="s">
        <v>422</v>
      </c>
    </row>
    <row r="652" spans="1:31" ht="14" x14ac:dyDescent="0.3">
      <c r="B652" s="113">
        <f t="shared" ref="B652:M652" si="234">+B658/B$645</f>
        <v>0.57534966329926351</v>
      </c>
      <c r="C652" s="113">
        <f t="shared" si="234"/>
        <v>0.79664333573016433</v>
      </c>
      <c r="D652" s="114">
        <f t="shared" si="234"/>
        <v>1.2005779992020771</v>
      </c>
      <c r="E652" s="113">
        <f t="shared" si="234"/>
        <v>1.2469664494646342</v>
      </c>
      <c r="F652" s="114">
        <f t="shared" si="234"/>
        <v>6.1205852043332518</v>
      </c>
      <c r="G652" s="113">
        <f t="shared" si="234"/>
        <v>5.5334674950308509</v>
      </c>
      <c r="H652" s="114">
        <f t="shared" si="234"/>
        <v>5.1585543475898978</v>
      </c>
      <c r="I652" s="113">
        <f t="shared" si="234"/>
        <v>4.9525010874284741</v>
      </c>
      <c r="J652" s="114">
        <f t="shared" si="234"/>
        <v>4.6681430256638414</v>
      </c>
      <c r="K652" s="113">
        <f t="shared" si="234"/>
        <v>4.2658881222491027</v>
      </c>
      <c r="L652" s="114">
        <f t="shared" si="234"/>
        <v>5.6948707993313121</v>
      </c>
      <c r="M652" s="113">
        <f t="shared" si="234"/>
        <v>5.2377930975885905</v>
      </c>
      <c r="N652" s="115">
        <f>+N658/N$645</f>
        <v>3.7339909218035809</v>
      </c>
      <c r="O652" s="115">
        <f>+O658/O$645</f>
        <v>3.8469513149759806</v>
      </c>
      <c r="P652" s="115">
        <f t="shared" ref="P652:R652" si="235">+P658/P$645</f>
        <v>4.3285448173598118</v>
      </c>
      <c r="Q652" s="115">
        <f t="shared" si="235"/>
        <v>5.1329819559577992</v>
      </c>
      <c r="R652" s="115" t="e">
        <f t="shared" si="235"/>
        <v>#VALUE!</v>
      </c>
      <c r="S652" s="116" t="e">
        <f>(SUM(INDEX($B652:$R652,,$T$348-$B$348-$S$348+1):INDEX($B652:$R652,$T$348-$B$348+1))-MAX(INDEX($B652:$R652,,$T$348-$B$348-$S$348+1):INDEX($B652:$R652,$T$348-$B$348+1))-MIN(INDEX($B652:$R652,,$T$348-$B$348-$S$348+1):INDEX($B652:$R652,$T$348-$B$348+1)))/(COUNT(INDEX($B652:$R652,,$T$348-$B$348-$S$348+1):INDEX($B652:$R652,$T$348-$B$348+1))-2)</f>
        <v>#VALUE!</v>
      </c>
      <c r="T652" s="117" t="s">
        <v>423</v>
      </c>
    </row>
    <row r="653" spans="1:31" ht="14" x14ac:dyDescent="0.3">
      <c r="B653" s="113">
        <f t="shared" ref="B653:M653" si="236">+B658/B$646</f>
        <v>4.07611682431018</v>
      </c>
      <c r="C653" s="113">
        <f t="shared" si="236"/>
        <v>17.17097338417879</v>
      </c>
      <c r="D653" s="114">
        <f t="shared" si="236"/>
        <v>29.516890439146</v>
      </c>
      <c r="E653" s="113">
        <f t="shared" si="236"/>
        <v>24.598070119557487</v>
      </c>
      <c r="F653" s="114">
        <f t="shared" si="236"/>
        <v>86.402845711450013</v>
      </c>
      <c r="G653" s="113">
        <f t="shared" si="236"/>
        <v>69.542970625325253</v>
      </c>
      <c r="H653" s="114">
        <f t="shared" si="236"/>
        <v>54.99470513126235</v>
      </c>
      <c r="I653" s="113">
        <f t="shared" si="236"/>
        <v>49.767160557291234</v>
      </c>
      <c r="J653" s="114">
        <f t="shared" si="236"/>
        <v>46.614434639773343</v>
      </c>
      <c r="K653" s="113">
        <f t="shared" si="236"/>
        <v>33.253662466882659</v>
      </c>
      <c r="L653" s="114">
        <f t="shared" si="236"/>
        <v>28.906600802533532</v>
      </c>
      <c r="M653" s="113">
        <f t="shared" si="236"/>
        <v>23.586699555247883</v>
      </c>
      <c r="N653" s="115">
        <f>+N658/N$646</f>
        <v>24.216517561832312</v>
      </c>
      <c r="O653" s="115">
        <f>+O658/O$646</f>
        <v>23.919279171498363</v>
      </c>
      <c r="P653" s="115">
        <f t="shared" ref="P653:R653" si="237">+P658/P$646</f>
        <v>19.376536448983956</v>
      </c>
      <c r="Q653" s="115">
        <f t="shared" si="237"/>
        <v>19.393411577634176</v>
      </c>
      <c r="R653" s="115" t="e">
        <f t="shared" si="237"/>
        <v>#VALUE!</v>
      </c>
      <c r="S653" s="116" t="e">
        <f>(SUM(INDEX($B653:$R653,,$T$348-$B$348-$S$348+1):INDEX($B653:$R653,$T$348-$B$348+1))-MAX(INDEX($B653:$R653,,$T$348-$B$348-$S$348+1):INDEX($B653:$R653,$T$348-$B$348+1))-MIN(INDEX($B653:$R653,,$T$348-$B$348-$S$348+1):INDEX($B653:$R653,$T$348-$B$348+1)))/(COUNT(INDEX($B653:$R653,,$T$348-$B$348-$S$348+1):INDEX($B653:$R653,$T$348-$B$348+1))-2)</f>
        <v>#VALUE!</v>
      </c>
      <c r="T653" s="117" t="s">
        <v>424</v>
      </c>
      <c r="AB653" s="3"/>
    </row>
    <row r="654" spans="1:31" ht="14" x14ac:dyDescent="0.3">
      <c r="B654" s="113">
        <f t="shared" ref="B654:R654" si="238">+(B651+B432-B354-B360)/B556</f>
        <v>2.4272172475429401</v>
      </c>
      <c r="C654" s="113">
        <f t="shared" si="238"/>
        <v>6.7720433197429566</v>
      </c>
      <c r="D654" s="114">
        <f t="shared" si="238"/>
        <v>12.817765946628359</v>
      </c>
      <c r="E654" s="113">
        <f t="shared" si="238"/>
        <v>10.774698460088537</v>
      </c>
      <c r="F654" s="114">
        <f t="shared" si="238"/>
        <v>33.504604531969413</v>
      </c>
      <c r="G654" s="113">
        <f t="shared" si="238"/>
        <v>35.98856417485468</v>
      </c>
      <c r="H654" s="114">
        <f t="shared" si="238"/>
        <v>32.479870133132479</v>
      </c>
      <c r="I654" s="113">
        <f t="shared" si="238"/>
        <v>30.688259753252854</v>
      </c>
      <c r="J654" s="114">
        <f t="shared" si="238"/>
        <v>28.938905684499662</v>
      </c>
      <c r="K654" s="113">
        <f t="shared" si="238"/>
        <v>21.554017049680656</v>
      </c>
      <c r="L654" s="114">
        <f t="shared" si="238"/>
        <v>20.458087123477263</v>
      </c>
      <c r="M654" s="113">
        <f t="shared" si="238"/>
        <v>17.919096754505098</v>
      </c>
      <c r="N654" s="115">
        <f t="shared" si="238"/>
        <v>17.725152576525772</v>
      </c>
      <c r="O654" s="115">
        <f t="shared" si="238"/>
        <v>15.762760187846576</v>
      </c>
      <c r="P654" s="115">
        <f t="shared" si="238"/>
        <v>13.546718943549205</v>
      </c>
      <c r="Q654" s="115">
        <f t="shared" si="238"/>
        <v>13.733123132302214</v>
      </c>
      <c r="R654" s="115" t="e">
        <f t="shared" si="238"/>
        <v>#VALUE!</v>
      </c>
      <c r="S654" s="116" t="e">
        <f>(SUM(INDEX($B654:$R654,,$T$348-$B$348-$S$348+1):INDEX($B654:$R654,$T$348-$B$348+1))-MAX(INDEX($B654:$R654,,$T$348-$B$348-$S$348+1):INDEX($B654:$R654,$T$348-$B$348+1))-MIN(INDEX($B654:$R654,,$T$348-$B$348-$S$348+1):INDEX($B654:$R654,$T$348-$B$348+1)))/(COUNT(INDEX($B654:$R654,,$T$348-$B$348-$S$348+1):INDEX($B654:$R654,$T$348-$B$348+1))-2)</f>
        <v>#VALUE!</v>
      </c>
      <c r="T654" s="117" t="s">
        <v>425</v>
      </c>
      <c r="W654" s="3"/>
      <c r="X654" s="3"/>
      <c r="Y654" s="3"/>
      <c r="Z654" s="3"/>
      <c r="AA654" s="3"/>
      <c r="AB654" s="3"/>
      <c r="AC654" s="3"/>
      <c r="AD654" s="3"/>
      <c r="AE654" s="3"/>
    </row>
    <row r="655" spans="1:31" ht="14" x14ac:dyDescent="0.3">
      <c r="B655" s="113">
        <f t="shared" ref="B655:R655" si="239">B651/B465</f>
        <v>0.37603041545807336</v>
      </c>
      <c r="C655" s="113">
        <f t="shared" si="239"/>
        <v>0.63092696752810284</v>
      </c>
      <c r="D655" s="114">
        <f t="shared" si="239"/>
        <v>0.82274285952052917</v>
      </c>
      <c r="E655" s="113">
        <f t="shared" si="239"/>
        <v>0.81243078169203353</v>
      </c>
      <c r="F655" s="114">
        <f t="shared" si="239"/>
        <v>3.9626630103845928</v>
      </c>
      <c r="G655" s="113">
        <f t="shared" si="239"/>
        <v>3.7411031926963765</v>
      </c>
      <c r="H655" s="114">
        <f t="shared" si="239"/>
        <v>3.7519857328251143</v>
      </c>
      <c r="I655" s="113">
        <f t="shared" si="239"/>
        <v>3.5873817075726775</v>
      </c>
      <c r="J655" s="114">
        <f t="shared" si="239"/>
        <v>3.4363707100452743</v>
      </c>
      <c r="K655" s="113">
        <f t="shared" si="239"/>
        <v>3.036565282398545</v>
      </c>
      <c r="L655" s="114">
        <f t="shared" si="239"/>
        <v>3.382776432817507</v>
      </c>
      <c r="M655" s="113">
        <f t="shared" si="239"/>
        <v>2.9719469179918492</v>
      </c>
      <c r="N655" s="115">
        <f t="shared" si="239"/>
        <v>2.3129419418477211</v>
      </c>
      <c r="O655" s="115">
        <f t="shared" si="239"/>
        <v>2.6742563906286527</v>
      </c>
      <c r="P655" s="115">
        <f t="shared" si="239"/>
        <v>2.5520793128253052</v>
      </c>
      <c r="Q655" s="115">
        <f t="shared" si="239"/>
        <v>2.6504418776020091</v>
      </c>
      <c r="R655" s="115" t="e">
        <f t="shared" si="239"/>
        <v>#VALUE!</v>
      </c>
      <c r="S655" s="116" t="e">
        <f>(SUM(INDEX($B655:$R655,,$T$348-$B$348-$S$348+1):INDEX($B655:$R655,$T$348-$B$348+1))-MAX(INDEX($B655:$R655,,$T$348-$B$348-$S$348+1):INDEX($B655:$R655,$T$348-$B$348+1))-MIN(INDEX($B655:$R655,,$T$348-$B$348-$S$348+1):INDEX($B655:$R655,$T$348-$B$348+1)))/(COUNT(INDEX($B655:$R655,,$T$348-$B$348-$S$348+1):INDEX($B655:$R655,$T$348-$B$348+1))-2)</f>
        <v>#VALUE!</v>
      </c>
      <c r="T655" s="117" t="s">
        <v>426</v>
      </c>
      <c r="V655" s="3"/>
      <c r="W655" s="3"/>
      <c r="X655" s="3"/>
      <c r="Y655" s="3"/>
      <c r="Z655" s="3"/>
      <c r="AA655" s="3"/>
      <c r="AB655" s="3"/>
      <c r="AC655" s="3"/>
      <c r="AD655" s="3"/>
      <c r="AE655" s="3"/>
    </row>
    <row r="656" spans="1:31" s="59" customFormat="1" ht="14" x14ac:dyDescent="0.3">
      <c r="A656" s="118"/>
      <c r="B656" s="108">
        <v>13</v>
      </c>
      <c r="C656" s="108">
        <v>24</v>
      </c>
      <c r="D656" s="108">
        <v>24.1</v>
      </c>
      <c r="E656" s="108">
        <v>22.700000000000003</v>
      </c>
      <c r="F656" s="108">
        <v>24.4</v>
      </c>
      <c r="G656" s="108">
        <v>24.5</v>
      </c>
      <c r="H656" s="108">
        <v>24.1</v>
      </c>
      <c r="I656" s="108">
        <v>30.75</v>
      </c>
      <c r="J656" s="108">
        <v>24.2</v>
      </c>
      <c r="K656" s="108">
        <v>23.8</v>
      </c>
      <c r="L656" s="108">
        <v>38.75</v>
      </c>
      <c r="M656" s="108">
        <v>33.25</v>
      </c>
      <c r="N656" s="119">
        <v>24.6</v>
      </c>
      <c r="O656" s="119">
        <v>22.9</v>
      </c>
      <c r="P656" s="119">
        <v>27.75</v>
      </c>
      <c r="Q656" s="119">
        <v>32</v>
      </c>
      <c r="R656" s="119">
        <v>32</v>
      </c>
      <c r="S656" s="106"/>
      <c r="T656" s="120" t="s">
        <v>427</v>
      </c>
      <c r="V656" s="3"/>
      <c r="W656" s="3"/>
      <c r="X656" s="3"/>
      <c r="Y656" s="3"/>
      <c r="Z656" s="3"/>
      <c r="AA656" s="3"/>
      <c r="AB656" s="121"/>
      <c r="AC656" s="3"/>
      <c r="AD656" s="3"/>
      <c r="AE656" s="3"/>
    </row>
    <row r="657" spans="1:31" s="95" customFormat="1" ht="14" x14ac:dyDescent="0.3">
      <c r="A657" s="122"/>
      <c r="B657" s="108">
        <v>7.75</v>
      </c>
      <c r="C657" s="108">
        <v>12</v>
      </c>
      <c r="D657" s="108">
        <v>20</v>
      </c>
      <c r="E657" s="108">
        <v>21.700000000000003</v>
      </c>
      <c r="F657" s="108">
        <v>22</v>
      </c>
      <c r="G657" s="108">
        <v>21.5</v>
      </c>
      <c r="H657" s="108">
        <v>22.1</v>
      </c>
      <c r="I657" s="108">
        <v>22.7</v>
      </c>
      <c r="J657" s="108">
        <v>22.8</v>
      </c>
      <c r="K657" s="108">
        <v>23</v>
      </c>
      <c r="L657" s="108">
        <v>23.3</v>
      </c>
      <c r="M657" s="108">
        <v>21.5</v>
      </c>
      <c r="N657" s="119">
        <v>13.9</v>
      </c>
      <c r="O657" s="119">
        <v>18.7</v>
      </c>
      <c r="P657" s="119">
        <v>19.7</v>
      </c>
      <c r="Q657" s="119">
        <v>22.9</v>
      </c>
      <c r="R657" s="119">
        <v>22.9</v>
      </c>
      <c r="S657" s="123"/>
      <c r="T657" s="124" t="s">
        <v>428</v>
      </c>
      <c r="V657" s="3"/>
      <c r="W657" s="121"/>
      <c r="X657" s="121"/>
      <c r="Y657" s="121"/>
      <c r="Z657" s="121"/>
      <c r="AA657" s="121"/>
      <c r="AB657" s="3"/>
      <c r="AC657" s="121"/>
      <c r="AD657" s="121"/>
      <c r="AE657" s="121"/>
    </row>
    <row r="658" spans="1:31" s="3" customFormat="1" ht="14" x14ac:dyDescent="0.3">
      <c r="A658" s="125"/>
      <c r="B658" s="126">
        <v>10.571325702037079</v>
      </c>
      <c r="C658" s="126">
        <v>14.983616203606783</v>
      </c>
      <c r="D658" s="126">
        <v>22.108023527882491</v>
      </c>
      <c r="E658" s="126">
        <v>22.221255934397927</v>
      </c>
      <c r="F658" s="126">
        <v>22.974571375756735</v>
      </c>
      <c r="G658" s="126">
        <v>23.444126133553173</v>
      </c>
      <c r="H658" s="126">
        <v>23.250742147048673</v>
      </c>
      <c r="I658" s="126">
        <v>23.708276150627615</v>
      </c>
      <c r="J658" s="126">
        <v>23.564240593243614</v>
      </c>
      <c r="K658" s="126">
        <v>23.267353177795655</v>
      </c>
      <c r="L658" s="126">
        <v>30.078407851498042</v>
      </c>
      <c r="M658" s="126">
        <v>28.049551535044294</v>
      </c>
      <c r="N658" s="127">
        <v>19.288976806017239</v>
      </c>
      <c r="O658" s="128">
        <v>20.250138838943528</v>
      </c>
      <c r="P658" s="128">
        <v>23.264382448856377</v>
      </c>
      <c r="Q658" s="128">
        <f>VLOOKUP($S658,[1]Price!$A$1:$F$1256,2,FALSE)</f>
        <v>26</v>
      </c>
      <c r="R658" s="128">
        <f>VLOOKUP($S658,[1]Price!$A$1:$F$1256,2,FALSE)</f>
        <v>26</v>
      </c>
      <c r="S658" s="129" t="s">
        <v>429</v>
      </c>
      <c r="T658" s="117" t="s">
        <v>354</v>
      </c>
      <c r="V658" s="121"/>
    </row>
    <row r="659" spans="1:31" ht="14" x14ac:dyDescent="0.3">
      <c r="B659" s="179" t="s">
        <v>430</v>
      </c>
      <c r="C659" s="180"/>
      <c r="D659" s="180"/>
      <c r="E659" s="180"/>
      <c r="F659" s="180"/>
      <c r="G659" s="180"/>
      <c r="H659" s="180"/>
      <c r="I659" s="180"/>
      <c r="J659" s="180"/>
      <c r="K659" s="180"/>
      <c r="L659" s="180"/>
      <c r="M659" s="180"/>
      <c r="N659" s="180"/>
      <c r="O659" s="130"/>
      <c r="P659" s="130"/>
      <c r="Q659" s="130"/>
      <c r="R659" s="130"/>
      <c r="S659" s="84"/>
      <c r="T659" s="85"/>
      <c r="V659" s="3"/>
      <c r="W659" s="3"/>
      <c r="X659" s="3"/>
      <c r="Y659" s="3"/>
      <c r="Z659" s="3"/>
      <c r="AA659" s="3"/>
      <c r="AB659" s="3"/>
      <c r="AC659" s="3"/>
      <c r="AD659" s="3"/>
      <c r="AE659" s="3"/>
    </row>
    <row r="660" spans="1:31" ht="14" x14ac:dyDescent="0.3">
      <c r="B660" s="131"/>
      <c r="C660" s="132">
        <f t="shared" ref="C660:R660" si="240">+C653/C647/100</f>
        <v>-0.25877991867511607</v>
      </c>
      <c r="D660" s="131">
        <f t="shared" si="240"/>
        <v>-2.0835920330604836</v>
      </c>
      <c r="E660" s="132">
        <f t="shared" si="240"/>
        <v>1.1934223603682903</v>
      </c>
      <c r="F660" s="131">
        <f t="shared" si="240"/>
        <v>-1.2244289714596439</v>
      </c>
      <c r="G660" s="132">
        <f t="shared" si="240"/>
        <v>2.596522255162899</v>
      </c>
      <c r="H660" s="131">
        <f t="shared" si="240"/>
        <v>2.1642209096027272</v>
      </c>
      <c r="I660" s="132">
        <f t="shared" si="240"/>
        <v>3.9253100254390314</v>
      </c>
      <c r="J660" s="131">
        <f t="shared" si="240"/>
        <v>7.6232292710832485</v>
      </c>
      <c r="K660" s="132">
        <f t="shared" si="240"/>
        <v>0.86570503889689254</v>
      </c>
      <c r="L660" s="131">
        <f t="shared" si="240"/>
        <v>0.59340051112202008</v>
      </c>
      <c r="M660" s="132">
        <f t="shared" si="240"/>
        <v>1.6507958654382033</v>
      </c>
      <c r="N660" s="133">
        <f t="shared" si="240"/>
        <v>-0.73336750211848989</v>
      </c>
      <c r="O660" s="133">
        <f t="shared" si="240"/>
        <v>3.8042258773570681</v>
      </c>
      <c r="P660" s="133">
        <f t="shared" si="240"/>
        <v>0.46333912005583899</v>
      </c>
      <c r="Q660" s="133">
        <f t="shared" si="240"/>
        <v>1.6630180204859175</v>
      </c>
      <c r="R660" s="133" t="e">
        <f t="shared" si="240"/>
        <v>#VALUE!</v>
      </c>
      <c r="S660" s="84"/>
      <c r="T660" s="85" t="s">
        <v>431</v>
      </c>
      <c r="V660" s="3"/>
      <c r="W660" s="3"/>
      <c r="X660" s="3"/>
      <c r="Y660" s="3"/>
      <c r="Z660" s="3"/>
      <c r="AA660" s="3"/>
      <c r="AB660" s="121"/>
      <c r="AC660" s="3"/>
      <c r="AD660" s="3"/>
      <c r="AE660" s="3"/>
    </row>
    <row r="661" spans="1:31" ht="14" x14ac:dyDescent="0.3">
      <c r="B661" s="134"/>
      <c r="D661" s="134"/>
      <c r="F661" s="134"/>
      <c r="H661" s="134"/>
      <c r="I661" s="135"/>
      <c r="J661" s="136"/>
      <c r="K661" s="135"/>
      <c r="L661" s="136"/>
      <c r="M661" s="135"/>
      <c r="N661" s="137"/>
      <c r="O661" s="138"/>
      <c r="P661" s="138"/>
      <c r="Q661" s="138"/>
      <c r="R661" s="138"/>
      <c r="S661" s="101"/>
      <c r="T661" s="102" t="s">
        <v>432</v>
      </c>
      <c r="V661" s="3"/>
      <c r="W661" s="121"/>
      <c r="X661" s="121"/>
      <c r="Y661" s="121"/>
      <c r="Z661" s="121"/>
      <c r="AA661" s="121"/>
      <c r="AB661" s="3"/>
      <c r="AC661" s="121"/>
      <c r="AD661" s="121"/>
      <c r="AE661" s="121"/>
    </row>
    <row r="662" spans="1:31" ht="14" x14ac:dyDescent="0.3">
      <c r="B662" s="139" t="e">
        <f t="shared" ref="B662:R665" si="241">($S652-B652)/$S652</f>
        <v>#VALUE!</v>
      </c>
      <c r="C662" s="140" t="e">
        <f t="shared" si="241"/>
        <v>#VALUE!</v>
      </c>
      <c r="D662" s="139" t="e">
        <f t="shared" si="241"/>
        <v>#VALUE!</v>
      </c>
      <c r="E662" s="140" t="e">
        <f t="shared" si="241"/>
        <v>#VALUE!</v>
      </c>
      <c r="F662" s="139" t="e">
        <f t="shared" si="241"/>
        <v>#VALUE!</v>
      </c>
      <c r="G662" s="140" t="e">
        <f t="shared" si="241"/>
        <v>#VALUE!</v>
      </c>
      <c r="H662" s="139" t="e">
        <f t="shared" si="241"/>
        <v>#VALUE!</v>
      </c>
      <c r="I662" s="140" t="e">
        <f t="shared" si="241"/>
        <v>#VALUE!</v>
      </c>
      <c r="J662" s="139" t="e">
        <f t="shared" si="241"/>
        <v>#VALUE!</v>
      </c>
      <c r="K662" s="140" t="e">
        <f t="shared" si="241"/>
        <v>#VALUE!</v>
      </c>
      <c r="L662" s="139" t="e">
        <f t="shared" si="241"/>
        <v>#VALUE!</v>
      </c>
      <c r="M662" s="140" t="e">
        <f t="shared" si="241"/>
        <v>#VALUE!</v>
      </c>
      <c r="N662" s="141" t="e">
        <f t="shared" si="241"/>
        <v>#VALUE!</v>
      </c>
      <c r="O662" s="141" t="e">
        <f t="shared" si="241"/>
        <v>#VALUE!</v>
      </c>
      <c r="P662" s="141" t="e">
        <f t="shared" si="241"/>
        <v>#VALUE!</v>
      </c>
      <c r="Q662" s="141" t="e">
        <f t="shared" si="241"/>
        <v>#VALUE!</v>
      </c>
      <c r="R662" s="141" t="e">
        <f t="shared" si="241"/>
        <v>#VALUE!</v>
      </c>
      <c r="S662" s="106"/>
      <c r="T662" s="142" t="s">
        <v>433</v>
      </c>
      <c r="V662" s="121"/>
      <c r="W662" s="3"/>
      <c r="X662" s="3"/>
      <c r="Y662" s="3"/>
      <c r="Z662" s="3"/>
      <c r="AA662" s="3"/>
      <c r="AB662" s="3"/>
      <c r="AC662" s="3"/>
      <c r="AD662" s="3"/>
      <c r="AE662" s="3"/>
    </row>
    <row r="663" spans="1:31" ht="14" x14ac:dyDescent="0.3">
      <c r="B663" s="139" t="e">
        <f t="shared" si="241"/>
        <v>#VALUE!</v>
      </c>
      <c r="C663" s="140" t="e">
        <f t="shared" si="241"/>
        <v>#VALUE!</v>
      </c>
      <c r="D663" s="139" t="e">
        <f t="shared" si="241"/>
        <v>#VALUE!</v>
      </c>
      <c r="E663" s="140" t="e">
        <f t="shared" si="241"/>
        <v>#VALUE!</v>
      </c>
      <c r="F663" s="139" t="e">
        <f t="shared" si="241"/>
        <v>#VALUE!</v>
      </c>
      <c r="G663" s="140" t="e">
        <f t="shared" si="241"/>
        <v>#VALUE!</v>
      </c>
      <c r="H663" s="139" t="e">
        <f t="shared" si="241"/>
        <v>#VALUE!</v>
      </c>
      <c r="I663" s="140" t="e">
        <f t="shared" si="241"/>
        <v>#VALUE!</v>
      </c>
      <c r="J663" s="139" t="e">
        <f t="shared" si="241"/>
        <v>#VALUE!</v>
      </c>
      <c r="K663" s="140" t="e">
        <f t="shared" si="241"/>
        <v>#VALUE!</v>
      </c>
      <c r="L663" s="139" t="e">
        <f t="shared" si="241"/>
        <v>#VALUE!</v>
      </c>
      <c r="M663" s="140" t="e">
        <f t="shared" si="241"/>
        <v>#VALUE!</v>
      </c>
      <c r="N663" s="141" t="e">
        <f t="shared" si="241"/>
        <v>#VALUE!</v>
      </c>
      <c r="O663" s="141" t="e">
        <f t="shared" si="241"/>
        <v>#VALUE!</v>
      </c>
      <c r="P663" s="141" t="e">
        <f t="shared" si="241"/>
        <v>#VALUE!</v>
      </c>
      <c r="Q663" s="141" t="e">
        <f t="shared" si="241"/>
        <v>#VALUE!</v>
      </c>
      <c r="R663" s="141" t="e">
        <f t="shared" si="241"/>
        <v>#VALUE!</v>
      </c>
      <c r="S663" s="106"/>
      <c r="T663" s="142" t="s">
        <v>434</v>
      </c>
      <c r="V663" s="3"/>
      <c r="W663" s="3"/>
      <c r="X663" s="3"/>
      <c r="Y663" s="3"/>
      <c r="Z663" s="3"/>
      <c r="AA663" s="3"/>
      <c r="AB663" s="3"/>
      <c r="AC663" s="3"/>
      <c r="AD663" s="3"/>
      <c r="AE663" s="3"/>
    </row>
    <row r="664" spans="1:31" ht="14" x14ac:dyDescent="0.3">
      <c r="B664" s="139" t="e">
        <f t="shared" si="241"/>
        <v>#VALUE!</v>
      </c>
      <c r="C664" s="140" t="e">
        <f t="shared" si="241"/>
        <v>#VALUE!</v>
      </c>
      <c r="D664" s="139" t="e">
        <f t="shared" si="241"/>
        <v>#VALUE!</v>
      </c>
      <c r="E664" s="140" t="e">
        <f t="shared" si="241"/>
        <v>#VALUE!</v>
      </c>
      <c r="F664" s="139" t="e">
        <f t="shared" si="241"/>
        <v>#VALUE!</v>
      </c>
      <c r="G664" s="140" t="e">
        <f t="shared" si="241"/>
        <v>#VALUE!</v>
      </c>
      <c r="H664" s="139" t="e">
        <f t="shared" si="241"/>
        <v>#VALUE!</v>
      </c>
      <c r="I664" s="140" t="e">
        <f t="shared" si="241"/>
        <v>#VALUE!</v>
      </c>
      <c r="J664" s="139" t="e">
        <f t="shared" si="241"/>
        <v>#VALUE!</v>
      </c>
      <c r="K664" s="140" t="e">
        <f t="shared" si="241"/>
        <v>#VALUE!</v>
      </c>
      <c r="L664" s="139" t="e">
        <f t="shared" si="241"/>
        <v>#VALUE!</v>
      </c>
      <c r="M664" s="140" t="e">
        <f t="shared" si="241"/>
        <v>#VALUE!</v>
      </c>
      <c r="N664" s="141" t="e">
        <f t="shared" si="241"/>
        <v>#VALUE!</v>
      </c>
      <c r="O664" s="141" t="e">
        <f t="shared" si="241"/>
        <v>#VALUE!</v>
      </c>
      <c r="P664" s="141" t="e">
        <f t="shared" si="241"/>
        <v>#VALUE!</v>
      </c>
      <c r="Q664" s="141" t="e">
        <f t="shared" si="241"/>
        <v>#VALUE!</v>
      </c>
      <c r="R664" s="141" t="e">
        <f t="shared" si="241"/>
        <v>#VALUE!</v>
      </c>
      <c r="S664" s="106"/>
      <c r="T664" s="142" t="s">
        <v>435</v>
      </c>
      <c r="V664" s="3"/>
      <c r="W664" s="3"/>
      <c r="X664" s="3"/>
      <c r="Y664" s="3"/>
      <c r="Z664" s="3"/>
      <c r="AA664" s="3"/>
      <c r="AB664" s="121"/>
      <c r="AC664" s="3"/>
      <c r="AD664" s="3"/>
      <c r="AE664" s="3"/>
    </row>
    <row r="665" spans="1:31" ht="14" x14ac:dyDescent="0.3">
      <c r="B665" s="139" t="e">
        <f t="shared" si="241"/>
        <v>#VALUE!</v>
      </c>
      <c r="C665" s="140" t="e">
        <f t="shared" si="241"/>
        <v>#VALUE!</v>
      </c>
      <c r="D665" s="139" t="e">
        <f t="shared" si="241"/>
        <v>#VALUE!</v>
      </c>
      <c r="E665" s="140" t="e">
        <f t="shared" si="241"/>
        <v>#VALUE!</v>
      </c>
      <c r="F665" s="139" t="e">
        <f t="shared" si="241"/>
        <v>#VALUE!</v>
      </c>
      <c r="G665" s="140" t="e">
        <f t="shared" si="241"/>
        <v>#VALUE!</v>
      </c>
      <c r="H665" s="139" t="e">
        <f t="shared" si="241"/>
        <v>#VALUE!</v>
      </c>
      <c r="I665" s="140" t="e">
        <f t="shared" si="241"/>
        <v>#VALUE!</v>
      </c>
      <c r="J665" s="139" t="e">
        <f t="shared" si="241"/>
        <v>#VALUE!</v>
      </c>
      <c r="K665" s="140" t="e">
        <f t="shared" si="241"/>
        <v>#VALUE!</v>
      </c>
      <c r="L665" s="139" t="e">
        <f t="shared" si="241"/>
        <v>#VALUE!</v>
      </c>
      <c r="M665" s="140" t="e">
        <f t="shared" si="241"/>
        <v>#VALUE!</v>
      </c>
      <c r="N665" s="141" t="e">
        <f t="shared" si="241"/>
        <v>#VALUE!</v>
      </c>
      <c r="O665" s="141" t="e">
        <f t="shared" si="241"/>
        <v>#VALUE!</v>
      </c>
      <c r="P665" s="141" t="e">
        <f t="shared" si="241"/>
        <v>#VALUE!</v>
      </c>
      <c r="Q665" s="141" t="e">
        <f t="shared" si="241"/>
        <v>#VALUE!</v>
      </c>
      <c r="R665" s="141" t="e">
        <f t="shared" si="241"/>
        <v>#VALUE!</v>
      </c>
      <c r="S665" s="106"/>
      <c r="T665" s="142" t="s">
        <v>436</v>
      </c>
      <c r="V665" s="3"/>
      <c r="W665" s="121"/>
      <c r="X665" s="121"/>
      <c r="Y665" s="121"/>
      <c r="Z665" s="121"/>
      <c r="AA665" s="121"/>
      <c r="AB665" s="3"/>
      <c r="AC665" s="121"/>
      <c r="AD665" s="121"/>
      <c r="AE665" s="121"/>
    </row>
    <row r="666" spans="1:31" ht="14" x14ac:dyDescent="0.3">
      <c r="B666" s="134"/>
      <c r="D666" s="134"/>
      <c r="F666" s="134"/>
      <c r="H666" s="134"/>
      <c r="I666" s="110"/>
      <c r="J666" s="109"/>
      <c r="K666" s="110"/>
      <c r="L666" s="109"/>
      <c r="M666" s="110"/>
      <c r="N666" s="111">
        <f>N661/N658-1</f>
        <v>-1</v>
      </c>
      <c r="O666" s="111">
        <f>O661/O658-1</f>
        <v>-1</v>
      </c>
      <c r="P666" s="111">
        <f t="shared" ref="P666:R666" si="242">P661/P658-1</f>
        <v>-1</v>
      </c>
      <c r="Q666" s="111">
        <f t="shared" si="242"/>
        <v>-1</v>
      </c>
      <c r="R666" s="111">
        <f t="shared" si="242"/>
        <v>-1</v>
      </c>
      <c r="S666" s="84"/>
      <c r="T666" s="112" t="s">
        <v>437</v>
      </c>
      <c r="V666" s="121"/>
      <c r="W666" s="3"/>
      <c r="X666" s="3"/>
      <c r="Y666" s="3"/>
      <c r="Z666" s="3"/>
      <c r="AA666" s="3"/>
      <c r="AB666" s="3"/>
      <c r="AC666" s="3"/>
      <c r="AD666" s="3"/>
      <c r="AE666" s="3"/>
    </row>
    <row r="667" spans="1:31" ht="14" x14ac:dyDescent="0.3">
      <c r="B667" s="143" t="e">
        <f t="shared" ref="B667:M667" si="243">AVERAGE(B662:B666)</f>
        <v>#VALUE!</v>
      </c>
      <c r="C667" s="144" t="e">
        <f t="shared" si="243"/>
        <v>#VALUE!</v>
      </c>
      <c r="D667" s="143" t="e">
        <f t="shared" si="243"/>
        <v>#VALUE!</v>
      </c>
      <c r="E667" s="144" t="e">
        <f t="shared" si="243"/>
        <v>#VALUE!</v>
      </c>
      <c r="F667" s="143" t="e">
        <f t="shared" si="243"/>
        <v>#VALUE!</v>
      </c>
      <c r="G667" s="144" t="e">
        <f t="shared" si="243"/>
        <v>#VALUE!</v>
      </c>
      <c r="H667" s="143" t="e">
        <f t="shared" si="243"/>
        <v>#VALUE!</v>
      </c>
      <c r="I667" s="144" t="e">
        <f t="shared" si="243"/>
        <v>#VALUE!</v>
      </c>
      <c r="J667" s="145" t="e">
        <f t="shared" si="243"/>
        <v>#VALUE!</v>
      </c>
      <c r="K667" s="146" t="e">
        <f t="shared" si="243"/>
        <v>#VALUE!</v>
      </c>
      <c r="L667" s="145" t="e">
        <f t="shared" si="243"/>
        <v>#VALUE!</v>
      </c>
      <c r="M667" s="146" t="e">
        <f t="shared" si="243"/>
        <v>#VALUE!</v>
      </c>
      <c r="N667" s="147" t="e">
        <f>AVERAGE(N662:N666)</f>
        <v>#VALUE!</v>
      </c>
      <c r="O667" s="147" t="e">
        <f>AVERAGE(O662:O666)</f>
        <v>#VALUE!</v>
      </c>
      <c r="P667" s="147" t="e">
        <f t="shared" ref="P667:R667" si="244">AVERAGE(P662:P666)</f>
        <v>#VALUE!</v>
      </c>
      <c r="Q667" s="147" t="e">
        <f t="shared" si="244"/>
        <v>#VALUE!</v>
      </c>
      <c r="R667" s="147" t="e">
        <f t="shared" si="244"/>
        <v>#VALUE!</v>
      </c>
      <c r="S667" s="106"/>
      <c r="T667" s="142" t="s">
        <v>438</v>
      </c>
      <c r="V667" s="3"/>
      <c r="W667" s="3"/>
      <c r="X667" s="3"/>
      <c r="Y667" s="3"/>
      <c r="Z667" s="3"/>
      <c r="AA667" s="3"/>
      <c r="AB667" s="3"/>
      <c r="AC667" s="3"/>
      <c r="AD667" s="3"/>
      <c r="AE667" s="3"/>
    </row>
    <row r="668" spans="1:31" ht="14" x14ac:dyDescent="0.3">
      <c r="B668" s="181" t="s">
        <v>439</v>
      </c>
      <c r="C668" s="182"/>
      <c r="D668" s="182"/>
      <c r="E668" s="182"/>
      <c r="F668" s="182"/>
      <c r="G668" s="182"/>
      <c r="H668" s="182"/>
      <c r="I668" s="182"/>
      <c r="J668" s="182"/>
      <c r="K668" s="182"/>
      <c r="L668" s="182"/>
      <c r="M668" s="182"/>
      <c r="N668" s="182"/>
      <c r="O668" s="148"/>
      <c r="P668" s="148"/>
      <c r="Q668" s="148"/>
      <c r="R668" s="148"/>
      <c r="S668" s="84"/>
      <c r="T668" s="85"/>
      <c r="V668" s="3"/>
      <c r="W668" s="3"/>
      <c r="X668" s="3"/>
      <c r="Y668" s="3"/>
      <c r="Z668" s="3"/>
      <c r="AA668" s="3"/>
      <c r="AB668" s="121"/>
      <c r="AC668" s="3"/>
      <c r="AD668" s="3"/>
      <c r="AE668" s="3"/>
    </row>
    <row r="669" spans="1:31" s="3" customFormat="1" ht="14" x14ac:dyDescent="0.3">
      <c r="B669" s="149"/>
      <c r="C669" s="150">
        <f>+B$648+B669</f>
        <v>0.28000000000000003</v>
      </c>
      <c r="D669" s="150">
        <f t="shared" ref="D669:N669" si="245">+C$648+C669</f>
        <v>0.34600000000000003</v>
      </c>
      <c r="E669" s="150">
        <f t="shared" si="245"/>
        <v>0.60600000000000009</v>
      </c>
      <c r="F669" s="150">
        <f t="shared" si="245"/>
        <v>0.63600000000000012</v>
      </c>
      <c r="G669" s="150">
        <f t="shared" si="245"/>
        <v>0.75100000000000011</v>
      </c>
      <c r="H669" s="150">
        <f t="shared" si="245"/>
        <v>0.88100000000000012</v>
      </c>
      <c r="I669" s="150">
        <f t="shared" si="245"/>
        <v>1.0510000000000002</v>
      </c>
      <c r="J669" s="150">
        <f t="shared" si="245"/>
        <v>1.2410000000000001</v>
      </c>
      <c r="K669" s="150">
        <f t="shared" si="245"/>
        <v>1.4810000000000001</v>
      </c>
      <c r="L669" s="150">
        <f t="shared" si="245"/>
        <v>2.3010000000000002</v>
      </c>
      <c r="M669" s="150">
        <f t="shared" si="245"/>
        <v>3.3410000000000002</v>
      </c>
      <c r="N669" s="151">
        <f t="shared" si="245"/>
        <v>4.5310000000000006</v>
      </c>
      <c r="O669" s="151">
        <f>+N$648+N669</f>
        <v>5.3310000000000004</v>
      </c>
      <c r="P669" s="151">
        <f t="shared" ref="P669:R669" si="246">+O$648+O669</f>
        <v>6.181</v>
      </c>
      <c r="Q669" s="151">
        <f t="shared" si="246"/>
        <v>7.3810000000000002</v>
      </c>
      <c r="R669" s="151">
        <f t="shared" si="246"/>
        <v>8.0410000000000004</v>
      </c>
      <c r="S669" s="106"/>
      <c r="T669" s="117" t="s">
        <v>440</v>
      </c>
      <c r="W669" s="121"/>
      <c r="X669" s="121"/>
      <c r="Y669" s="121"/>
      <c r="Z669" s="121"/>
      <c r="AA669" s="121"/>
      <c r="AC669" s="121"/>
      <c r="AD669" s="121"/>
      <c r="AE669" s="121"/>
    </row>
    <row r="670" spans="1:31" s="3" customFormat="1" ht="14" x14ac:dyDescent="0.3">
      <c r="B670" s="152">
        <f>+B$658+B669</f>
        <v>10.571325702037079</v>
      </c>
      <c r="C670" s="153">
        <f t="shared" ref="C670:R670" si="247">+C$658+C669</f>
        <v>15.263616203606782</v>
      </c>
      <c r="D670" s="153">
        <f t="shared" si="247"/>
        <v>22.454023527882491</v>
      </c>
      <c r="E670" s="153">
        <f t="shared" si="247"/>
        <v>22.827255934397929</v>
      </c>
      <c r="F670" s="153">
        <f t="shared" si="247"/>
        <v>23.610571375756734</v>
      </c>
      <c r="G670" s="153">
        <f t="shared" si="247"/>
        <v>24.195126133553174</v>
      </c>
      <c r="H670" s="153">
        <f t="shared" si="247"/>
        <v>24.131742147048673</v>
      </c>
      <c r="I670" s="153">
        <f t="shared" si="247"/>
        <v>24.759276150627613</v>
      </c>
      <c r="J670" s="153">
        <f t="shared" si="247"/>
        <v>24.805240593243614</v>
      </c>
      <c r="K670" s="153">
        <f t="shared" si="247"/>
        <v>24.748353177795657</v>
      </c>
      <c r="L670" s="153">
        <f t="shared" si="247"/>
        <v>32.379407851498044</v>
      </c>
      <c r="M670" s="153">
        <f t="shared" si="247"/>
        <v>31.390551535044295</v>
      </c>
      <c r="N670" s="154">
        <f t="shared" si="247"/>
        <v>23.819976806017237</v>
      </c>
      <c r="O670" s="154">
        <f t="shared" si="247"/>
        <v>25.581138838943527</v>
      </c>
      <c r="P670" s="154">
        <f t="shared" si="247"/>
        <v>29.445382448856378</v>
      </c>
      <c r="Q670" s="154">
        <f t="shared" si="247"/>
        <v>33.381</v>
      </c>
      <c r="R670" s="154">
        <f t="shared" si="247"/>
        <v>34.040999999999997</v>
      </c>
      <c r="S670" s="106"/>
      <c r="T670" s="117" t="s">
        <v>441</v>
      </c>
      <c r="V670" s="121"/>
    </row>
    <row r="671" spans="1:31" s="3" customFormat="1" ht="14" x14ac:dyDescent="0.3">
      <c r="B671" s="155"/>
      <c r="I671" s="156"/>
      <c r="J671" s="156"/>
      <c r="K671" s="156"/>
      <c r="L671" s="156"/>
      <c r="M671" s="156"/>
      <c r="N671" s="157"/>
      <c r="O671" s="157">
        <f>+O670/B670-1</f>
        <v>1.4198610051352478</v>
      </c>
      <c r="P671" s="157">
        <f t="shared" ref="P671:R671" si="248">+P670/C670-1</f>
        <v>0.929122303396128</v>
      </c>
      <c r="Q671" s="157">
        <f t="shared" si="248"/>
        <v>0.48663779382562922</v>
      </c>
      <c r="R671" s="157">
        <f t="shared" si="248"/>
        <v>0.49124362988826453</v>
      </c>
      <c r="S671" s="106"/>
      <c r="T671" s="158" t="s">
        <v>442</v>
      </c>
    </row>
    <row r="672" spans="1:31" s="121" customFormat="1" ht="14" x14ac:dyDescent="0.3">
      <c r="A672" s="159"/>
      <c r="B672" s="160"/>
      <c r="C672" s="161">
        <f>RATE(C$348-$B$348,,-$B670,C670)</f>
        <v>0.44386963696194759</v>
      </c>
      <c r="D672" s="161">
        <f t="shared" ref="D672:R672" si="249">RATE(D$348-$B$348,,-$B670,D670)</f>
        <v>0.45741206305225923</v>
      </c>
      <c r="E672" s="161">
        <f t="shared" si="249"/>
        <v>0.29253233974584109</v>
      </c>
      <c r="F672" s="161">
        <f t="shared" si="249"/>
        <v>0.222487032004727</v>
      </c>
      <c r="G672" s="161">
        <f t="shared" si="249"/>
        <v>0.18010238309118737</v>
      </c>
      <c r="H672" s="161">
        <f t="shared" si="249"/>
        <v>0.14747492443216226</v>
      </c>
      <c r="I672" s="161">
        <f t="shared" si="249"/>
        <v>0.12927889798703809</v>
      </c>
      <c r="J672" s="161">
        <f t="shared" si="249"/>
        <v>0.11250442934884403</v>
      </c>
      <c r="K672" s="161">
        <f t="shared" si="249"/>
        <v>9.9123052947081028E-2</v>
      </c>
      <c r="L672" s="161">
        <f t="shared" si="249"/>
        <v>0.11844322950269887</v>
      </c>
      <c r="M672" s="161">
        <f t="shared" si="249"/>
        <v>0.1040022382607533</v>
      </c>
      <c r="N672" s="162">
        <f t="shared" si="249"/>
        <v>7.0042408091774255E-2</v>
      </c>
      <c r="O672" s="162">
        <f t="shared" si="249"/>
        <v>7.0341439821732313E-2</v>
      </c>
      <c r="P672" s="162">
        <f t="shared" si="249"/>
        <v>7.5914340540195802E-2</v>
      </c>
      <c r="Q672" s="162">
        <f t="shared" si="249"/>
        <v>7.9670725488229857E-2</v>
      </c>
      <c r="R672" s="162">
        <f t="shared" si="249"/>
        <v>7.5826043662203441E-2</v>
      </c>
      <c r="S672" s="163"/>
      <c r="T672" s="164" t="s">
        <v>443</v>
      </c>
      <c r="V672" s="3"/>
      <c r="W672" s="3"/>
      <c r="X672" s="3"/>
      <c r="Y672" s="3"/>
      <c r="Z672" s="3"/>
      <c r="AA672" s="3"/>
      <c r="AC672" s="3"/>
      <c r="AD672" s="3"/>
      <c r="AE672" s="3"/>
    </row>
    <row r="673" spans="1:31" s="3" customFormat="1" ht="14" x14ac:dyDescent="0.3">
      <c r="B673" s="149"/>
      <c r="C673" s="150"/>
      <c r="D673" s="150">
        <f t="shared" ref="D673:N673" si="250">+C$648+C673</f>
        <v>6.6000000000000003E-2</v>
      </c>
      <c r="E673" s="150">
        <f t="shared" si="250"/>
        <v>0.32600000000000001</v>
      </c>
      <c r="F673" s="150">
        <f t="shared" si="250"/>
        <v>0.35599999999999998</v>
      </c>
      <c r="G673" s="150">
        <f t="shared" si="250"/>
        <v>0.47099999999999997</v>
      </c>
      <c r="H673" s="150">
        <f t="shared" si="250"/>
        <v>0.60099999999999998</v>
      </c>
      <c r="I673" s="150">
        <f t="shared" si="250"/>
        <v>0.77100000000000002</v>
      </c>
      <c r="J673" s="150">
        <f t="shared" si="250"/>
        <v>0.96100000000000008</v>
      </c>
      <c r="K673" s="150">
        <f t="shared" si="250"/>
        <v>1.2010000000000001</v>
      </c>
      <c r="L673" s="150">
        <f t="shared" si="250"/>
        <v>2.0209999999999999</v>
      </c>
      <c r="M673" s="150">
        <f t="shared" si="250"/>
        <v>3.0609999999999999</v>
      </c>
      <c r="N673" s="151">
        <f t="shared" si="250"/>
        <v>4.2509999999999994</v>
      </c>
      <c r="O673" s="151">
        <f>+N$648+N673</f>
        <v>5.0509999999999993</v>
      </c>
      <c r="P673" s="151">
        <f t="shared" ref="P673:R673" si="251">+O$648+O673</f>
        <v>5.9009999999999989</v>
      </c>
      <c r="Q673" s="151">
        <f t="shared" si="251"/>
        <v>7.1009999999999991</v>
      </c>
      <c r="R673" s="151">
        <f t="shared" si="251"/>
        <v>7.7609999999999992</v>
      </c>
      <c r="S673" s="106"/>
      <c r="T673" s="117" t="s">
        <v>440</v>
      </c>
      <c r="W673" s="121"/>
      <c r="X673" s="121"/>
      <c r="Y673" s="121"/>
      <c r="Z673" s="121"/>
      <c r="AA673" s="121"/>
      <c r="AC673" s="121"/>
      <c r="AD673" s="121"/>
      <c r="AE673" s="121"/>
    </row>
    <row r="674" spans="1:31" s="3" customFormat="1" ht="14" x14ac:dyDescent="0.3">
      <c r="B674" s="152"/>
      <c r="C674" s="153">
        <f t="shared" ref="C674:R674" si="252">+C$658+C673</f>
        <v>14.983616203606783</v>
      </c>
      <c r="D674" s="153">
        <f t="shared" si="252"/>
        <v>22.17402352788249</v>
      </c>
      <c r="E674" s="153">
        <f t="shared" si="252"/>
        <v>22.547255934397928</v>
      </c>
      <c r="F674" s="153">
        <f t="shared" si="252"/>
        <v>23.330571375756737</v>
      </c>
      <c r="G674" s="153">
        <f t="shared" si="252"/>
        <v>23.915126133553173</v>
      </c>
      <c r="H674" s="153">
        <f t="shared" si="252"/>
        <v>23.851742147048672</v>
      </c>
      <c r="I674" s="153">
        <f t="shared" si="252"/>
        <v>24.479276150627616</v>
      </c>
      <c r="J674" s="153">
        <f t="shared" si="252"/>
        <v>24.525240593243613</v>
      </c>
      <c r="K674" s="153">
        <f t="shared" si="252"/>
        <v>24.468353177795656</v>
      </c>
      <c r="L674" s="153">
        <f t="shared" si="252"/>
        <v>32.099407851498043</v>
      </c>
      <c r="M674" s="153">
        <f t="shared" si="252"/>
        <v>31.110551535044294</v>
      </c>
      <c r="N674" s="154">
        <f t="shared" si="252"/>
        <v>23.539976806017236</v>
      </c>
      <c r="O674" s="154">
        <f t="shared" si="252"/>
        <v>25.301138838943526</v>
      </c>
      <c r="P674" s="154">
        <f t="shared" si="252"/>
        <v>29.165382448856377</v>
      </c>
      <c r="Q674" s="154">
        <f t="shared" si="252"/>
        <v>33.100999999999999</v>
      </c>
      <c r="R674" s="154">
        <f t="shared" si="252"/>
        <v>33.760999999999996</v>
      </c>
      <c r="S674" s="106"/>
      <c r="T674" s="117" t="s">
        <v>441</v>
      </c>
      <c r="V674" s="121"/>
    </row>
    <row r="675" spans="1:31" s="3" customFormat="1" ht="14" x14ac:dyDescent="0.3">
      <c r="B675" s="155"/>
      <c r="I675" s="156"/>
      <c r="J675" s="156"/>
      <c r="K675" s="156"/>
      <c r="L675" s="156"/>
      <c r="M675" s="156"/>
      <c r="N675" s="157"/>
      <c r="O675" s="157">
        <f>+O674/C674-1</f>
        <v>0.68858695358555444</v>
      </c>
      <c r="P675" s="157">
        <f t="shared" ref="P675:R675" si="253">+P674/D674-1</f>
        <v>0.31529500779065556</v>
      </c>
      <c r="Q675" s="157">
        <f t="shared" si="253"/>
        <v>0.46807221669495291</v>
      </c>
      <c r="R675" s="157">
        <f t="shared" si="253"/>
        <v>0.44707128926476813</v>
      </c>
      <c r="S675" s="106"/>
      <c r="T675" s="158" t="s">
        <v>442</v>
      </c>
    </row>
    <row r="676" spans="1:31" s="121" customFormat="1" ht="14" x14ac:dyDescent="0.3">
      <c r="A676" s="159"/>
      <c r="B676" s="160"/>
      <c r="C676" s="161"/>
      <c r="D676" s="161">
        <f>RATE(D$348-$C$348,,-$C674,D674)</f>
        <v>0.47988464377143258</v>
      </c>
      <c r="E676" s="161">
        <f t="shared" ref="E676:R676" si="254">RATE(E$348-$C$348,,-$C674,E674)</f>
        <v>0.22670045713686013</v>
      </c>
      <c r="F676" s="161">
        <f t="shared" si="254"/>
        <v>0.1590519756030605</v>
      </c>
      <c r="G676" s="161">
        <f t="shared" si="254"/>
        <v>0.12399404124631522</v>
      </c>
      <c r="H676" s="161">
        <f t="shared" si="254"/>
        <v>9.7439766410775314E-2</v>
      </c>
      <c r="I676" s="161">
        <f t="shared" si="254"/>
        <v>8.5251317847046884E-2</v>
      </c>
      <c r="J676" s="161">
        <f t="shared" si="254"/>
        <v>7.2928911340759503E-2</v>
      </c>
      <c r="K676" s="161">
        <f t="shared" si="254"/>
        <v>6.3220918286961386E-2</v>
      </c>
      <c r="L676" s="161">
        <f t="shared" si="254"/>
        <v>8.8339738241783178E-2</v>
      </c>
      <c r="M676" s="161">
        <f t="shared" si="254"/>
        <v>7.5793973348880758E-2</v>
      </c>
      <c r="N676" s="162">
        <f t="shared" si="254"/>
        <v>4.1922458081037277E-2</v>
      </c>
      <c r="O676" s="162">
        <f t="shared" si="254"/>
        <v>4.4624688787006213E-2</v>
      </c>
      <c r="P676" s="162">
        <f t="shared" si="254"/>
        <v>5.2567799122365512E-2</v>
      </c>
      <c r="Q676" s="162">
        <f t="shared" si="254"/>
        <v>5.8248014760872831E-2</v>
      </c>
      <c r="R676" s="162">
        <f t="shared" si="254"/>
        <v>5.5649899699053457E-2</v>
      </c>
      <c r="S676" s="163"/>
      <c r="T676" s="164" t="s">
        <v>443</v>
      </c>
      <c r="V676" s="3"/>
      <c r="W676" s="3"/>
      <c r="X676" s="3"/>
      <c r="Y676" s="3"/>
      <c r="Z676" s="3"/>
      <c r="AA676" s="3"/>
      <c r="AC676" s="3"/>
      <c r="AD676" s="3"/>
      <c r="AE676" s="3"/>
    </row>
    <row r="677" spans="1:31" s="3" customFormat="1" ht="14" x14ac:dyDescent="0.3">
      <c r="B677" s="149"/>
      <c r="C677" s="150"/>
      <c r="D677" s="150"/>
      <c r="E677" s="150">
        <f t="shared" ref="E677:N677" si="255">+D$648+D677</f>
        <v>0.26</v>
      </c>
      <c r="F677" s="150">
        <f t="shared" si="255"/>
        <v>0.29000000000000004</v>
      </c>
      <c r="G677" s="150">
        <f t="shared" si="255"/>
        <v>0.40500000000000003</v>
      </c>
      <c r="H677" s="150">
        <f t="shared" si="255"/>
        <v>0.53500000000000003</v>
      </c>
      <c r="I677" s="150">
        <f t="shared" si="255"/>
        <v>0.70500000000000007</v>
      </c>
      <c r="J677" s="150">
        <f t="shared" si="255"/>
        <v>0.89500000000000002</v>
      </c>
      <c r="K677" s="150">
        <f t="shared" si="255"/>
        <v>1.135</v>
      </c>
      <c r="L677" s="150">
        <f t="shared" si="255"/>
        <v>1.9550000000000001</v>
      </c>
      <c r="M677" s="150">
        <f t="shared" si="255"/>
        <v>2.9950000000000001</v>
      </c>
      <c r="N677" s="151">
        <f t="shared" si="255"/>
        <v>4.1850000000000005</v>
      </c>
      <c r="O677" s="151">
        <f>+N$648+N677</f>
        <v>4.9850000000000003</v>
      </c>
      <c r="P677" s="151">
        <f t="shared" ref="P677:R677" si="256">+O$648+O677</f>
        <v>5.835</v>
      </c>
      <c r="Q677" s="151">
        <f t="shared" si="256"/>
        <v>7.0350000000000001</v>
      </c>
      <c r="R677" s="151">
        <f t="shared" si="256"/>
        <v>7.6950000000000003</v>
      </c>
      <c r="S677" s="106"/>
      <c r="T677" s="117" t="s">
        <v>440</v>
      </c>
      <c r="W677" s="121"/>
      <c r="X677" s="121"/>
      <c r="Y677" s="121"/>
      <c r="Z677" s="121"/>
      <c r="AA677" s="121"/>
      <c r="AC677" s="121"/>
      <c r="AD677" s="121"/>
      <c r="AE677" s="121"/>
    </row>
    <row r="678" spans="1:31" s="3" customFormat="1" ht="14" x14ac:dyDescent="0.3">
      <c r="B678" s="152"/>
      <c r="C678" s="153"/>
      <c r="D678" s="153">
        <f t="shared" ref="D678:R678" si="257">+D$658+D677</f>
        <v>22.108023527882491</v>
      </c>
      <c r="E678" s="153">
        <f t="shared" si="257"/>
        <v>22.481255934397929</v>
      </c>
      <c r="F678" s="153">
        <f t="shared" si="257"/>
        <v>23.264571375756734</v>
      </c>
      <c r="G678" s="153">
        <f t="shared" si="257"/>
        <v>23.849126133553174</v>
      </c>
      <c r="H678" s="153">
        <f t="shared" si="257"/>
        <v>23.785742147048673</v>
      </c>
      <c r="I678" s="153">
        <f t="shared" si="257"/>
        <v>24.413276150627617</v>
      </c>
      <c r="J678" s="153">
        <f t="shared" si="257"/>
        <v>24.459240593243614</v>
      </c>
      <c r="K678" s="153">
        <f t="shared" si="257"/>
        <v>24.402353177795657</v>
      </c>
      <c r="L678" s="153">
        <f t="shared" si="257"/>
        <v>32.03340785149804</v>
      </c>
      <c r="M678" s="153">
        <f t="shared" si="257"/>
        <v>31.044551535044295</v>
      </c>
      <c r="N678" s="154">
        <f t="shared" si="257"/>
        <v>23.473976806017241</v>
      </c>
      <c r="O678" s="154">
        <f t="shared" si="257"/>
        <v>25.235138838943527</v>
      </c>
      <c r="P678" s="154">
        <f t="shared" si="257"/>
        <v>29.099382448856378</v>
      </c>
      <c r="Q678" s="154">
        <f t="shared" si="257"/>
        <v>33.034999999999997</v>
      </c>
      <c r="R678" s="154">
        <f t="shared" si="257"/>
        <v>33.695</v>
      </c>
      <c r="S678" s="106"/>
      <c r="T678" s="117" t="s">
        <v>441</v>
      </c>
      <c r="V678" s="121"/>
    </row>
    <row r="679" spans="1:31" s="3" customFormat="1" ht="14" x14ac:dyDescent="0.3">
      <c r="B679" s="155"/>
      <c r="I679" s="156"/>
      <c r="J679" s="156"/>
      <c r="K679" s="156"/>
      <c r="L679" s="156"/>
      <c r="M679" s="156"/>
      <c r="N679" s="157"/>
      <c r="O679" s="157">
        <f>+O678/D678-1</f>
        <v>0.14144707721688188</v>
      </c>
      <c r="P679" s="157">
        <f t="shared" ref="P679:R679" si="258">+P678/E678-1</f>
        <v>0.29438419871962052</v>
      </c>
      <c r="Q679" s="157">
        <f t="shared" si="258"/>
        <v>0.41997028298680439</v>
      </c>
      <c r="R679" s="157">
        <f t="shared" si="258"/>
        <v>0.41284002656159102</v>
      </c>
      <c r="S679" s="106"/>
      <c r="T679" s="158" t="s">
        <v>442</v>
      </c>
    </row>
    <row r="680" spans="1:31" s="121" customFormat="1" ht="14" x14ac:dyDescent="0.3">
      <c r="A680" s="159"/>
      <c r="B680" s="160"/>
      <c r="C680" s="161"/>
      <c r="D680" s="161"/>
      <c r="E680" s="161">
        <f>RATE(E$348-$D$348,,-$D678,E678)</f>
        <v>1.6882215004191507E-2</v>
      </c>
      <c r="F680" s="161">
        <f t="shared" ref="F680:R680" si="259">RATE(F$348-$D$348,,-$D678,F678)</f>
        <v>2.5823322556651599E-2</v>
      </c>
      <c r="G680" s="161">
        <f t="shared" si="259"/>
        <v>2.5590959995444397E-2</v>
      </c>
      <c r="H680" s="161">
        <f t="shared" si="259"/>
        <v>1.8454654023098104E-2</v>
      </c>
      <c r="I680" s="161">
        <f t="shared" si="259"/>
        <v>2.0035364866943694E-2</v>
      </c>
      <c r="J680" s="161">
        <f t="shared" si="259"/>
        <v>1.6987250679819165E-2</v>
      </c>
      <c r="K680" s="161">
        <f t="shared" si="259"/>
        <v>1.4205520235384456E-2</v>
      </c>
      <c r="L680" s="161">
        <f t="shared" si="259"/>
        <v>4.7446025400312931E-2</v>
      </c>
      <c r="M680" s="161">
        <f t="shared" si="259"/>
        <v>3.8440742788567905E-2</v>
      </c>
      <c r="N680" s="162">
        <f t="shared" si="259"/>
        <v>6.0131910236149097E-3</v>
      </c>
      <c r="O680" s="162">
        <f t="shared" si="259"/>
        <v>1.2099598940029392E-2</v>
      </c>
      <c r="P680" s="162">
        <f t="shared" si="259"/>
        <v>2.3162201872134944E-2</v>
      </c>
      <c r="Q680" s="162">
        <f t="shared" si="259"/>
        <v>3.1376569479103188E-2</v>
      </c>
      <c r="R680" s="162">
        <f t="shared" si="259"/>
        <v>3.05582367702277E-2</v>
      </c>
      <c r="S680" s="163"/>
      <c r="T680" s="164" t="s">
        <v>443</v>
      </c>
      <c r="V680" s="3"/>
      <c r="W680" s="3"/>
      <c r="X680" s="3"/>
      <c r="Y680" s="3"/>
      <c r="Z680" s="3"/>
      <c r="AA680" s="3"/>
      <c r="AC680" s="3"/>
      <c r="AD680" s="3"/>
      <c r="AE680" s="3"/>
    </row>
    <row r="681" spans="1:31" s="3" customFormat="1" ht="14" x14ac:dyDescent="0.3">
      <c r="B681" s="149"/>
      <c r="C681" s="150"/>
      <c r="D681" s="150"/>
      <c r="E681" s="150"/>
      <c r="F681" s="150">
        <f t="shared" ref="F681:N681" si="260">+E$648+E681</f>
        <v>0.03</v>
      </c>
      <c r="G681" s="150">
        <f t="shared" si="260"/>
        <v>0.14500000000000002</v>
      </c>
      <c r="H681" s="150">
        <f t="shared" si="260"/>
        <v>0.27500000000000002</v>
      </c>
      <c r="I681" s="150">
        <f t="shared" si="260"/>
        <v>0.44500000000000006</v>
      </c>
      <c r="J681" s="150">
        <f t="shared" si="260"/>
        <v>0.63500000000000001</v>
      </c>
      <c r="K681" s="150">
        <f t="shared" si="260"/>
        <v>0.875</v>
      </c>
      <c r="L681" s="150">
        <f t="shared" si="260"/>
        <v>1.6950000000000001</v>
      </c>
      <c r="M681" s="150">
        <f t="shared" si="260"/>
        <v>2.7350000000000003</v>
      </c>
      <c r="N681" s="151">
        <f t="shared" si="260"/>
        <v>3.9250000000000003</v>
      </c>
      <c r="O681" s="151">
        <f>+N$648+N681</f>
        <v>4.7250000000000005</v>
      </c>
      <c r="P681" s="151">
        <f t="shared" ref="P681:R681" si="261">+O$648+O681</f>
        <v>5.5750000000000002</v>
      </c>
      <c r="Q681" s="151">
        <f t="shared" si="261"/>
        <v>6.7750000000000004</v>
      </c>
      <c r="R681" s="151">
        <f t="shared" si="261"/>
        <v>7.4350000000000005</v>
      </c>
      <c r="S681" s="106"/>
      <c r="T681" s="117" t="s">
        <v>440</v>
      </c>
      <c r="W681" s="121"/>
      <c r="X681" s="121"/>
      <c r="Y681" s="121"/>
      <c r="Z681" s="121"/>
      <c r="AA681" s="121"/>
      <c r="AC681" s="121"/>
      <c r="AD681" s="121"/>
      <c r="AE681" s="121"/>
    </row>
    <row r="682" spans="1:31" s="3" customFormat="1" ht="14" x14ac:dyDescent="0.3">
      <c r="B682" s="152"/>
      <c r="C682" s="153"/>
      <c r="D682" s="153"/>
      <c r="E682" s="153">
        <f t="shared" ref="E682:R682" si="262">+E$658+E681</f>
        <v>22.221255934397927</v>
      </c>
      <c r="F682" s="153">
        <f t="shared" si="262"/>
        <v>23.004571375756736</v>
      </c>
      <c r="G682" s="153">
        <f t="shared" si="262"/>
        <v>23.589126133553172</v>
      </c>
      <c r="H682" s="153">
        <f t="shared" si="262"/>
        <v>23.525742147048671</v>
      </c>
      <c r="I682" s="153">
        <f t="shared" si="262"/>
        <v>24.153276150627615</v>
      </c>
      <c r="J682" s="153">
        <f t="shared" si="262"/>
        <v>24.199240593243616</v>
      </c>
      <c r="K682" s="153">
        <f t="shared" si="262"/>
        <v>24.142353177795655</v>
      </c>
      <c r="L682" s="153">
        <f t="shared" si="262"/>
        <v>31.773407851498042</v>
      </c>
      <c r="M682" s="153">
        <f t="shared" si="262"/>
        <v>30.784551535044294</v>
      </c>
      <c r="N682" s="154">
        <f t="shared" si="262"/>
        <v>23.213976806017239</v>
      </c>
      <c r="O682" s="154">
        <f t="shared" si="262"/>
        <v>24.975138838943529</v>
      </c>
      <c r="P682" s="154">
        <f t="shared" si="262"/>
        <v>28.839382448856377</v>
      </c>
      <c r="Q682" s="154">
        <f t="shared" si="262"/>
        <v>32.774999999999999</v>
      </c>
      <c r="R682" s="154">
        <f t="shared" si="262"/>
        <v>33.435000000000002</v>
      </c>
      <c r="S682" s="106"/>
      <c r="T682" s="117" t="s">
        <v>441</v>
      </c>
      <c r="V682" s="121"/>
    </row>
    <row r="683" spans="1:31" s="3" customFormat="1" ht="14" x14ac:dyDescent="0.3">
      <c r="B683" s="155"/>
      <c r="I683" s="156"/>
      <c r="J683" s="156"/>
      <c r="K683" s="156"/>
      <c r="L683" s="156"/>
      <c r="M683" s="156"/>
      <c r="N683" s="157"/>
      <c r="O683" s="157">
        <f>+O682/E682-1</f>
        <v>0.1239301195520035</v>
      </c>
      <c r="P683" s="157">
        <f t="shared" ref="P683:R683" si="263">+P682/F682-1</f>
        <v>0.25363702621508644</v>
      </c>
      <c r="Q683" s="157">
        <f t="shared" si="263"/>
        <v>0.38941136752755079</v>
      </c>
      <c r="R683" s="157">
        <f t="shared" si="263"/>
        <v>0.4212091500031363</v>
      </c>
      <c r="S683" s="106"/>
      <c r="T683" s="158" t="s">
        <v>442</v>
      </c>
    </row>
    <row r="684" spans="1:31" s="121" customFormat="1" ht="14" x14ac:dyDescent="0.3">
      <c r="A684" s="159"/>
      <c r="B684" s="160"/>
      <c r="C684" s="161"/>
      <c r="D684" s="161"/>
      <c r="E684" s="161"/>
      <c r="F684" s="161">
        <f>RATE(F$348-$E$348,,-$E682,F682)</f>
        <v>3.5250727666848856E-2</v>
      </c>
      <c r="G684" s="161">
        <f t="shared" ref="G684:R684" si="264">RATE(G$348-$E$348,,-$E682,G682)</f>
        <v>3.0318802915331389E-2</v>
      </c>
      <c r="H684" s="161">
        <f t="shared" si="264"/>
        <v>1.9197251328972511E-2</v>
      </c>
      <c r="I684" s="161">
        <f t="shared" si="264"/>
        <v>2.1061406641011783E-2</v>
      </c>
      <c r="J684" s="161">
        <f t="shared" si="264"/>
        <v>1.7200645735515208E-2</v>
      </c>
      <c r="K684" s="161">
        <f t="shared" si="264"/>
        <v>1.3915664907224037E-2</v>
      </c>
      <c r="L684" s="161">
        <f t="shared" si="264"/>
        <v>5.2410150036369181E-2</v>
      </c>
      <c r="M684" s="161">
        <f t="shared" si="264"/>
        <v>4.1586946948528193E-2</v>
      </c>
      <c r="N684" s="162">
        <f t="shared" si="264"/>
        <v>4.8679479794763439E-3</v>
      </c>
      <c r="O684" s="162">
        <f t="shared" si="264"/>
        <v>1.1751672483150991E-2</v>
      </c>
      <c r="P684" s="162">
        <f t="shared" si="264"/>
        <v>2.3982387459565074E-2</v>
      </c>
      <c r="Q684" s="162">
        <f t="shared" si="264"/>
        <v>3.2914819123996804E-2</v>
      </c>
      <c r="R684" s="162">
        <f t="shared" si="264"/>
        <v>3.1926276427998584E-2</v>
      </c>
      <c r="S684" s="163"/>
      <c r="T684" s="164" t="s">
        <v>443</v>
      </c>
      <c r="V684" s="3"/>
      <c r="W684" s="3"/>
      <c r="X684" s="3"/>
      <c r="Y684" s="3"/>
      <c r="Z684" s="3"/>
      <c r="AA684" s="3"/>
      <c r="AC684" s="3"/>
      <c r="AD684" s="3"/>
      <c r="AE684" s="3"/>
    </row>
    <row r="685" spans="1:31" s="3" customFormat="1" ht="14" x14ac:dyDescent="0.3">
      <c r="B685" s="149"/>
      <c r="C685" s="150"/>
      <c r="D685" s="150"/>
      <c r="E685" s="150"/>
      <c r="F685" s="150"/>
      <c r="G685" s="150">
        <f t="shared" ref="G685:N685" si="265">+F$648+F685</f>
        <v>0.115</v>
      </c>
      <c r="H685" s="150">
        <f t="shared" si="265"/>
        <v>0.245</v>
      </c>
      <c r="I685" s="150">
        <f t="shared" si="265"/>
        <v>0.41500000000000004</v>
      </c>
      <c r="J685" s="150">
        <f t="shared" si="265"/>
        <v>0.60499999999999998</v>
      </c>
      <c r="K685" s="150">
        <f t="shared" si="265"/>
        <v>0.84499999999999997</v>
      </c>
      <c r="L685" s="150">
        <f t="shared" si="265"/>
        <v>1.665</v>
      </c>
      <c r="M685" s="150">
        <f t="shared" si="265"/>
        <v>2.7050000000000001</v>
      </c>
      <c r="N685" s="151">
        <f t="shared" si="265"/>
        <v>3.895</v>
      </c>
      <c r="O685" s="151">
        <f>+N$648+N685</f>
        <v>4.6950000000000003</v>
      </c>
      <c r="P685" s="151">
        <f t="shared" ref="P685:R685" si="266">+O$648+O685</f>
        <v>5.5449999999999999</v>
      </c>
      <c r="Q685" s="151">
        <f t="shared" si="266"/>
        <v>6.7450000000000001</v>
      </c>
      <c r="R685" s="151">
        <f t="shared" si="266"/>
        <v>7.4050000000000002</v>
      </c>
      <c r="S685" s="106"/>
      <c r="T685" s="117" t="s">
        <v>440</v>
      </c>
      <c r="W685" s="121"/>
      <c r="X685" s="121"/>
      <c r="Y685" s="121"/>
      <c r="Z685" s="121"/>
      <c r="AA685" s="121"/>
      <c r="AC685" s="121"/>
      <c r="AD685" s="121"/>
      <c r="AE685" s="121"/>
    </row>
    <row r="686" spans="1:31" s="3" customFormat="1" ht="14" x14ac:dyDescent="0.3">
      <c r="B686" s="152"/>
      <c r="C686" s="153"/>
      <c r="D686" s="153"/>
      <c r="E686" s="153"/>
      <c r="F686" s="153">
        <f t="shared" ref="F686:R686" si="267">+F$658+F685</f>
        <v>22.974571375756735</v>
      </c>
      <c r="G686" s="153">
        <f t="shared" si="267"/>
        <v>23.559126133553171</v>
      </c>
      <c r="H686" s="153">
        <f t="shared" si="267"/>
        <v>23.495742147048674</v>
      </c>
      <c r="I686" s="153">
        <f t="shared" si="267"/>
        <v>24.123276150627614</v>
      </c>
      <c r="J686" s="153">
        <f t="shared" si="267"/>
        <v>24.169240593243615</v>
      </c>
      <c r="K686" s="153">
        <f t="shared" si="267"/>
        <v>24.112353177795654</v>
      </c>
      <c r="L686" s="153">
        <f t="shared" si="267"/>
        <v>31.743407851498041</v>
      </c>
      <c r="M686" s="153">
        <f t="shared" si="267"/>
        <v>30.754551535044293</v>
      </c>
      <c r="N686" s="154">
        <f t="shared" si="267"/>
        <v>23.183976806017238</v>
      </c>
      <c r="O686" s="154">
        <f t="shared" si="267"/>
        <v>24.945138838943528</v>
      </c>
      <c r="P686" s="154">
        <f t="shared" si="267"/>
        <v>28.809382448856375</v>
      </c>
      <c r="Q686" s="154">
        <f t="shared" si="267"/>
        <v>32.744999999999997</v>
      </c>
      <c r="R686" s="154">
        <f t="shared" si="267"/>
        <v>33.405000000000001</v>
      </c>
      <c r="S686" s="106"/>
      <c r="T686" s="117" t="s">
        <v>441</v>
      </c>
      <c r="V686" s="121"/>
    </row>
    <row r="687" spans="1:31" s="3" customFormat="1" ht="14" x14ac:dyDescent="0.3">
      <c r="B687" s="155"/>
      <c r="I687" s="156"/>
      <c r="J687" s="156"/>
      <c r="K687" s="156"/>
      <c r="L687" s="156"/>
      <c r="M687" s="156"/>
      <c r="N687" s="157"/>
      <c r="O687" s="157">
        <f>+O686/F686-1</f>
        <v>8.5771674733665648E-2</v>
      </c>
      <c r="P687" s="157">
        <f t="shared" ref="P687:R687" si="268">+P686/G686-1</f>
        <v>0.22285445926730407</v>
      </c>
      <c r="Q687" s="157">
        <f t="shared" si="268"/>
        <v>0.39365676534346594</v>
      </c>
      <c r="R687" s="157">
        <f t="shared" si="268"/>
        <v>0.38476216047176104</v>
      </c>
      <c r="S687" s="106"/>
      <c r="T687" s="158" t="s">
        <v>442</v>
      </c>
    </row>
    <row r="688" spans="1:31" s="121" customFormat="1" ht="14" x14ac:dyDescent="0.3">
      <c r="A688" s="159"/>
      <c r="B688" s="160"/>
      <c r="C688" s="161"/>
      <c r="D688" s="161"/>
      <c r="E688" s="161"/>
      <c r="F688" s="161"/>
      <c r="G688" s="161">
        <f>RATE(G$348-$F$348,,-$F686,G686)</f>
        <v>2.5443554451391022E-2</v>
      </c>
      <c r="H688" s="161">
        <f t="shared" ref="H688:R688" si="269">RATE(H$348-$F$348,,-$F686,H686)</f>
        <v>1.1278734454212035E-2</v>
      </c>
      <c r="I688" s="161">
        <f t="shared" si="269"/>
        <v>1.6396022641969436E-2</v>
      </c>
      <c r="J688" s="161">
        <f t="shared" si="269"/>
        <v>1.275383591828543E-2</v>
      </c>
      <c r="K688" s="161">
        <f t="shared" si="269"/>
        <v>9.7141342976485232E-3</v>
      </c>
      <c r="L688" s="161">
        <f t="shared" si="269"/>
        <v>5.536095323855466E-2</v>
      </c>
      <c r="M688" s="161">
        <f t="shared" si="269"/>
        <v>4.2544421262322364E-2</v>
      </c>
      <c r="N688" s="162">
        <f t="shared" si="269"/>
        <v>1.1348150677729172E-3</v>
      </c>
      <c r="O688" s="162">
        <f t="shared" si="269"/>
        <v>9.1853684025751045E-3</v>
      </c>
      <c r="P688" s="162">
        <f t="shared" si="269"/>
        <v>2.2889341111984669E-2</v>
      </c>
      <c r="Q688" s="162">
        <f t="shared" si="269"/>
        <v>3.2739263820000544E-2</v>
      </c>
      <c r="R688" s="162">
        <f t="shared" si="269"/>
        <v>3.1684735423560262E-2</v>
      </c>
      <c r="S688" s="163"/>
      <c r="T688" s="164" t="s">
        <v>443</v>
      </c>
      <c r="V688" s="3"/>
      <c r="W688" s="3"/>
      <c r="X688" s="3"/>
      <c r="Y688" s="3"/>
      <c r="Z688" s="3"/>
      <c r="AA688" s="3"/>
      <c r="AC688" s="3"/>
      <c r="AD688" s="3"/>
      <c r="AE688" s="3"/>
    </row>
    <row r="689" spans="1:31" s="3" customFormat="1" ht="14" x14ac:dyDescent="0.3">
      <c r="B689" s="149"/>
      <c r="C689" s="150"/>
      <c r="D689" s="150"/>
      <c r="E689" s="150"/>
      <c r="F689" s="150"/>
      <c r="G689" s="150"/>
      <c r="H689" s="150">
        <f t="shared" ref="H689:N689" si="270">+G$648+G689</f>
        <v>0.13</v>
      </c>
      <c r="I689" s="150">
        <f t="shared" si="270"/>
        <v>0.30000000000000004</v>
      </c>
      <c r="J689" s="150">
        <f t="shared" si="270"/>
        <v>0.49000000000000005</v>
      </c>
      <c r="K689" s="150">
        <f t="shared" si="270"/>
        <v>0.73000000000000009</v>
      </c>
      <c r="L689" s="150">
        <f t="shared" si="270"/>
        <v>1.5500000000000003</v>
      </c>
      <c r="M689" s="150">
        <f t="shared" si="270"/>
        <v>2.5900000000000003</v>
      </c>
      <c r="N689" s="151">
        <f t="shared" si="270"/>
        <v>3.7800000000000002</v>
      </c>
      <c r="O689" s="151">
        <f>+N$648+N689</f>
        <v>4.58</v>
      </c>
      <c r="P689" s="151">
        <f t="shared" ref="P689:R689" si="271">+O$648+O689</f>
        <v>5.43</v>
      </c>
      <c r="Q689" s="151">
        <f t="shared" si="271"/>
        <v>6.63</v>
      </c>
      <c r="R689" s="151">
        <f t="shared" si="271"/>
        <v>7.29</v>
      </c>
      <c r="S689" s="106"/>
      <c r="T689" s="117" t="s">
        <v>440</v>
      </c>
      <c r="W689" s="121"/>
      <c r="X689" s="121"/>
      <c r="Y689" s="121"/>
      <c r="Z689" s="121"/>
      <c r="AA689" s="121"/>
      <c r="AC689" s="121"/>
      <c r="AD689" s="121"/>
      <c r="AE689" s="121"/>
    </row>
    <row r="690" spans="1:31" s="3" customFormat="1" ht="14" x14ac:dyDescent="0.3">
      <c r="B690" s="152"/>
      <c r="C690" s="153"/>
      <c r="D690" s="153"/>
      <c r="E690" s="153"/>
      <c r="F690" s="153"/>
      <c r="G690" s="153">
        <f t="shared" ref="G690:R690" si="272">+G$658+G689</f>
        <v>23.444126133553173</v>
      </c>
      <c r="H690" s="153">
        <f t="shared" si="272"/>
        <v>23.380742147048672</v>
      </c>
      <c r="I690" s="153">
        <f t="shared" si="272"/>
        <v>24.008276150627616</v>
      </c>
      <c r="J690" s="153">
        <f t="shared" si="272"/>
        <v>24.054240593243613</v>
      </c>
      <c r="K690" s="153">
        <f t="shared" si="272"/>
        <v>23.997353177795656</v>
      </c>
      <c r="L690" s="153">
        <f t="shared" si="272"/>
        <v>31.628407851498043</v>
      </c>
      <c r="M690" s="153">
        <f t="shared" si="272"/>
        <v>30.639551535044294</v>
      </c>
      <c r="N690" s="154">
        <f t="shared" si="272"/>
        <v>23.06897680601724</v>
      </c>
      <c r="O690" s="154">
        <f t="shared" si="272"/>
        <v>24.830138838943526</v>
      </c>
      <c r="P690" s="154">
        <f t="shared" si="272"/>
        <v>28.694382448856377</v>
      </c>
      <c r="Q690" s="154">
        <f t="shared" si="272"/>
        <v>32.630000000000003</v>
      </c>
      <c r="R690" s="154">
        <f t="shared" si="272"/>
        <v>33.29</v>
      </c>
      <c r="S690" s="106"/>
      <c r="T690" s="117" t="s">
        <v>441</v>
      </c>
      <c r="V690" s="121"/>
    </row>
    <row r="691" spans="1:31" s="3" customFormat="1" ht="14" x14ac:dyDescent="0.3">
      <c r="B691" s="155"/>
      <c r="I691" s="156"/>
      <c r="J691" s="156"/>
      <c r="K691" s="156"/>
      <c r="L691" s="156"/>
      <c r="M691" s="156"/>
      <c r="N691" s="157"/>
      <c r="O691" s="157">
        <f>+O690/G690-1</f>
        <v>5.9119828032604627E-2</v>
      </c>
      <c r="P691" s="157">
        <f t="shared" ref="P691:R691" si="273">+P690/H690-1</f>
        <v>0.22726568166179617</v>
      </c>
      <c r="Q691" s="157">
        <f t="shared" si="273"/>
        <v>0.3591146567658503</v>
      </c>
      <c r="R691" s="157">
        <f t="shared" si="273"/>
        <v>0.38395555955944571</v>
      </c>
      <c r="S691" s="106"/>
      <c r="T691" s="158" t="s">
        <v>442</v>
      </c>
    </row>
    <row r="692" spans="1:31" s="121" customFormat="1" ht="14" x14ac:dyDescent="0.3">
      <c r="A692" s="159"/>
      <c r="B692" s="160"/>
      <c r="C692" s="161"/>
      <c r="D692" s="161"/>
      <c r="E692" s="161"/>
      <c r="F692" s="161"/>
      <c r="G692" s="161"/>
      <c r="H692" s="161">
        <f>RATE(H$348-$G$348,,-$G690,H690)</f>
        <v>-2.703619070441126E-3</v>
      </c>
      <c r="I692" s="161">
        <f t="shared" ref="I692:R692" si="274">RATE(I$348-$G$348,,-$G690,I690)</f>
        <v>1.1960274708329171E-2</v>
      </c>
      <c r="J692" s="161">
        <f t="shared" si="274"/>
        <v>8.6005494399139411E-3</v>
      </c>
      <c r="K692" s="161">
        <f t="shared" si="274"/>
        <v>5.8479230327005052E-3</v>
      </c>
      <c r="L692" s="161">
        <f t="shared" si="274"/>
        <v>6.1716718806368073E-2</v>
      </c>
      <c r="M692" s="161">
        <f t="shared" si="274"/>
        <v>4.5622032664187087E-2</v>
      </c>
      <c r="N692" s="162">
        <f t="shared" si="274"/>
        <v>-2.3018123737238599E-3</v>
      </c>
      <c r="O692" s="162">
        <f t="shared" si="274"/>
        <v>7.2056129273434842E-3</v>
      </c>
      <c r="P692" s="162">
        <f t="shared" si="274"/>
        <v>2.2707464810636041E-2</v>
      </c>
      <c r="Q692" s="162">
        <f t="shared" si="274"/>
        <v>3.3613808092959559E-2</v>
      </c>
      <c r="R692" s="162">
        <f t="shared" si="274"/>
        <v>3.2389581757372402E-2</v>
      </c>
      <c r="S692" s="163"/>
      <c r="T692" s="164" t="s">
        <v>443</v>
      </c>
      <c r="V692" s="3"/>
      <c r="W692" s="3"/>
      <c r="X692" s="3"/>
      <c r="Y692" s="3"/>
      <c r="Z692" s="3"/>
      <c r="AA692" s="3"/>
      <c r="AC692" s="3"/>
      <c r="AD692" s="3"/>
      <c r="AE692" s="3"/>
    </row>
    <row r="693" spans="1:31" s="3" customFormat="1" ht="14" x14ac:dyDescent="0.3">
      <c r="B693" s="149"/>
      <c r="C693" s="150"/>
      <c r="D693" s="150"/>
      <c r="E693" s="150"/>
      <c r="F693" s="150"/>
      <c r="G693" s="150"/>
      <c r="H693" s="150"/>
      <c r="I693" s="150">
        <f t="shared" ref="I693:N693" si="275">+H$648+H693</f>
        <v>0.17</v>
      </c>
      <c r="J693" s="150">
        <f t="shared" si="275"/>
        <v>0.36</v>
      </c>
      <c r="K693" s="150">
        <f t="shared" si="275"/>
        <v>0.6</v>
      </c>
      <c r="L693" s="150">
        <f t="shared" si="275"/>
        <v>1.42</v>
      </c>
      <c r="M693" s="150">
        <f t="shared" si="275"/>
        <v>2.46</v>
      </c>
      <c r="N693" s="151">
        <f t="shared" si="275"/>
        <v>3.65</v>
      </c>
      <c r="O693" s="151">
        <f>+N$648+N693</f>
        <v>4.45</v>
      </c>
      <c r="P693" s="151">
        <f t="shared" ref="P693:R693" si="276">+O$648+O693</f>
        <v>5.3</v>
      </c>
      <c r="Q693" s="151">
        <f t="shared" si="276"/>
        <v>6.5</v>
      </c>
      <c r="R693" s="151">
        <f t="shared" si="276"/>
        <v>7.16</v>
      </c>
      <c r="S693" s="106"/>
      <c r="T693" s="117" t="s">
        <v>440</v>
      </c>
      <c r="W693" s="121"/>
      <c r="X693" s="121"/>
      <c r="Y693" s="121"/>
      <c r="Z693" s="121"/>
      <c r="AA693" s="121"/>
      <c r="AC693" s="121"/>
      <c r="AD693" s="121"/>
      <c r="AE693" s="121"/>
    </row>
    <row r="694" spans="1:31" s="3" customFormat="1" ht="14" x14ac:dyDescent="0.3">
      <c r="B694" s="152"/>
      <c r="C694" s="153"/>
      <c r="D694" s="153"/>
      <c r="E694" s="153"/>
      <c r="F694" s="153"/>
      <c r="G694" s="153"/>
      <c r="H694" s="153">
        <f t="shared" ref="H694:R694" si="277">+H$658+H693</f>
        <v>23.250742147048673</v>
      </c>
      <c r="I694" s="153">
        <f t="shared" si="277"/>
        <v>23.878276150627617</v>
      </c>
      <c r="J694" s="153">
        <f t="shared" si="277"/>
        <v>23.924240593243614</v>
      </c>
      <c r="K694" s="153">
        <f t="shared" si="277"/>
        <v>23.867353177795657</v>
      </c>
      <c r="L694" s="153">
        <f t="shared" si="277"/>
        <v>31.498407851498044</v>
      </c>
      <c r="M694" s="153">
        <f t="shared" si="277"/>
        <v>30.509551535044295</v>
      </c>
      <c r="N694" s="154">
        <f t="shared" si="277"/>
        <v>22.938976806017237</v>
      </c>
      <c r="O694" s="154">
        <f t="shared" si="277"/>
        <v>24.700138838943527</v>
      </c>
      <c r="P694" s="154">
        <f t="shared" si="277"/>
        <v>28.564382448856378</v>
      </c>
      <c r="Q694" s="154">
        <f t="shared" si="277"/>
        <v>32.5</v>
      </c>
      <c r="R694" s="154">
        <f t="shared" si="277"/>
        <v>33.159999999999997</v>
      </c>
      <c r="S694" s="106"/>
      <c r="T694" s="117" t="s">
        <v>441</v>
      </c>
      <c r="V694" s="121"/>
    </row>
    <row r="695" spans="1:31" s="3" customFormat="1" ht="14" x14ac:dyDescent="0.3">
      <c r="B695" s="155"/>
      <c r="I695" s="156"/>
      <c r="J695" s="156"/>
      <c r="K695" s="156"/>
      <c r="L695" s="156"/>
      <c r="M695" s="156"/>
      <c r="N695" s="157"/>
      <c r="O695" s="157">
        <f>+O694/H694-1</f>
        <v>6.2337652825367185E-2</v>
      </c>
      <c r="P695" s="157">
        <f t="shared" ref="P695:R695" si="278">+P694/I694-1</f>
        <v>0.19624977400663779</v>
      </c>
      <c r="Q695" s="157">
        <f t="shared" si="278"/>
        <v>0.35845482214295421</v>
      </c>
      <c r="R695" s="157">
        <f t="shared" si="278"/>
        <v>0.38934551112477367</v>
      </c>
      <c r="S695" s="106"/>
      <c r="T695" s="158" t="s">
        <v>442</v>
      </c>
    </row>
    <row r="696" spans="1:31" s="121" customFormat="1" ht="14" x14ac:dyDescent="0.3">
      <c r="A696" s="159"/>
      <c r="B696" s="160"/>
      <c r="C696" s="161"/>
      <c r="D696" s="161"/>
      <c r="E696" s="161"/>
      <c r="F696" s="161"/>
      <c r="G696" s="161"/>
      <c r="H696" s="161"/>
      <c r="I696" s="161">
        <f t="shared" ref="I696:R696" si="279">RATE(I$348-$H$348,,-$H694,I694)</f>
        <v>2.6989848307211902E-2</v>
      </c>
      <c r="J696" s="161">
        <f t="shared" si="279"/>
        <v>1.4379983279294462E-2</v>
      </c>
      <c r="K696" s="161">
        <f t="shared" si="279"/>
        <v>8.7630047827292924E-3</v>
      </c>
      <c r="L696" s="161">
        <f t="shared" si="279"/>
        <v>7.8854669358890947E-2</v>
      </c>
      <c r="M696" s="161">
        <f t="shared" si="279"/>
        <v>5.5844108192507139E-2</v>
      </c>
      <c r="N696" s="162">
        <f t="shared" si="279"/>
        <v>-2.2473948466477981E-3</v>
      </c>
      <c r="O696" s="162">
        <f t="shared" si="279"/>
        <v>8.6762527797467175E-3</v>
      </c>
      <c r="P696" s="162">
        <f t="shared" si="279"/>
        <v>2.6061760258015338E-2</v>
      </c>
      <c r="Q696" s="162">
        <f t="shared" si="279"/>
        <v>3.7912462786697874E-2</v>
      </c>
      <c r="R696" s="162">
        <f t="shared" si="279"/>
        <v>3.613840227495637E-2</v>
      </c>
      <c r="S696" s="163"/>
      <c r="T696" s="164" t="s">
        <v>443</v>
      </c>
      <c r="V696" s="3"/>
      <c r="W696" s="3"/>
      <c r="X696" s="3"/>
      <c r="Y696" s="3"/>
      <c r="Z696" s="3"/>
      <c r="AA696" s="3"/>
      <c r="AC696" s="3"/>
      <c r="AD696" s="3"/>
      <c r="AE696" s="3"/>
    </row>
    <row r="697" spans="1:31" s="3" customFormat="1" ht="14" x14ac:dyDescent="0.3">
      <c r="B697" s="149"/>
      <c r="C697" s="150"/>
      <c r="D697" s="150"/>
      <c r="E697" s="150"/>
      <c r="F697" s="150"/>
      <c r="G697" s="150"/>
      <c r="H697" s="150"/>
      <c r="I697" s="150"/>
      <c r="J697" s="150">
        <f t="shared" ref="J697:N697" si="280">+I$648+I697</f>
        <v>0.19</v>
      </c>
      <c r="K697" s="150">
        <f t="shared" si="280"/>
        <v>0.43000000000000005</v>
      </c>
      <c r="L697" s="150">
        <f t="shared" si="280"/>
        <v>1.25</v>
      </c>
      <c r="M697" s="150">
        <f t="shared" si="280"/>
        <v>2.29</v>
      </c>
      <c r="N697" s="151">
        <f t="shared" si="280"/>
        <v>3.48</v>
      </c>
      <c r="O697" s="151">
        <f>+N$648+N697</f>
        <v>4.28</v>
      </c>
      <c r="P697" s="151">
        <f t="shared" ref="P697:R697" si="281">+O$648+O697</f>
        <v>5.13</v>
      </c>
      <c r="Q697" s="151">
        <f t="shared" si="281"/>
        <v>6.33</v>
      </c>
      <c r="R697" s="151">
        <f t="shared" si="281"/>
        <v>6.99</v>
      </c>
      <c r="S697" s="106"/>
      <c r="T697" s="117" t="s">
        <v>440</v>
      </c>
      <c r="W697" s="121"/>
      <c r="X697" s="121"/>
      <c r="Y697" s="121"/>
      <c r="Z697" s="121"/>
      <c r="AA697" s="121"/>
      <c r="AC697" s="121"/>
      <c r="AD697" s="121"/>
      <c r="AE697" s="121"/>
    </row>
    <row r="698" spans="1:31" s="3" customFormat="1" ht="14" x14ac:dyDescent="0.3">
      <c r="B698" s="152"/>
      <c r="C698" s="153"/>
      <c r="D698" s="153"/>
      <c r="E698" s="153"/>
      <c r="F698" s="153"/>
      <c r="G698" s="153"/>
      <c r="H698" s="153"/>
      <c r="I698" s="153">
        <f t="shared" ref="I698:R698" si="282">+I$658+I697</f>
        <v>23.708276150627615</v>
      </c>
      <c r="J698" s="153">
        <f t="shared" si="282"/>
        <v>23.754240593243615</v>
      </c>
      <c r="K698" s="153">
        <f t="shared" si="282"/>
        <v>23.697353177795655</v>
      </c>
      <c r="L698" s="153">
        <f t="shared" si="282"/>
        <v>31.328407851498042</v>
      </c>
      <c r="M698" s="153">
        <f t="shared" si="282"/>
        <v>30.339551535044293</v>
      </c>
      <c r="N698" s="154">
        <f t="shared" si="282"/>
        <v>22.768976806017239</v>
      </c>
      <c r="O698" s="154">
        <f t="shared" si="282"/>
        <v>24.530138838943529</v>
      </c>
      <c r="P698" s="154">
        <f t="shared" si="282"/>
        <v>28.394382448856376</v>
      </c>
      <c r="Q698" s="154">
        <f t="shared" si="282"/>
        <v>32.33</v>
      </c>
      <c r="R698" s="154">
        <f t="shared" si="282"/>
        <v>32.99</v>
      </c>
      <c r="S698" s="106"/>
      <c r="T698" s="117" t="s">
        <v>441</v>
      </c>
      <c r="V698" s="121"/>
    </row>
    <row r="699" spans="1:31" s="3" customFormat="1" ht="14" x14ac:dyDescent="0.3">
      <c r="B699" s="155"/>
      <c r="I699" s="156"/>
      <c r="J699" s="156"/>
      <c r="K699" s="156"/>
      <c r="L699" s="156"/>
      <c r="M699" s="156"/>
      <c r="N699" s="157"/>
      <c r="O699" s="157">
        <f>+O698/I698-1</f>
        <v>3.4665645156750857E-2</v>
      </c>
      <c r="P699" s="157">
        <f t="shared" ref="P699:R699" si="283">+P698/J698-1</f>
        <v>0.19533951579713094</v>
      </c>
      <c r="Q699" s="157">
        <f t="shared" si="283"/>
        <v>0.36428738506936309</v>
      </c>
      <c r="R699" s="157">
        <f t="shared" si="283"/>
        <v>5.3037874008094787E-2</v>
      </c>
      <c r="S699" s="106"/>
      <c r="T699" s="158" t="s">
        <v>442</v>
      </c>
    </row>
    <row r="700" spans="1:31" s="121" customFormat="1" ht="14" x14ac:dyDescent="0.3">
      <c r="A700" s="159"/>
      <c r="B700" s="160"/>
      <c r="C700" s="161"/>
      <c r="D700" s="161"/>
      <c r="E700" s="161"/>
      <c r="F700" s="161"/>
      <c r="G700" s="161"/>
      <c r="H700" s="161"/>
      <c r="I700" s="161"/>
      <c r="J700" s="161">
        <f t="shared" ref="J700:R700" si="284">RATE(J$348-$I$348,,-$I698,J698)</f>
        <v>1.9387509376038289E-3</v>
      </c>
      <c r="K700" s="161">
        <f t="shared" si="284"/>
        <v>-2.3038856076060737E-4</v>
      </c>
      <c r="L700" s="161">
        <f t="shared" si="284"/>
        <v>9.735239444437041E-2</v>
      </c>
      <c r="M700" s="161">
        <f t="shared" si="284"/>
        <v>6.359746839642974E-2</v>
      </c>
      <c r="N700" s="162">
        <f t="shared" si="284"/>
        <v>-8.052453659456147E-3</v>
      </c>
      <c r="O700" s="162">
        <f t="shared" si="284"/>
        <v>5.6958812577039787E-3</v>
      </c>
      <c r="P700" s="162">
        <f t="shared" si="284"/>
        <v>2.6101565163121617E-2</v>
      </c>
      <c r="Q700" s="162">
        <f t="shared" si="284"/>
        <v>3.953284525719885E-2</v>
      </c>
      <c r="R700" s="162">
        <f t="shared" si="284"/>
        <v>3.7391014653322667E-2</v>
      </c>
      <c r="S700" s="163"/>
      <c r="T700" s="164" t="s">
        <v>443</v>
      </c>
      <c r="V700" s="3"/>
      <c r="W700" s="3"/>
      <c r="X700" s="3"/>
      <c r="Y700" s="3"/>
      <c r="Z700" s="3"/>
      <c r="AA700" s="3"/>
      <c r="AC700" s="3"/>
      <c r="AD700" s="3"/>
      <c r="AE700" s="3"/>
    </row>
    <row r="701" spans="1:31" s="3" customFormat="1" ht="14" x14ac:dyDescent="0.3">
      <c r="B701" s="149"/>
      <c r="C701" s="150"/>
      <c r="D701" s="150"/>
      <c r="E701" s="150"/>
      <c r="F701" s="150"/>
      <c r="G701" s="150"/>
      <c r="H701" s="150"/>
      <c r="I701" s="150"/>
      <c r="J701" s="150"/>
      <c r="K701" s="150">
        <f>+J$648+J701</f>
        <v>0.24000000000000002</v>
      </c>
      <c r="L701" s="150">
        <f>+K$648+K701</f>
        <v>1.06</v>
      </c>
      <c r="M701" s="150">
        <f>+L$648+L701</f>
        <v>2.1</v>
      </c>
      <c r="N701" s="151">
        <f>+M$648+M701</f>
        <v>3.29</v>
      </c>
      <c r="O701" s="151">
        <f>+N$648+N701</f>
        <v>4.09</v>
      </c>
      <c r="P701" s="151">
        <f t="shared" ref="P701:R701" si="285">+O$648+O701</f>
        <v>4.9399999999999995</v>
      </c>
      <c r="Q701" s="151">
        <f t="shared" si="285"/>
        <v>6.14</v>
      </c>
      <c r="R701" s="151">
        <f t="shared" si="285"/>
        <v>6.8</v>
      </c>
      <c r="S701" s="106"/>
      <c r="T701" s="117" t="s">
        <v>440</v>
      </c>
      <c r="W701" s="121"/>
      <c r="X701" s="121"/>
      <c r="Y701" s="121"/>
      <c r="Z701" s="121"/>
      <c r="AA701" s="121"/>
      <c r="AC701" s="121"/>
      <c r="AD701" s="121"/>
      <c r="AE701" s="121"/>
    </row>
    <row r="702" spans="1:31" s="3" customFormat="1" ht="14" x14ac:dyDescent="0.3">
      <c r="B702" s="152"/>
      <c r="C702" s="153"/>
      <c r="D702" s="153"/>
      <c r="E702" s="153"/>
      <c r="F702" s="153"/>
      <c r="G702" s="153"/>
      <c r="H702" s="153"/>
      <c r="I702" s="153"/>
      <c r="J702" s="153">
        <f t="shared" ref="J702:R702" si="286">+J$658+J701</f>
        <v>23.564240593243614</v>
      </c>
      <c r="K702" s="153">
        <f t="shared" si="286"/>
        <v>23.507353177795654</v>
      </c>
      <c r="L702" s="153">
        <f t="shared" si="286"/>
        <v>31.138407851498041</v>
      </c>
      <c r="M702" s="153">
        <f t="shared" si="286"/>
        <v>30.149551535044296</v>
      </c>
      <c r="N702" s="154">
        <f t="shared" si="286"/>
        <v>22.578976806017238</v>
      </c>
      <c r="O702" s="154">
        <f t="shared" si="286"/>
        <v>24.340138838943528</v>
      </c>
      <c r="P702" s="154">
        <f t="shared" si="286"/>
        <v>28.204382448856379</v>
      </c>
      <c r="Q702" s="154">
        <f t="shared" si="286"/>
        <v>32.14</v>
      </c>
      <c r="R702" s="154">
        <f t="shared" si="286"/>
        <v>32.799999999999997</v>
      </c>
      <c r="S702" s="106"/>
      <c r="T702" s="117" t="s">
        <v>441</v>
      </c>
      <c r="V702" s="121"/>
    </row>
    <row r="703" spans="1:31" s="3" customFormat="1" ht="14" x14ac:dyDescent="0.3">
      <c r="B703" s="155"/>
      <c r="I703" s="156"/>
      <c r="J703" s="156"/>
      <c r="K703" s="156"/>
      <c r="L703" s="156"/>
      <c r="M703" s="156"/>
      <c r="N703" s="157"/>
      <c r="O703" s="157">
        <f>+O702/J702-1</f>
        <v>3.2926936161158604E-2</v>
      </c>
      <c r="P703" s="157">
        <f t="shared" ref="P703:R703" si="287">+P702/K702-1</f>
        <v>0.19981106488404654</v>
      </c>
      <c r="Q703" s="157">
        <f t="shared" si="287"/>
        <v>3.2165811215481677E-2</v>
      </c>
      <c r="R703" s="157">
        <f t="shared" si="287"/>
        <v>8.7910046087251281E-2</v>
      </c>
      <c r="S703" s="106"/>
      <c r="T703" s="158" t="s">
        <v>442</v>
      </c>
      <c r="Y703" s="165"/>
    </row>
    <row r="704" spans="1:31" s="121" customFormat="1" ht="14" x14ac:dyDescent="0.3">
      <c r="A704" s="159"/>
      <c r="B704" s="160"/>
      <c r="C704" s="161"/>
      <c r="D704" s="161"/>
      <c r="E704" s="161"/>
      <c r="F704" s="161"/>
      <c r="G704" s="161"/>
      <c r="H704" s="161"/>
      <c r="I704" s="161"/>
      <c r="J704" s="161"/>
      <c r="K704" s="161">
        <f>RATE(K$348-$J$348,,-$J702,K702)</f>
        <v>-2.4141416831515525E-3</v>
      </c>
      <c r="L704" s="161">
        <f>RATE(L$348-$J$348,,-$J702,L702)</f>
        <v>0.14953309005248355</v>
      </c>
      <c r="M704" s="161">
        <f>RATE(M$348-$J$348,,-$J702,M702)</f>
        <v>8.561491848149326E-2</v>
      </c>
      <c r="N704" s="162">
        <f>RATE(N$348-$J$348,,-$J702,N702)</f>
        <v>-1.0620967521891947E-2</v>
      </c>
      <c r="O704" s="162">
        <f>RATE(O$348-$J$348,,-$J702,O702)</f>
        <v>6.5003275937859624E-3</v>
      </c>
      <c r="P704" s="162">
        <f t="shared" ref="P704:R704" si="288">RATE(P$348-$J$348,,-$J702,P702)</f>
        <v>3.0411090570658258E-2</v>
      </c>
      <c r="Q704" s="162">
        <f t="shared" si="288"/>
        <v>4.5336369253754553E-2</v>
      </c>
      <c r="R704" s="162">
        <f t="shared" si="288"/>
        <v>4.2203553078870477E-2</v>
      </c>
      <c r="S704" s="163"/>
      <c r="T704" s="164" t="s">
        <v>443</v>
      </c>
      <c r="V704" s="3"/>
      <c r="W704" s="3"/>
      <c r="X704" s="3"/>
      <c r="Y704" s="3"/>
      <c r="Z704" s="3"/>
      <c r="AA704" s="3"/>
      <c r="AC704" s="3"/>
      <c r="AD704" s="3"/>
      <c r="AE704" s="3"/>
    </row>
    <row r="705" spans="1:31" s="3" customFormat="1" ht="14" x14ac:dyDescent="0.3">
      <c r="B705" s="166"/>
      <c r="C705" s="167"/>
      <c r="D705" s="167"/>
      <c r="E705" s="167"/>
      <c r="F705" s="167"/>
      <c r="G705" s="167"/>
      <c r="H705" s="167"/>
      <c r="I705" s="167"/>
      <c r="J705" s="167"/>
      <c r="K705" s="167"/>
      <c r="L705" s="167">
        <f>+K$648+K705</f>
        <v>0.82000000000000006</v>
      </c>
      <c r="M705" s="167">
        <f>+L$648+L705</f>
        <v>1.86</v>
      </c>
      <c r="N705" s="168">
        <f>+M$648+M705</f>
        <v>3.05</v>
      </c>
      <c r="O705" s="168">
        <f>+N$648+N705</f>
        <v>3.8499999999999996</v>
      </c>
      <c r="P705" s="168">
        <f t="shared" ref="P705:R705" si="289">+O$648+O705</f>
        <v>4.6999999999999993</v>
      </c>
      <c r="Q705" s="168">
        <f t="shared" si="289"/>
        <v>5.8999999999999995</v>
      </c>
      <c r="R705" s="168">
        <f t="shared" si="289"/>
        <v>6.56</v>
      </c>
      <c r="S705" s="106"/>
      <c r="T705" s="117" t="s">
        <v>440</v>
      </c>
      <c r="W705" s="121"/>
      <c r="X705" s="121"/>
      <c r="Y705" s="121"/>
      <c r="Z705" s="121"/>
      <c r="AA705" s="121"/>
      <c r="AB705" s="2"/>
      <c r="AC705" s="121"/>
      <c r="AD705" s="121"/>
      <c r="AE705" s="121"/>
    </row>
    <row r="706" spans="1:31" s="3" customFormat="1" ht="14" x14ac:dyDescent="0.3">
      <c r="B706" s="169"/>
      <c r="C706" s="170"/>
      <c r="D706" s="170"/>
      <c r="E706" s="170"/>
      <c r="F706" s="170"/>
      <c r="G706" s="170"/>
      <c r="H706" s="170"/>
      <c r="I706" s="170"/>
      <c r="J706" s="170"/>
      <c r="K706" s="170">
        <f>+K$658+K705</f>
        <v>23.267353177795655</v>
      </c>
      <c r="L706" s="170">
        <f>+L$658+L705</f>
        <v>30.898407851498042</v>
      </c>
      <c r="M706" s="170">
        <f>+M$658+M705</f>
        <v>29.909551535044294</v>
      </c>
      <c r="N706" s="171">
        <f>+N$658+N705</f>
        <v>22.338976806017239</v>
      </c>
      <c r="O706" s="171">
        <f>+O$658+O705</f>
        <v>24.100138838943529</v>
      </c>
      <c r="P706" s="171">
        <f t="shared" ref="P706:R706" si="290">+P$658+P705</f>
        <v>27.964382448856377</v>
      </c>
      <c r="Q706" s="171">
        <f t="shared" si="290"/>
        <v>31.9</v>
      </c>
      <c r="R706" s="171">
        <f t="shared" si="290"/>
        <v>32.56</v>
      </c>
      <c r="S706" s="106"/>
      <c r="T706" s="117" t="s">
        <v>441</v>
      </c>
      <c r="V706" s="121"/>
      <c r="W706" s="2"/>
      <c r="X706" s="2"/>
      <c r="Y706" s="2"/>
      <c r="Z706" s="2"/>
      <c r="AA706" s="2"/>
      <c r="AB706" s="2"/>
      <c r="AC706" s="2"/>
      <c r="AD706" s="2"/>
      <c r="AE706" s="2"/>
    </row>
    <row r="707" spans="1:31" s="3" customFormat="1" ht="14" x14ac:dyDescent="0.3">
      <c r="B707" s="155"/>
      <c r="I707" s="156"/>
      <c r="J707" s="156"/>
      <c r="K707" s="156"/>
      <c r="L707" s="156"/>
      <c r="M707" s="156"/>
      <c r="N707" s="157"/>
      <c r="O707" s="157">
        <f>+O706/K706-1</f>
        <v>3.579202390509173E-2</v>
      </c>
      <c r="P707" s="157">
        <f t="shared" ref="P707:R707" si="291">+P706/L706-1</f>
        <v>-9.4957171150791719E-2</v>
      </c>
      <c r="Q707" s="157">
        <f t="shared" si="291"/>
        <v>6.6548923765157308E-2</v>
      </c>
      <c r="R707" s="157">
        <f t="shared" si="291"/>
        <v>0.45754213734756299</v>
      </c>
      <c r="S707" s="106"/>
      <c r="T707" s="158" t="s">
        <v>442</v>
      </c>
      <c r="V707" s="2"/>
      <c r="W707" s="22" t="s">
        <v>334</v>
      </c>
      <c r="X707" s="22">
        <v>2023</v>
      </c>
      <c r="Y707" s="22">
        <v>2024</v>
      </c>
      <c r="Z707" s="22">
        <v>2025</v>
      </c>
      <c r="AA707" s="22">
        <v>2026</v>
      </c>
      <c r="AB707" s="22">
        <v>2027</v>
      </c>
      <c r="AC707" s="22">
        <v>2028</v>
      </c>
      <c r="AD707" s="2"/>
      <c r="AE707" s="2"/>
    </row>
    <row r="708" spans="1:31" s="121" customFormat="1" ht="14" x14ac:dyDescent="0.3">
      <c r="A708" s="159"/>
      <c r="B708" s="160"/>
      <c r="C708" s="161"/>
      <c r="D708" s="161"/>
      <c r="E708" s="161"/>
      <c r="F708" s="161"/>
      <c r="G708" s="161"/>
      <c r="H708" s="161"/>
      <c r="I708" s="161"/>
      <c r="J708" s="161"/>
      <c r="K708" s="161"/>
      <c r="L708" s="161">
        <f>RATE(L$348-$K$348,,-$K706,L706)</f>
        <v>0.32797261533747646</v>
      </c>
      <c r="M708" s="161">
        <f>RATE(M$348-$K$348,,-$K706,M706)</f>
        <v>0.1337869647911471</v>
      </c>
      <c r="N708" s="162">
        <f>RATE(N$348-$K$348,,-$K706,N706)</f>
        <v>-1.3481050700697966E-2</v>
      </c>
      <c r="O708" s="162">
        <f>RATE(O$348-$K$348,,-$K706,O706)</f>
        <v>8.8303532031633741E-3</v>
      </c>
      <c r="P708" s="162">
        <f t="shared" ref="P708:R708" si="292">RATE(P$348-$K$348,,-$K706,P706)</f>
        <v>3.7460690397169899E-2</v>
      </c>
      <c r="Q708" s="162">
        <f t="shared" si="292"/>
        <v>5.4000014440208507E-2</v>
      </c>
      <c r="R708" s="162">
        <f t="shared" si="292"/>
        <v>4.9175648530633817E-2</v>
      </c>
      <c r="S708" s="163"/>
      <c r="T708" s="164" t="s">
        <v>443</v>
      </c>
      <c r="V708" s="2"/>
      <c r="W708" s="26" t="s">
        <v>336</v>
      </c>
      <c r="X708" s="27">
        <v>0.1</v>
      </c>
      <c r="Y708" s="27">
        <v>0.1</v>
      </c>
      <c r="Z708" s="27">
        <v>0.1</v>
      </c>
      <c r="AA708" s="27">
        <v>0.1</v>
      </c>
      <c r="AB708" s="27">
        <v>0.1</v>
      </c>
      <c r="AC708" s="27">
        <f>AB708</f>
        <v>0.1</v>
      </c>
      <c r="AD708" s="2"/>
      <c r="AE708" s="2"/>
    </row>
    <row r="709" spans="1:31" s="3" customFormat="1" ht="14" x14ac:dyDescent="0.3">
      <c r="B709" s="166"/>
      <c r="C709" s="167"/>
      <c r="D709" s="167"/>
      <c r="E709" s="167"/>
      <c r="F709" s="167"/>
      <c r="G709" s="167"/>
      <c r="H709" s="167"/>
      <c r="I709" s="167"/>
      <c r="J709" s="167"/>
      <c r="K709" s="167"/>
      <c r="L709" s="167"/>
      <c r="M709" s="167">
        <f>+L$648+L709</f>
        <v>1.04</v>
      </c>
      <c r="N709" s="168">
        <f>+M$648+M709</f>
        <v>2.23</v>
      </c>
      <c r="O709" s="168">
        <f>+N$648+N709</f>
        <v>3.0300000000000002</v>
      </c>
      <c r="P709" s="168">
        <f t="shared" ref="P709:R709" si="293">+O$648+O709</f>
        <v>3.8800000000000003</v>
      </c>
      <c r="Q709" s="168">
        <f t="shared" si="293"/>
        <v>5.08</v>
      </c>
      <c r="R709" s="168">
        <f t="shared" si="293"/>
        <v>5.74</v>
      </c>
      <c r="S709" s="106"/>
      <c r="T709" s="117" t="s">
        <v>440</v>
      </c>
      <c r="V709" s="2"/>
      <c r="W709" s="26" t="s">
        <v>338</v>
      </c>
      <c r="X709" s="29">
        <f>+P465*(1+X708)</f>
        <v>3484535.1970000002</v>
      </c>
      <c r="Y709" s="28">
        <f>+X709*(1+Y708)</f>
        <v>3832988.7167000007</v>
      </c>
      <c r="Z709" s="29">
        <f>+Y709*(1+Z708)</f>
        <v>4216287.5883700009</v>
      </c>
      <c r="AA709" s="28">
        <f>+Z709*(1+AA708)</f>
        <v>4637916.3472070014</v>
      </c>
      <c r="AB709" s="28">
        <f>+AA709*(1+AB708)</f>
        <v>5101707.9819277022</v>
      </c>
      <c r="AC709" s="28">
        <f>+AB709*(1+AC708)</f>
        <v>5611878.7801204724</v>
      </c>
      <c r="AD709" s="2"/>
      <c r="AE709" s="2"/>
    </row>
    <row r="710" spans="1:31" s="3" customFormat="1" ht="14" x14ac:dyDescent="0.3">
      <c r="B710" s="169"/>
      <c r="C710" s="170"/>
      <c r="D710" s="170"/>
      <c r="E710" s="170"/>
      <c r="F710" s="170"/>
      <c r="G710" s="170"/>
      <c r="H710" s="170"/>
      <c r="I710" s="170"/>
      <c r="J710" s="170"/>
      <c r="K710" s="170"/>
      <c r="L710" s="170">
        <f>+L$658+L709</f>
        <v>30.078407851498042</v>
      </c>
      <c r="M710" s="170">
        <f>+M$658+M709</f>
        <v>29.089551535044293</v>
      </c>
      <c r="N710" s="171">
        <f>+N$658+N709</f>
        <v>21.518976806017239</v>
      </c>
      <c r="O710" s="171">
        <f>+O$658+O709</f>
        <v>23.280138838943529</v>
      </c>
      <c r="P710" s="171">
        <f t="shared" ref="P710:R710" si="294">+P$658+P709</f>
        <v>27.144382448856376</v>
      </c>
      <c r="Q710" s="171">
        <f t="shared" si="294"/>
        <v>31.08</v>
      </c>
      <c r="R710" s="171">
        <f t="shared" si="294"/>
        <v>31.740000000000002</v>
      </c>
      <c r="S710" s="106"/>
      <c r="T710" s="117" t="s">
        <v>441</v>
      </c>
      <c r="V710" s="2"/>
      <c r="W710" s="26" t="s">
        <v>340</v>
      </c>
      <c r="X710" s="26">
        <v>50</v>
      </c>
      <c r="Y710" s="26">
        <f>+(X710)</f>
        <v>50</v>
      </c>
      <c r="Z710" s="26">
        <f t="shared" ref="Z710:AC710" si="295">+(Y710)</f>
        <v>50</v>
      </c>
      <c r="AA710" s="26">
        <f t="shared" si="295"/>
        <v>50</v>
      </c>
      <c r="AB710" s="26">
        <f t="shared" si="295"/>
        <v>50</v>
      </c>
      <c r="AC710" s="26">
        <f t="shared" si="295"/>
        <v>50</v>
      </c>
      <c r="AD710" s="2"/>
      <c r="AE710" s="2"/>
    </row>
    <row r="711" spans="1:31" s="3" customFormat="1" ht="14" x14ac:dyDescent="0.3">
      <c r="B711" s="155"/>
      <c r="I711" s="156"/>
      <c r="J711" s="156"/>
      <c r="K711" s="156"/>
      <c r="L711" s="156"/>
      <c r="M711" s="156"/>
      <c r="N711" s="157"/>
      <c r="O711" s="157">
        <f>+O710/L710-1</f>
        <v>-0.22601824691382155</v>
      </c>
      <c r="P711" s="157">
        <f t="shared" ref="P711:R711" si="296">+P710/M710-1</f>
        <v>-6.6868307813015448E-2</v>
      </c>
      <c r="Q711" s="157">
        <f t="shared" si="296"/>
        <v>0.44430658948938784</v>
      </c>
      <c r="R711" s="157">
        <f t="shared" si="296"/>
        <v>0.36339393074858428</v>
      </c>
      <c r="S711" s="106"/>
      <c r="T711" s="158" t="s">
        <v>442</v>
      </c>
      <c r="V711" s="2"/>
      <c r="W711" s="31" t="s">
        <v>342</v>
      </c>
      <c r="X711" s="32">
        <v>0.5</v>
      </c>
      <c r="Y711" s="32">
        <f>+X711</f>
        <v>0.5</v>
      </c>
      <c r="Z711" s="32">
        <f>+Y711</f>
        <v>0.5</v>
      </c>
      <c r="AA711" s="32">
        <f t="shared" ref="AA711:AB711" si="297">+Z711</f>
        <v>0.5</v>
      </c>
      <c r="AB711" s="32">
        <f t="shared" si="297"/>
        <v>0.5</v>
      </c>
      <c r="AC711" s="32">
        <f>+AB711</f>
        <v>0.5</v>
      </c>
      <c r="AD711" s="2"/>
      <c r="AE711" s="2"/>
    </row>
    <row r="712" spans="1:31" s="121" customFormat="1" ht="14" x14ac:dyDescent="0.3">
      <c r="A712" s="159"/>
      <c r="B712" s="160"/>
      <c r="C712" s="161"/>
      <c r="D712" s="161"/>
      <c r="E712" s="161"/>
      <c r="F712" s="161"/>
      <c r="G712" s="161"/>
      <c r="H712" s="161"/>
      <c r="I712" s="161"/>
      <c r="J712" s="161"/>
      <c r="K712" s="161"/>
      <c r="L712" s="161"/>
      <c r="M712" s="161">
        <f>RATE(M$348-$L$348,,-$L710,M710)</f>
        <v>-3.2875952787657307E-2</v>
      </c>
      <c r="N712" s="162">
        <f>RATE(N$348-$L$348,,-$L710,N710)</f>
        <v>-0.15416941166082415</v>
      </c>
      <c r="O712" s="162">
        <f>RATE(O$348-$L$348,,-$L710,O710)</f>
        <v>-8.1857183407186451E-2</v>
      </c>
      <c r="P712" s="162">
        <f t="shared" ref="P712:R712" si="298">RATE(P$348-$L$348,,-$L710,P710)</f>
        <v>-2.5332958836892766E-2</v>
      </c>
      <c r="Q712" s="162">
        <f t="shared" si="298"/>
        <v>6.5728989657698744E-3</v>
      </c>
      <c r="R712" s="162">
        <f t="shared" si="298"/>
        <v>9.0019674943180982E-3</v>
      </c>
      <c r="S712" s="163"/>
      <c r="T712" s="164" t="s">
        <v>443</v>
      </c>
      <c r="V712" s="2"/>
      <c r="W712" s="31" t="s">
        <v>344</v>
      </c>
      <c r="X712" s="32">
        <f>X709*X710</f>
        <v>174226759.84999999</v>
      </c>
      <c r="Y712" s="32"/>
      <c r="Z712" s="32"/>
      <c r="AA712" s="32"/>
      <c r="AB712" s="32"/>
      <c r="AC712" s="32"/>
      <c r="AD712" s="2"/>
      <c r="AE712" s="2"/>
    </row>
    <row r="713" spans="1:31" s="3" customFormat="1" ht="14" x14ac:dyDescent="0.3">
      <c r="B713" s="166"/>
      <c r="C713" s="167"/>
      <c r="D713" s="167"/>
      <c r="E713" s="167"/>
      <c r="F713" s="167"/>
      <c r="G713" s="167"/>
      <c r="H713" s="167"/>
      <c r="I713" s="167"/>
      <c r="J713" s="167"/>
      <c r="K713" s="167"/>
      <c r="L713" s="167"/>
      <c r="M713" s="167"/>
      <c r="N713" s="168">
        <f>+M$648+M713</f>
        <v>1.19</v>
      </c>
      <c r="O713" s="168">
        <f>+N$648+N713</f>
        <v>1.99</v>
      </c>
      <c r="P713" s="168">
        <f t="shared" ref="P713:R713" si="299">+O$648+O713</f>
        <v>2.84</v>
      </c>
      <c r="Q713" s="168">
        <f t="shared" si="299"/>
        <v>4.04</v>
      </c>
      <c r="R713" s="168">
        <f t="shared" si="299"/>
        <v>4.7</v>
      </c>
      <c r="S713" s="106"/>
      <c r="T713" s="117" t="s">
        <v>440</v>
      </c>
      <c r="V713" s="2"/>
      <c r="W713" s="36" t="s">
        <v>345</v>
      </c>
      <c r="X713" s="36"/>
      <c r="Y713" s="36"/>
      <c r="Z713" s="36"/>
      <c r="AA713" s="36"/>
      <c r="AB713" s="36"/>
      <c r="AC713" s="36"/>
      <c r="AD713" s="2"/>
      <c r="AE713" s="2"/>
    </row>
    <row r="714" spans="1:31" s="3" customFormat="1" ht="14" x14ac:dyDescent="0.3">
      <c r="B714" s="169"/>
      <c r="C714" s="170"/>
      <c r="D714" s="170"/>
      <c r="E714" s="170"/>
      <c r="F714" s="170"/>
      <c r="G714" s="170"/>
      <c r="H714" s="170"/>
      <c r="I714" s="170"/>
      <c r="J714" s="170"/>
      <c r="K714" s="170"/>
      <c r="L714" s="170"/>
      <c r="M714" s="170">
        <f>+M$658+M713</f>
        <v>28.049551535044294</v>
      </c>
      <c r="N714" s="171">
        <f>+N$658+N713</f>
        <v>20.47897680601724</v>
      </c>
      <c r="O714" s="171">
        <f>+O$658+O713</f>
        <v>22.240138838943526</v>
      </c>
      <c r="P714" s="171">
        <f t="shared" ref="P714:R714" si="300">+P$658+P713</f>
        <v>26.104382448856377</v>
      </c>
      <c r="Q714" s="171">
        <f t="shared" si="300"/>
        <v>30.04</v>
      </c>
      <c r="R714" s="171">
        <f t="shared" si="300"/>
        <v>30.7</v>
      </c>
      <c r="S714" s="106"/>
      <c r="T714" s="117" t="s">
        <v>441</v>
      </c>
      <c r="V714" s="2"/>
      <c r="W714" s="36" t="s">
        <v>345</v>
      </c>
      <c r="X714" s="36"/>
      <c r="Y714" s="36"/>
      <c r="Z714" s="36"/>
      <c r="AA714" s="36"/>
      <c r="AB714" s="36"/>
      <c r="AC714" s="36"/>
      <c r="AD714" s="2"/>
      <c r="AE714" s="2"/>
    </row>
    <row r="715" spans="1:31" s="3" customFormat="1" ht="14" x14ac:dyDescent="0.3">
      <c r="B715" s="155"/>
      <c r="I715" s="156"/>
      <c r="J715" s="156"/>
      <c r="K715" s="156"/>
      <c r="L715" s="156"/>
      <c r="M715" s="156"/>
      <c r="N715" s="157"/>
      <c r="O715" s="157">
        <f>+O714/M714-1</f>
        <v>-0.20711249835287582</v>
      </c>
      <c r="P715" s="157">
        <f t="shared" ref="P715:R715" si="301">+P714/N714-1</f>
        <v>0.27469173368008559</v>
      </c>
      <c r="Q715" s="157">
        <f t="shared" si="301"/>
        <v>0.35071099229823832</v>
      </c>
      <c r="R715" s="157">
        <f t="shared" si="301"/>
        <v>0.1760477406484271</v>
      </c>
      <c r="S715" s="106"/>
      <c r="T715" s="158" t="s">
        <v>442</v>
      </c>
      <c r="V715" s="2"/>
      <c r="W715" s="36" t="s">
        <v>346</v>
      </c>
      <c r="X715" s="36"/>
      <c r="Y715" s="36"/>
      <c r="Z715" s="36"/>
      <c r="AA715" s="36"/>
      <c r="AB715" s="36"/>
      <c r="AC715" s="36"/>
      <c r="AD715" s="2"/>
      <c r="AE715" s="2"/>
    </row>
    <row r="716" spans="1:31" s="121" customFormat="1" ht="14" x14ac:dyDescent="0.3">
      <c r="A716" s="159"/>
      <c r="B716" s="160"/>
      <c r="C716" s="161"/>
      <c r="D716" s="161"/>
      <c r="E716" s="161"/>
      <c r="F716" s="161"/>
      <c r="G716" s="161"/>
      <c r="H716" s="161"/>
      <c r="I716" s="161"/>
      <c r="J716" s="161"/>
      <c r="K716" s="161"/>
      <c r="L716" s="161"/>
      <c r="M716" s="161"/>
      <c r="N716" s="162">
        <f>RATE(N$348-$M$348,,-$M714,N714)</f>
        <v>-0.26990002744138702</v>
      </c>
      <c r="O716" s="162">
        <f>RATE(O$348-$M$348,,-$M714,O714)</f>
        <v>-0.10955769325140166</v>
      </c>
      <c r="P716" s="162">
        <f t="shared" ref="P716:R716" si="302">RATE(P$348-$M$348,,-$M714,P714)</f>
        <v>-2.367179929099094E-2</v>
      </c>
      <c r="Q716" s="162">
        <f t="shared" si="302"/>
        <v>1.72870162427308E-2</v>
      </c>
      <c r="R716" s="162">
        <f t="shared" si="302"/>
        <v>1.8222033755938932E-2</v>
      </c>
      <c r="S716" s="163"/>
      <c r="T716" s="164" t="s">
        <v>443</v>
      </c>
      <c r="V716" s="2"/>
      <c r="W716" s="36" t="s">
        <v>346</v>
      </c>
      <c r="X716" s="36"/>
      <c r="Y716" s="36"/>
      <c r="Z716" s="36"/>
      <c r="AA716" s="36"/>
      <c r="AB716" s="36"/>
      <c r="AC716" s="36"/>
      <c r="AD716" s="2"/>
      <c r="AE716" s="2"/>
    </row>
    <row r="717" spans="1:31" s="3" customFormat="1" ht="14" x14ac:dyDescent="0.3">
      <c r="B717" s="166"/>
      <c r="C717" s="167"/>
      <c r="D717" s="167"/>
      <c r="E717" s="167"/>
      <c r="F717" s="167"/>
      <c r="G717" s="167"/>
      <c r="H717" s="167"/>
      <c r="I717" s="167"/>
      <c r="J717" s="167"/>
      <c r="K717" s="167"/>
      <c r="L717" s="167"/>
      <c r="M717" s="167"/>
      <c r="N717" s="168"/>
      <c r="O717" s="168">
        <f>+N$648+N717</f>
        <v>0.8</v>
      </c>
      <c r="P717" s="168">
        <f t="shared" ref="P717:R717" si="303">+O$648+O717</f>
        <v>1.65</v>
      </c>
      <c r="Q717" s="168">
        <f t="shared" si="303"/>
        <v>2.8499999999999996</v>
      </c>
      <c r="R717" s="168">
        <f t="shared" si="303"/>
        <v>3.51</v>
      </c>
      <c r="S717" s="106"/>
      <c r="T717" s="117" t="s">
        <v>440</v>
      </c>
      <c r="V717" s="2"/>
      <c r="W717" s="31" t="s">
        <v>347</v>
      </c>
      <c r="X717" s="172"/>
      <c r="Y717" s="172"/>
      <c r="Z717" s="172"/>
      <c r="AA717" s="172"/>
      <c r="AB717" s="172"/>
      <c r="AC717" s="172"/>
      <c r="AD717" s="2"/>
      <c r="AE717" s="2"/>
    </row>
    <row r="718" spans="1:31" s="3" customFormat="1" ht="14" x14ac:dyDescent="0.3">
      <c r="B718" s="169"/>
      <c r="C718" s="170"/>
      <c r="D718" s="170"/>
      <c r="E718" s="170"/>
      <c r="F718" s="170"/>
      <c r="G718" s="170"/>
      <c r="H718" s="170"/>
      <c r="I718" s="170"/>
      <c r="J718" s="170"/>
      <c r="K718" s="170"/>
      <c r="L718" s="170"/>
      <c r="M718" s="170"/>
      <c r="N718" s="171">
        <f>+N$658+N717</f>
        <v>19.288976806017239</v>
      </c>
      <c r="O718" s="171">
        <f>+O$658+O717</f>
        <v>21.050138838943528</v>
      </c>
      <c r="P718" s="171">
        <f t="shared" ref="P718:R718" si="304">+P$658+P717</f>
        <v>24.914382448856376</v>
      </c>
      <c r="Q718" s="171">
        <f t="shared" si="304"/>
        <v>28.85</v>
      </c>
      <c r="R718" s="171">
        <f t="shared" si="304"/>
        <v>29.509999999999998</v>
      </c>
      <c r="S718" s="106"/>
      <c r="T718" s="117" t="s">
        <v>441</v>
      </c>
      <c r="V718" s="2"/>
      <c r="W718" s="36" t="s">
        <v>348</v>
      </c>
      <c r="X718" s="36"/>
      <c r="Y718" s="36"/>
      <c r="Z718" s="36"/>
      <c r="AA718" s="36"/>
      <c r="AB718" s="36"/>
      <c r="AC718" s="36"/>
      <c r="AD718" s="2"/>
      <c r="AE718" s="2"/>
    </row>
    <row r="719" spans="1:31" s="3" customFormat="1" ht="14" x14ac:dyDescent="0.3">
      <c r="B719" s="155"/>
      <c r="I719" s="156"/>
      <c r="J719" s="156"/>
      <c r="K719" s="156"/>
      <c r="L719" s="156"/>
      <c r="M719" s="156"/>
      <c r="N719" s="157"/>
      <c r="O719" s="157">
        <f>+O718/N718-1</f>
        <v>9.1304067117592869E-2</v>
      </c>
      <c r="P719" s="157">
        <f t="shared" ref="P719:R719" si="305">+P718/O718-1</f>
        <v>0.18357330749590384</v>
      </c>
      <c r="Q719" s="157">
        <f t="shared" si="305"/>
        <v>0.15796568745874251</v>
      </c>
      <c r="R719" s="157">
        <f t="shared" si="305"/>
        <v>2.2876949740034513E-2</v>
      </c>
      <c r="S719" s="106"/>
      <c r="T719" s="158" t="s">
        <v>442</v>
      </c>
      <c r="V719" s="2"/>
      <c r="W719" s="31" t="s">
        <v>349</v>
      </c>
      <c r="X719" s="31"/>
      <c r="Y719" s="31"/>
      <c r="Z719" s="31"/>
      <c r="AA719" s="31"/>
      <c r="AB719" s="31"/>
      <c r="AC719" s="31"/>
      <c r="AD719" s="2"/>
      <c r="AE719" s="2"/>
    </row>
    <row r="720" spans="1:31" s="121" customFormat="1" ht="14" x14ac:dyDescent="0.3">
      <c r="A720" s="159"/>
      <c r="B720" s="160"/>
      <c r="C720" s="161"/>
      <c r="D720" s="161"/>
      <c r="E720" s="161"/>
      <c r="F720" s="161"/>
      <c r="G720" s="161"/>
      <c r="H720" s="161"/>
      <c r="I720" s="161"/>
      <c r="J720" s="161"/>
      <c r="K720" s="161"/>
      <c r="L720" s="161"/>
      <c r="M720" s="161"/>
      <c r="N720" s="162"/>
      <c r="O720" s="162">
        <f>RATE(O$348-$N$348,,-$N718,O718)</f>
        <v>9.1304067117592827E-2</v>
      </c>
      <c r="P720" s="162">
        <f t="shared" ref="P720:R720" si="306">RATE(P$348-$N$348,,-$N718,P718)</f>
        <v>0.13650268992296313</v>
      </c>
      <c r="Q720" s="162">
        <f t="shared" si="306"/>
        <v>0.14361245225579775</v>
      </c>
      <c r="R720" s="162">
        <f t="shared" si="306"/>
        <v>0.11215419584101481</v>
      </c>
      <c r="S720" s="163"/>
      <c r="T720" s="164" t="s">
        <v>443</v>
      </c>
      <c r="V720" s="2"/>
      <c r="W720" s="36" t="s">
        <v>350</v>
      </c>
      <c r="X720" s="36"/>
      <c r="Y720" s="36"/>
      <c r="Z720" s="36"/>
      <c r="AA720" s="36"/>
      <c r="AB720" s="36"/>
      <c r="AC720" s="36"/>
      <c r="AD720" s="2"/>
      <c r="AE720" s="2"/>
    </row>
    <row r="721" spans="23:29" x14ac:dyDescent="0.25">
      <c r="W721" s="36" t="s">
        <v>350</v>
      </c>
      <c r="X721" s="36"/>
      <c r="Y721" s="36"/>
      <c r="Z721" s="36"/>
      <c r="AA721" s="36"/>
      <c r="AB721" s="36"/>
      <c r="AC721" s="36"/>
    </row>
    <row r="722" spans="23:29" x14ac:dyDescent="0.25">
      <c r="W722" s="31" t="s">
        <v>351</v>
      </c>
      <c r="X722" s="31"/>
      <c r="Y722" s="31"/>
      <c r="Z722" s="31"/>
      <c r="AA722" s="31"/>
      <c r="AB722" s="31"/>
      <c r="AC722" s="31"/>
    </row>
    <row r="723" spans="23:29" x14ac:dyDescent="0.25">
      <c r="W723" s="31" t="s">
        <v>352</v>
      </c>
      <c r="X723" s="31"/>
      <c r="Y723" s="31"/>
      <c r="Z723" s="31"/>
      <c r="AA723" s="31"/>
      <c r="AB723" s="31"/>
      <c r="AC723" s="31"/>
    </row>
    <row r="724" spans="23:29" x14ac:dyDescent="0.25">
      <c r="W724" s="31" t="s">
        <v>353</v>
      </c>
      <c r="X724" s="31"/>
      <c r="Y724" s="31"/>
      <c r="Z724" s="31"/>
      <c r="AA724" s="31"/>
      <c r="AB724" s="31"/>
      <c r="AC724" s="31"/>
    </row>
    <row r="725" spans="23:29" x14ac:dyDescent="0.25">
      <c r="W725" s="44" t="s">
        <v>354</v>
      </c>
      <c r="X725" s="44"/>
      <c r="Y725" s="44"/>
      <c r="Z725" s="44"/>
      <c r="AA725" s="44"/>
      <c r="AB725" s="44"/>
      <c r="AC725" s="44"/>
    </row>
    <row r="726" spans="23:29" x14ac:dyDescent="0.25">
      <c r="W726" s="44" t="s">
        <v>355</v>
      </c>
      <c r="X726" s="44"/>
      <c r="Y726" s="44"/>
      <c r="Z726" s="44"/>
      <c r="AA726" s="44"/>
      <c r="AB726" s="44"/>
      <c r="AC726" s="44"/>
    </row>
    <row r="727" spans="23:29" x14ac:dyDescent="0.25">
      <c r="W727" s="44" t="s">
        <v>356</v>
      </c>
      <c r="X727" s="44"/>
      <c r="Y727" s="44"/>
      <c r="Z727" s="44"/>
      <c r="AA727" s="44"/>
      <c r="AB727" s="44"/>
      <c r="AC727" s="44"/>
    </row>
    <row r="728" spans="23:29" x14ac:dyDescent="0.25">
      <c r="W728" s="44" t="s">
        <v>357</v>
      </c>
      <c r="X728" s="44"/>
      <c r="Y728" s="44"/>
      <c r="Z728" s="44"/>
      <c r="AA728" s="44"/>
      <c r="AB728" s="44"/>
      <c r="AC728" s="44"/>
    </row>
    <row r="729" spans="23:29" x14ac:dyDescent="0.25">
      <c r="W729" s="44" t="s">
        <v>358</v>
      </c>
      <c r="X729" s="44"/>
      <c r="Y729" s="44"/>
      <c r="Z729" s="44"/>
      <c r="AA729" s="44"/>
      <c r="AB729" s="44"/>
      <c r="AC729" s="44"/>
    </row>
    <row r="730" spans="23:29" x14ac:dyDescent="0.25">
      <c r="W730" s="44" t="s">
        <v>359</v>
      </c>
      <c r="X730" s="44"/>
      <c r="Y730" s="44"/>
      <c r="Z730" s="44"/>
      <c r="AA730" s="44"/>
      <c r="AB730" s="44"/>
      <c r="AC730" s="44"/>
    </row>
    <row r="731" spans="23:29" x14ac:dyDescent="0.25">
      <c r="W731" s="44" t="s">
        <v>360</v>
      </c>
      <c r="X731" s="44"/>
      <c r="Y731" s="44"/>
      <c r="Z731" s="44"/>
      <c r="AA731" s="44"/>
      <c r="AB731" s="44"/>
      <c r="AC731" s="44"/>
    </row>
    <row r="732" spans="23:29" x14ac:dyDescent="0.25">
      <c r="W732" s="44" t="s">
        <v>361</v>
      </c>
      <c r="X732" s="44"/>
      <c r="Y732" s="44"/>
      <c r="Z732" s="44"/>
      <c r="AA732" s="44"/>
      <c r="AB732" s="44"/>
      <c r="AC732" s="44"/>
    </row>
    <row r="733" spans="23:29" x14ac:dyDescent="0.25">
      <c r="W733" s="44" t="s">
        <v>362</v>
      </c>
      <c r="X733" s="44"/>
      <c r="Y733" s="44"/>
      <c r="Z733" s="44"/>
      <c r="AA733" s="44"/>
      <c r="AB733" s="44"/>
      <c r="AC733" s="44"/>
    </row>
  </sheetData>
  <mergeCells count="72">
    <mergeCell ref="B374:N374"/>
    <mergeCell ref="B349:N349"/>
    <mergeCell ref="B350:N350"/>
    <mergeCell ref="B356:N356"/>
    <mergeCell ref="B362:N362"/>
    <mergeCell ref="B368:N368"/>
    <mergeCell ref="B440:N440"/>
    <mergeCell ref="B380:N380"/>
    <mergeCell ref="B386:N386"/>
    <mergeCell ref="B392:N392"/>
    <mergeCell ref="B398:N398"/>
    <mergeCell ref="B403:N403"/>
    <mergeCell ref="B404:N404"/>
    <mergeCell ref="B410:N410"/>
    <mergeCell ref="B416:N416"/>
    <mergeCell ref="B422:N422"/>
    <mergeCell ref="B428:N428"/>
    <mergeCell ref="B434:N434"/>
    <mergeCell ref="V484:AC484"/>
    <mergeCell ref="B446:N446"/>
    <mergeCell ref="B447:N447"/>
    <mergeCell ref="B453:N453"/>
    <mergeCell ref="B459:N459"/>
    <mergeCell ref="V459:AC459"/>
    <mergeCell ref="B460:N460"/>
    <mergeCell ref="V460:AC460"/>
    <mergeCell ref="B467:N467"/>
    <mergeCell ref="V468:AC468"/>
    <mergeCell ref="B473:N473"/>
    <mergeCell ref="V476:AC476"/>
    <mergeCell ref="B479:N479"/>
    <mergeCell ref="V516:AC516"/>
    <mergeCell ref="B485:N485"/>
    <mergeCell ref="B491:N491"/>
    <mergeCell ref="V492:AC492"/>
    <mergeCell ref="B497:N497"/>
    <mergeCell ref="B498:N498"/>
    <mergeCell ref="V502:AC502"/>
    <mergeCell ref="V503:AC503"/>
    <mergeCell ref="B506:N506"/>
    <mergeCell ref="V510:AC510"/>
    <mergeCell ref="B513:N513"/>
    <mergeCell ref="B514:N514"/>
    <mergeCell ref="B580:N580"/>
    <mergeCell ref="B520:N520"/>
    <mergeCell ref="V523:AC523"/>
    <mergeCell ref="B528:N528"/>
    <mergeCell ref="V529:AC529"/>
    <mergeCell ref="B536:N536"/>
    <mergeCell ref="V536:AC536"/>
    <mergeCell ref="B543:N543"/>
    <mergeCell ref="B551:N551"/>
    <mergeCell ref="B559:N559"/>
    <mergeCell ref="B566:N566"/>
    <mergeCell ref="B573:N573"/>
    <mergeCell ref="B632:N632"/>
    <mergeCell ref="B588:N588"/>
    <mergeCell ref="B589:N589"/>
    <mergeCell ref="B595:N595"/>
    <mergeCell ref="B601:N601"/>
    <mergeCell ref="B606:N606"/>
    <mergeCell ref="B607:N607"/>
    <mergeCell ref="B612:N612"/>
    <mergeCell ref="B617:N617"/>
    <mergeCell ref="B622:N622"/>
    <mergeCell ref="B627:N627"/>
    <mergeCell ref="B628:N628"/>
    <mergeCell ref="B635:N635"/>
    <mergeCell ref="B638:N638"/>
    <mergeCell ref="B643:N643"/>
    <mergeCell ref="B659:N659"/>
    <mergeCell ref="B668:N668"/>
  </mergeCells>
  <conditionalFormatting sqref="B361:B386">
    <cfRule type="cellIs" dxfId="269" priority="199" operator="lessThan">
      <formula>0</formula>
    </cfRule>
  </conditionalFormatting>
  <conditionalFormatting sqref="B391:B392">
    <cfRule type="cellIs" dxfId="268" priority="200" operator="lessThan">
      <formula>0</formula>
    </cfRule>
  </conditionalFormatting>
  <conditionalFormatting sqref="B397:B398">
    <cfRule type="cellIs" dxfId="267" priority="201" operator="lessThan">
      <formula>0</formula>
    </cfRule>
  </conditionalFormatting>
  <conditionalFormatting sqref="B403:B404">
    <cfRule type="cellIs" dxfId="266" priority="243" operator="lessThan">
      <formula>0</formula>
    </cfRule>
  </conditionalFormatting>
  <conditionalFormatting sqref="B409:B410">
    <cfRule type="cellIs" dxfId="265" priority="187" operator="lessThan">
      <formula>0</formula>
    </cfRule>
  </conditionalFormatting>
  <conditionalFormatting sqref="B415:B416">
    <cfRule type="cellIs" dxfId="264" priority="183" operator="lessThan">
      <formula>0</formula>
    </cfRule>
  </conditionalFormatting>
  <conditionalFormatting sqref="B421:B422">
    <cfRule type="cellIs" dxfId="263" priority="179" operator="lessThan">
      <formula>0</formula>
    </cfRule>
  </conditionalFormatting>
  <conditionalFormatting sqref="B427:B428">
    <cfRule type="cellIs" dxfId="262" priority="175" operator="lessThan">
      <formula>0</formula>
    </cfRule>
  </conditionalFormatting>
  <conditionalFormatting sqref="B433:B434">
    <cfRule type="cellIs" dxfId="261" priority="172" operator="lessThan">
      <formula>0</formula>
    </cfRule>
  </conditionalFormatting>
  <conditionalFormatting sqref="B439:B440">
    <cfRule type="cellIs" dxfId="260" priority="170" operator="lessThan">
      <formula>0</formula>
    </cfRule>
  </conditionalFormatting>
  <conditionalFormatting sqref="B445:B447">
    <cfRule type="cellIs" dxfId="259" priority="166" operator="lessThan">
      <formula>0</formula>
    </cfRule>
  </conditionalFormatting>
  <conditionalFormatting sqref="B452:B453">
    <cfRule type="cellIs" dxfId="258" priority="162" operator="lessThan">
      <formula>0</formula>
    </cfRule>
  </conditionalFormatting>
  <conditionalFormatting sqref="B458:B465">
    <cfRule type="cellIs" dxfId="257" priority="133" operator="lessThan">
      <formula>0</formula>
    </cfRule>
  </conditionalFormatting>
  <conditionalFormatting sqref="B461:B465">
    <cfRule type="expression" dxfId="256" priority="131">
      <formula>B461/#REF!&gt;1</formula>
    </cfRule>
    <cfRule type="expression" dxfId="255" priority="132">
      <formula>B461/#REF!&lt;1</formula>
    </cfRule>
  </conditionalFormatting>
  <conditionalFormatting sqref="B473">
    <cfRule type="cellIs" dxfId="254" priority="104" operator="lessThan">
      <formula>0</formula>
    </cfRule>
  </conditionalFormatting>
  <conditionalFormatting sqref="B479">
    <cfRule type="cellIs" dxfId="253" priority="103" operator="lessThan">
      <formula>0</formula>
    </cfRule>
  </conditionalFormatting>
  <conditionalFormatting sqref="B485">
    <cfRule type="cellIs" dxfId="252" priority="102" operator="lessThan">
      <formula>0</formula>
    </cfRule>
  </conditionalFormatting>
  <conditionalFormatting sqref="B491">
    <cfRule type="cellIs" dxfId="251" priority="5" operator="lessThan">
      <formula>0</formula>
    </cfRule>
  </conditionalFormatting>
  <conditionalFormatting sqref="B497:B498">
    <cfRule type="cellIs" dxfId="250" priority="218" operator="lessThan">
      <formula>0</formula>
    </cfRule>
  </conditionalFormatting>
  <conditionalFormatting sqref="B506:B511 B349:B356 S454:T511 S512:S550 T515:T519">
    <cfRule type="cellIs" dxfId="249" priority="194" operator="lessThan">
      <formula>0</formula>
    </cfRule>
  </conditionalFormatting>
  <conditionalFormatting sqref="B507:B510">
    <cfRule type="expression" dxfId="248" priority="130">
      <formula>B507/#REF!&lt;1</formula>
    </cfRule>
  </conditionalFormatting>
  <conditionalFormatting sqref="B507:B511">
    <cfRule type="expression" dxfId="247" priority="129">
      <formula>B507/#REF!&gt;1</formula>
    </cfRule>
  </conditionalFormatting>
  <conditionalFormatting sqref="B511">
    <cfRule type="expression" dxfId="246" priority="154">
      <formula>B511/#REF!&lt;1</formula>
    </cfRule>
  </conditionalFormatting>
  <conditionalFormatting sqref="B513:B514">
    <cfRule type="cellIs" dxfId="245" priority="266" operator="lessThan">
      <formula>0</formula>
    </cfRule>
  </conditionalFormatting>
  <conditionalFormatting sqref="B518 B526">
    <cfRule type="expression" dxfId="244" priority="126">
      <formula>B518/#REF!&gt;1</formula>
    </cfRule>
    <cfRule type="expression" dxfId="243" priority="127">
      <formula>B518/#REF!&lt;1</formula>
    </cfRule>
    <cfRule type="cellIs" dxfId="242" priority="128" operator="lessThan">
      <formula>0</formula>
    </cfRule>
  </conditionalFormatting>
  <conditionalFormatting sqref="B520">
    <cfRule type="cellIs" dxfId="241" priority="267" operator="lessThan">
      <formula>0</formula>
    </cfRule>
  </conditionalFormatting>
  <conditionalFormatting sqref="B528">
    <cfRule type="cellIs" dxfId="240" priority="265" operator="lessThan">
      <formula>0</formula>
    </cfRule>
  </conditionalFormatting>
  <conditionalFormatting sqref="B534 B565 B594">
    <cfRule type="expression" dxfId="239" priority="269">
      <formula>B534/#REF!&gt;1</formula>
    </cfRule>
    <cfRule type="expression" dxfId="238" priority="270">
      <formula>B534/#REF!&lt;1</formula>
    </cfRule>
  </conditionalFormatting>
  <conditionalFormatting sqref="B536">
    <cfRule type="cellIs" dxfId="237" priority="263" operator="lessThan">
      <formula>0</formula>
    </cfRule>
  </conditionalFormatting>
  <conditionalFormatting sqref="B543">
    <cfRule type="cellIs" dxfId="236" priority="217" operator="lessThan">
      <formula>0</formula>
    </cfRule>
  </conditionalFormatting>
  <conditionalFormatting sqref="B549">
    <cfRule type="cellIs" dxfId="235" priority="153" operator="lessThan">
      <formula>0</formula>
    </cfRule>
    <cfRule type="expression" dxfId="234" priority="151">
      <formula>B549/#REF!&gt;1</formula>
    </cfRule>
    <cfRule type="expression" dxfId="233" priority="152">
      <formula>B549/#REF!&lt;1</formula>
    </cfRule>
  </conditionalFormatting>
  <conditionalFormatting sqref="B557">
    <cfRule type="cellIs" dxfId="232" priority="150" operator="lessThan">
      <formula>0</formula>
    </cfRule>
    <cfRule type="expression" dxfId="231" priority="149">
      <formula>B557/#REF!&lt;1</formula>
    </cfRule>
    <cfRule type="expression" dxfId="230" priority="148">
      <formula>B557/#REF!&gt;1</formula>
    </cfRule>
  </conditionalFormatting>
  <conditionalFormatting sqref="B565:B571">
    <cfRule type="cellIs" dxfId="229" priority="198" operator="lessThan">
      <formula>0</formula>
    </cfRule>
  </conditionalFormatting>
  <conditionalFormatting sqref="B579">
    <cfRule type="expression" dxfId="228" priority="122">
      <formula>B579/#REF!&gt;1</formula>
    </cfRule>
    <cfRule type="expression" dxfId="227" priority="123">
      <formula>B579/#REF!&lt;1</formula>
    </cfRule>
  </conditionalFormatting>
  <conditionalFormatting sqref="B580:B586">
    <cfRule type="cellIs" dxfId="226" priority="147" operator="lessThan">
      <formula>0</formula>
    </cfRule>
  </conditionalFormatting>
  <conditionalFormatting sqref="B586">
    <cfRule type="expression" dxfId="225" priority="146">
      <formula>B586/#REF!&lt;1</formula>
    </cfRule>
    <cfRule type="expression" dxfId="224" priority="145">
      <formula>B586/#REF!&gt;1</formula>
    </cfRule>
  </conditionalFormatting>
  <conditionalFormatting sqref="B588:B626">
    <cfRule type="cellIs" dxfId="223" priority="197" operator="lessThan">
      <formula>0</formula>
    </cfRule>
  </conditionalFormatting>
  <conditionalFormatting sqref="B627:B628">
    <cfRule type="cellIs" dxfId="222" priority="208" operator="lessThan">
      <formula>0</formula>
    </cfRule>
  </conditionalFormatting>
  <conditionalFormatting sqref="B632">
    <cfRule type="cellIs" dxfId="221" priority="207" operator="lessThan">
      <formula>0</formula>
    </cfRule>
  </conditionalFormatting>
  <conditionalFormatting sqref="B635">
    <cfRule type="cellIs" dxfId="220" priority="9" operator="lessThan">
      <formula>0</formula>
    </cfRule>
  </conditionalFormatting>
  <conditionalFormatting sqref="B638:B643 B659:B660 B662:H665 B667:B668">
    <cfRule type="cellIs" dxfId="219" priority="196" operator="lessThan">
      <formula>0</formula>
    </cfRule>
  </conditionalFormatting>
  <conditionalFormatting sqref="B387:N389">
    <cfRule type="cellIs" dxfId="218" priority="193" operator="lessThan">
      <formula>0</formula>
    </cfRule>
  </conditionalFormatting>
  <conditionalFormatting sqref="B393:N395">
    <cfRule type="cellIs" dxfId="217" priority="192" operator="lessThan">
      <formula>0</formula>
    </cfRule>
  </conditionalFormatting>
  <conditionalFormatting sqref="B405:N407">
    <cfRule type="cellIs" dxfId="216" priority="186" operator="lessThan">
      <formula>0</formula>
    </cfRule>
  </conditionalFormatting>
  <conditionalFormatting sqref="B411:N413">
    <cfRule type="cellIs" dxfId="215" priority="182" operator="lessThan">
      <formula>0</formula>
    </cfRule>
  </conditionalFormatting>
  <conditionalFormatting sqref="B417:N419">
    <cfRule type="cellIs" dxfId="214" priority="178" operator="lessThan">
      <formula>0</formula>
    </cfRule>
  </conditionalFormatting>
  <conditionalFormatting sqref="B423:N425">
    <cfRule type="cellIs" dxfId="213" priority="174" operator="lessThan">
      <formula>0</formula>
    </cfRule>
  </conditionalFormatting>
  <conditionalFormatting sqref="B435:N437">
    <cfRule type="cellIs" dxfId="212" priority="169" operator="lessThan">
      <formula>0</formula>
    </cfRule>
  </conditionalFormatting>
  <conditionalFormatting sqref="B441:N443">
    <cfRule type="cellIs" dxfId="211" priority="165" operator="lessThan">
      <formula>0</formula>
    </cfRule>
  </conditionalFormatting>
  <conditionalFormatting sqref="B448:N450">
    <cfRule type="cellIs" dxfId="210" priority="161" operator="lessThan">
      <formula>0</formula>
    </cfRule>
  </conditionalFormatting>
  <conditionalFormatting sqref="B454:N456">
    <cfRule type="cellIs" dxfId="209" priority="158" operator="lessThan">
      <formula>0</formula>
    </cfRule>
  </conditionalFormatting>
  <conditionalFormatting sqref="B549:N549 B557:N557 B572:N572 B586:N586 B390:M390 B396:M396 B408:M408 B414:M414 B420:M420 B426:M426 B438:M438 B444:M444 B451:M451 B457:M457 B467 B551 B559 B573 S573:T573 S580:T580">
    <cfRule type="cellIs" dxfId="208" priority="268" operator="lessThan">
      <formula>0</formula>
    </cfRule>
  </conditionalFormatting>
  <conditionalFormatting sqref="B549:N549 B557:N557 B572:N572 B586:N586">
    <cfRule type="expression" dxfId="207" priority="156">
      <formula>B549/#REF!&lt;1</formula>
    </cfRule>
  </conditionalFormatting>
  <conditionalFormatting sqref="B549:N549 B557:N557 B586:N586 B572:N572">
    <cfRule type="expression" dxfId="206" priority="155">
      <formula>B549/#REF!&gt;1</formula>
    </cfRule>
  </conditionalFormatting>
  <conditionalFormatting sqref="B652:N655">
    <cfRule type="cellIs" dxfId="205" priority="195" operator="lessThan">
      <formula>0</formula>
    </cfRule>
  </conditionalFormatting>
  <conditionalFormatting sqref="B669:N720">
    <cfRule type="cellIs" dxfId="204" priority="14" operator="lessThan">
      <formula>0</formula>
    </cfRule>
  </conditionalFormatting>
  <conditionalFormatting sqref="B348:R348">
    <cfRule type="cellIs" dxfId="203" priority="98" operator="lessThan">
      <formula>0</formula>
    </cfRule>
  </conditionalFormatting>
  <conditionalFormatting sqref="B357:R360">
    <cfRule type="cellIs" dxfId="202" priority="1" operator="lessThan">
      <formula>0</formula>
    </cfRule>
  </conditionalFormatting>
  <conditionalFormatting sqref="B399:R402">
    <cfRule type="cellIs" dxfId="201" priority="91" operator="lessThan">
      <formula>0</formula>
    </cfRule>
  </conditionalFormatting>
  <conditionalFormatting sqref="B429:R433">
    <cfRule type="cellIs" dxfId="200" priority="78" operator="lessThan">
      <formula>0</formula>
    </cfRule>
  </conditionalFormatting>
  <conditionalFormatting sqref="B466:R466">
    <cfRule type="cellIs" dxfId="199" priority="23" operator="lessThan">
      <formula>0</formula>
    </cfRule>
  </conditionalFormatting>
  <conditionalFormatting sqref="B492:R496 C507:R511">
    <cfRule type="expression" dxfId="198" priority="2">
      <formula>B492/A492&gt;1</formula>
    </cfRule>
    <cfRule type="expression" dxfId="197" priority="3">
      <formula>B492/A492&lt;1</formula>
    </cfRule>
    <cfRule type="cellIs" dxfId="196" priority="4" operator="lessThan">
      <formula>0</formula>
    </cfRule>
  </conditionalFormatting>
  <conditionalFormatting sqref="B504:R504">
    <cfRule type="expression" dxfId="195" priority="101">
      <formula>B504/#REF!&lt;1</formula>
    </cfRule>
    <cfRule type="expression" dxfId="194" priority="100">
      <formula>B504/#REF!&gt;1</formula>
    </cfRule>
  </conditionalFormatting>
  <conditionalFormatting sqref="B505:R505">
    <cfRule type="cellIs" dxfId="193" priority="22" operator="lessThan">
      <formula>0</formula>
    </cfRule>
  </conditionalFormatting>
  <conditionalFormatting sqref="B512:R512">
    <cfRule type="cellIs" dxfId="192" priority="21" operator="lessThan">
      <formula>0</formula>
    </cfRule>
  </conditionalFormatting>
  <conditionalFormatting sqref="B519:R519">
    <cfRule type="cellIs" dxfId="191" priority="20" operator="lessThan">
      <formula>0</formula>
    </cfRule>
  </conditionalFormatting>
  <conditionalFormatting sqref="B527:R527">
    <cfRule type="cellIs" dxfId="190" priority="19" operator="lessThan">
      <formula>0</formula>
    </cfRule>
  </conditionalFormatting>
  <conditionalFormatting sqref="B534:R534">
    <cfRule type="cellIs" dxfId="189" priority="55" operator="lessThan">
      <formula>0</formula>
    </cfRule>
  </conditionalFormatting>
  <conditionalFormatting sqref="B535:R535">
    <cfRule type="cellIs" dxfId="188" priority="18" operator="lessThan">
      <formula>0</formula>
    </cfRule>
  </conditionalFormatting>
  <conditionalFormatting sqref="B550:R550">
    <cfRule type="cellIs" dxfId="187" priority="17" operator="lessThan">
      <formula>0</formula>
    </cfRule>
  </conditionalFormatting>
  <conditionalFormatting sqref="B558:R558">
    <cfRule type="cellIs" dxfId="186" priority="16" operator="lessThan">
      <formula>0</formula>
    </cfRule>
  </conditionalFormatting>
  <conditionalFormatting sqref="B572:R572">
    <cfRule type="expression" dxfId="185" priority="41">
      <formula>B572/A572&gt;1</formula>
    </cfRule>
    <cfRule type="expression" dxfId="184" priority="42">
      <formula>B572/A572&lt;1</formula>
    </cfRule>
  </conditionalFormatting>
  <conditionalFormatting sqref="B579:R579">
    <cfRule type="cellIs" dxfId="183" priority="37" operator="lessThan">
      <formula>0</formula>
    </cfRule>
  </conditionalFormatting>
  <conditionalFormatting sqref="B586:R586">
    <cfRule type="expression" dxfId="182" priority="38">
      <formula>B586/A586&gt;1</formula>
    </cfRule>
    <cfRule type="expression" dxfId="181" priority="39">
      <formula>B586/A586&lt;1</formula>
    </cfRule>
  </conditionalFormatting>
  <conditionalFormatting sqref="B587:R587">
    <cfRule type="cellIs" dxfId="180" priority="15" operator="lessThan">
      <formula>0</formula>
    </cfRule>
  </conditionalFormatting>
  <conditionalFormatting sqref="B633:R634">
    <cfRule type="expression" dxfId="179" priority="124">
      <formula>B633/A633&gt;1</formula>
    </cfRule>
    <cfRule type="expression" dxfId="178" priority="125">
      <formula>B633/A633&lt;1</formula>
    </cfRule>
  </conditionalFormatting>
  <conditionalFormatting sqref="B636:R637">
    <cfRule type="expression" dxfId="177" priority="7">
      <formula>B636/A636&gt;1</formula>
    </cfRule>
    <cfRule type="expression" dxfId="176" priority="8">
      <formula>B636/A636&lt;1</formula>
    </cfRule>
  </conditionalFormatting>
  <conditionalFormatting sqref="B644:R644">
    <cfRule type="cellIs" dxfId="175" priority="92" operator="lessThan">
      <formula>0</formula>
    </cfRule>
  </conditionalFormatting>
  <conditionalFormatting sqref="B629:S631 B645:S646 B648:R648 B651:S651">
    <cfRule type="cellIs" dxfId="174" priority="67" operator="lessThan">
      <formula>0</formula>
    </cfRule>
  </conditionalFormatting>
  <conditionalFormatting sqref="B633:S634">
    <cfRule type="cellIs" dxfId="173" priority="34" operator="lessThan">
      <formula>0</formula>
    </cfRule>
  </conditionalFormatting>
  <conditionalFormatting sqref="B636:S642">
    <cfRule type="cellIs" dxfId="172" priority="6" operator="lessThan">
      <formula>0</formula>
    </cfRule>
  </conditionalFormatting>
  <conditionalFormatting sqref="B618:T621">
    <cfRule type="cellIs" dxfId="171" priority="96" operator="lessThan">
      <formula>0</formula>
    </cfRule>
  </conditionalFormatting>
  <conditionalFormatting sqref="C586:H586">
    <cfRule type="expression" dxfId="170" priority="142">
      <formula>C586/B586&gt;1</formula>
    </cfRule>
    <cfRule type="expression" dxfId="169" priority="143">
      <formula>C586/B586&lt;1</formula>
    </cfRule>
    <cfRule type="cellIs" dxfId="168" priority="144" operator="lessThan">
      <formula>0</formula>
    </cfRule>
  </conditionalFormatting>
  <conditionalFormatting sqref="C609:J609">
    <cfRule type="cellIs" dxfId="167" priority="210" operator="lessThan">
      <formula>0</formula>
    </cfRule>
  </conditionalFormatting>
  <conditionalFormatting sqref="C614:J614">
    <cfRule type="cellIs" dxfId="166" priority="225" operator="lessThan">
      <formula>0</formula>
    </cfRule>
  </conditionalFormatting>
  <conditionalFormatting sqref="C619:J619">
    <cfRule type="cellIs" dxfId="165" priority="222" operator="lessThan">
      <formula>0</formula>
    </cfRule>
  </conditionalFormatting>
  <conditionalFormatting sqref="C624:J624">
    <cfRule type="cellIs" dxfId="164" priority="219" operator="lessThan">
      <formula>0</formula>
    </cfRule>
  </conditionalFormatting>
  <conditionalFormatting sqref="C391:M391">
    <cfRule type="cellIs" dxfId="163" priority="237" operator="lessThan">
      <formula>0</formula>
    </cfRule>
  </conditionalFormatting>
  <conditionalFormatting sqref="C397:M397">
    <cfRule type="cellIs" dxfId="162" priority="238" operator="lessThan">
      <formula>0</formula>
    </cfRule>
  </conditionalFormatting>
  <conditionalFormatting sqref="C409:M409">
    <cfRule type="cellIs" dxfId="161" priority="188" operator="lessThan">
      <formula>0</formula>
    </cfRule>
  </conditionalFormatting>
  <conditionalFormatting sqref="C415:M415">
    <cfRule type="cellIs" dxfId="160" priority="184" operator="lessThan">
      <formula>0</formula>
    </cfRule>
  </conditionalFormatting>
  <conditionalFormatting sqref="C421:M421">
    <cfRule type="cellIs" dxfId="159" priority="180" operator="lessThan">
      <formula>0</formula>
    </cfRule>
  </conditionalFormatting>
  <conditionalFormatting sqref="C427:M427">
    <cfRule type="cellIs" dxfId="158" priority="176" operator="lessThan">
      <formula>0</formula>
    </cfRule>
  </conditionalFormatting>
  <conditionalFormatting sqref="C439:M439">
    <cfRule type="cellIs" dxfId="157" priority="171" operator="lessThan">
      <formula>0</formula>
    </cfRule>
  </conditionalFormatting>
  <conditionalFormatting sqref="C445:M445">
    <cfRule type="cellIs" dxfId="156" priority="167" operator="lessThan">
      <formula>0</formula>
    </cfRule>
  </conditionalFormatting>
  <conditionalFormatting sqref="C452:M452">
    <cfRule type="cellIs" dxfId="155" priority="163" operator="lessThan">
      <formula>0</formula>
    </cfRule>
  </conditionalFormatting>
  <conditionalFormatting sqref="C458:M458">
    <cfRule type="cellIs" dxfId="154" priority="159" operator="lessThan">
      <formula>0</formula>
    </cfRule>
  </conditionalFormatting>
  <conditionalFormatting sqref="C351:R355">
    <cfRule type="cellIs" dxfId="153" priority="90" operator="lessThan">
      <formula>0</formula>
    </cfRule>
  </conditionalFormatting>
  <conditionalFormatting sqref="C361:R361">
    <cfRule type="cellIs" dxfId="152" priority="89" operator="lessThan">
      <formula>0</formula>
    </cfRule>
  </conditionalFormatting>
  <conditionalFormatting sqref="C363:R367">
    <cfRule type="cellIs" dxfId="151" priority="88" operator="lessThan">
      <formula>0</formula>
    </cfRule>
  </conditionalFormatting>
  <conditionalFormatting sqref="C369:R373">
    <cfRule type="cellIs" dxfId="150" priority="87" operator="lessThan">
      <formula>0</formula>
    </cfRule>
  </conditionalFormatting>
  <conditionalFormatting sqref="C375:R379">
    <cfRule type="cellIs" dxfId="149" priority="86" operator="lessThan">
      <formula>0</formula>
    </cfRule>
  </conditionalFormatting>
  <conditionalFormatting sqref="C381:R385">
    <cfRule type="cellIs" dxfId="148" priority="85" operator="lessThan">
      <formula>0</formula>
    </cfRule>
  </conditionalFormatting>
  <conditionalFormatting sqref="C461:R465">
    <cfRule type="expression" dxfId="147" priority="62">
      <formula>C461/B461&gt;1</formula>
    </cfRule>
    <cfRule type="expression" dxfId="146" priority="63">
      <formula>C461/B461&lt;1</formula>
    </cfRule>
    <cfRule type="cellIs" dxfId="145" priority="64" operator="lessThan">
      <formula>0</formula>
    </cfRule>
  </conditionalFormatting>
  <conditionalFormatting sqref="C518:R518">
    <cfRule type="expression" dxfId="144" priority="59">
      <formula>C518/B518&gt;1</formula>
    </cfRule>
    <cfRule type="expression" dxfId="143" priority="60">
      <formula>C518/B518&lt;1</formula>
    </cfRule>
    <cfRule type="cellIs" dxfId="142" priority="61" operator="lessThan">
      <formula>0</formula>
    </cfRule>
  </conditionalFormatting>
  <conditionalFormatting sqref="C526:R526">
    <cfRule type="expression" dxfId="141" priority="56">
      <formula>C526/B526&gt;1</formula>
    </cfRule>
    <cfRule type="expression" dxfId="140" priority="57">
      <formula>C526/B526&lt;1</formula>
    </cfRule>
    <cfRule type="cellIs" dxfId="139" priority="58" operator="lessThan">
      <formula>0</formula>
    </cfRule>
  </conditionalFormatting>
  <conditionalFormatting sqref="C534:R534">
    <cfRule type="expression" dxfId="138" priority="53">
      <formula>C534/B534&gt;1</formula>
    </cfRule>
    <cfRule type="expression" dxfId="137" priority="54">
      <formula>C534/B534&lt;1</formula>
    </cfRule>
  </conditionalFormatting>
  <conditionalFormatting sqref="C544:R549">
    <cfRule type="expression" dxfId="136" priority="47">
      <formula>C544/B544&gt;1</formula>
    </cfRule>
    <cfRule type="expression" dxfId="135" priority="48">
      <formula>C544/B544&lt;1</formula>
    </cfRule>
    <cfRule type="cellIs" dxfId="134" priority="49" operator="lessThan">
      <formula>0</formula>
    </cfRule>
  </conditionalFormatting>
  <conditionalFormatting sqref="C552:R557">
    <cfRule type="expression" dxfId="133" priority="44">
      <formula>C552/B552&gt;1</formula>
    </cfRule>
    <cfRule type="expression" dxfId="132" priority="45">
      <formula>C552/B552&lt;1</formula>
    </cfRule>
    <cfRule type="cellIs" dxfId="131" priority="46" operator="lessThan">
      <formula>0</formula>
    </cfRule>
  </conditionalFormatting>
  <conditionalFormatting sqref="C565:R565">
    <cfRule type="expression" dxfId="130" priority="50">
      <formula>C565/B565&gt;1</formula>
    </cfRule>
    <cfRule type="expression" dxfId="129" priority="51">
      <formula>C565/B565&lt;1</formula>
    </cfRule>
    <cfRule type="cellIs" dxfId="128" priority="52" operator="lessThan">
      <formula>0</formula>
    </cfRule>
  </conditionalFormatting>
  <conditionalFormatting sqref="C567:R571 C581:R585">
    <cfRule type="expression" dxfId="127" priority="68">
      <formula>C567/B567&gt;1</formula>
    </cfRule>
    <cfRule type="expression" dxfId="126" priority="69">
      <formula>C567/B567&lt;1</formula>
    </cfRule>
    <cfRule type="cellIs" dxfId="125" priority="71" operator="lessThan">
      <formula>0</formula>
    </cfRule>
  </conditionalFormatting>
  <conditionalFormatting sqref="C579:R579">
    <cfRule type="expression" dxfId="124" priority="35">
      <formula>C579/B579&gt;1</formula>
    </cfRule>
    <cfRule type="expression" dxfId="123" priority="36">
      <formula>C579/B579&lt;1</formula>
    </cfRule>
  </conditionalFormatting>
  <conditionalFormatting sqref="C594:R594">
    <cfRule type="expression" dxfId="122" priority="31">
      <formula>C594/B594&gt;1</formula>
    </cfRule>
    <cfRule type="expression" dxfId="121" priority="32">
      <formula>C594/B594&lt;1</formula>
    </cfRule>
  </conditionalFormatting>
  <conditionalFormatting sqref="C600:R600">
    <cfRule type="expression" dxfId="120" priority="28">
      <formula>C600/B600&gt;1</formula>
    </cfRule>
    <cfRule type="expression" dxfId="119" priority="29">
      <formula>C600/B600&lt;1</formula>
    </cfRule>
  </conditionalFormatting>
  <conditionalFormatting sqref="C602:R605">
    <cfRule type="cellIs" dxfId="118" priority="27" operator="lessThan">
      <formula>0</formula>
    </cfRule>
  </conditionalFormatting>
  <conditionalFormatting sqref="C605:R605">
    <cfRule type="expression" dxfId="117" priority="25">
      <formula>C605/B605&gt;1</formula>
    </cfRule>
    <cfRule type="expression" dxfId="116" priority="26">
      <formula>C605/B605&lt;1</formula>
    </cfRule>
  </conditionalFormatting>
  <conditionalFormatting sqref="C629:R631 C645:R646 C648:R648 C651:R651">
    <cfRule type="expression" dxfId="115" priority="65">
      <formula>C629/B629&gt;1</formula>
    </cfRule>
    <cfRule type="expression" dxfId="114" priority="66">
      <formula>C629/B629&lt;1</formula>
    </cfRule>
  </conditionalFormatting>
  <conditionalFormatting sqref="C639:R642 B647:S647 B649:R650 O652:R658 C660:R660 O662:R667">
    <cfRule type="cellIs" dxfId="113" priority="93" operator="lessThan">
      <formula>0</formula>
    </cfRule>
  </conditionalFormatting>
  <conditionalFormatting sqref="C590:T594">
    <cfRule type="cellIs" dxfId="112" priority="33" operator="lessThan">
      <formula>0</formula>
    </cfRule>
  </conditionalFormatting>
  <conditionalFormatting sqref="C596:T600">
    <cfRule type="cellIs" dxfId="111" priority="30" operator="lessThan">
      <formula>0</formula>
    </cfRule>
  </conditionalFormatting>
  <conditionalFormatting sqref="C608:T611">
    <cfRule type="cellIs" dxfId="110" priority="94" operator="lessThan">
      <formula>0</formula>
    </cfRule>
  </conditionalFormatting>
  <conditionalFormatting sqref="C613:T616">
    <cfRule type="cellIs" dxfId="109" priority="97" operator="lessThan">
      <formula>0</formula>
    </cfRule>
  </conditionalFormatting>
  <conditionalFormatting sqref="C623:T626">
    <cfRule type="cellIs" dxfId="108" priority="95" operator="lessThan">
      <formula>0</formula>
    </cfRule>
  </conditionalFormatting>
  <conditionalFormatting sqref="H372:H373">
    <cfRule type="cellIs" dxfId="107" priority="234" operator="lessThan">
      <formula>0</formula>
    </cfRule>
  </conditionalFormatting>
  <conditionalFormatting sqref="H378:H379">
    <cfRule type="cellIs" dxfId="106" priority="235" operator="lessThan">
      <formula>0</formula>
    </cfRule>
  </conditionalFormatting>
  <conditionalFormatting sqref="H384:H385">
    <cfRule type="cellIs" dxfId="105" priority="236" operator="lessThan">
      <formula>0</formula>
    </cfRule>
  </conditionalFormatting>
  <conditionalFormatting sqref="I608:I609">
    <cfRule type="cellIs" dxfId="104" priority="211" operator="lessThan">
      <formula>0</formula>
    </cfRule>
  </conditionalFormatting>
  <conditionalFormatting sqref="I613:I614">
    <cfRule type="cellIs" dxfId="103" priority="226" operator="lessThan">
      <formula>0</formula>
    </cfRule>
  </conditionalFormatting>
  <conditionalFormatting sqref="I618:I619">
    <cfRule type="cellIs" dxfId="102" priority="223" operator="lessThan">
      <formula>0</formula>
    </cfRule>
  </conditionalFormatting>
  <conditionalFormatting sqref="I623:I624">
    <cfRule type="cellIs" dxfId="101" priority="220" operator="lessThan">
      <formula>0</formula>
    </cfRule>
  </conditionalFormatting>
  <conditionalFormatting sqref="I671:N671">
    <cfRule type="cellIs" dxfId="100" priority="206" operator="lessThan">
      <formula>0</formula>
    </cfRule>
  </conditionalFormatting>
  <conditionalFormatting sqref="I675:N675">
    <cfRule type="cellIs" dxfId="99" priority="121" operator="lessThan">
      <formula>0</formula>
    </cfRule>
  </conditionalFormatting>
  <conditionalFormatting sqref="I679:N679">
    <cfRule type="cellIs" dxfId="98" priority="120" operator="lessThan">
      <formula>0</formula>
    </cfRule>
  </conditionalFormatting>
  <conditionalFormatting sqref="I683:N683">
    <cfRule type="cellIs" dxfId="97" priority="119" operator="lessThan">
      <formula>0</formula>
    </cfRule>
  </conditionalFormatting>
  <conditionalFormatting sqref="I687:N687">
    <cfRule type="cellIs" dxfId="96" priority="118" operator="lessThan">
      <formula>0</formula>
    </cfRule>
  </conditionalFormatting>
  <conditionalFormatting sqref="I695:N695">
    <cfRule type="cellIs" dxfId="95" priority="116" operator="lessThan">
      <formula>0</formula>
    </cfRule>
  </conditionalFormatting>
  <conditionalFormatting sqref="I699:N699">
    <cfRule type="cellIs" dxfId="94" priority="115" operator="lessThan">
      <formula>0</formula>
    </cfRule>
  </conditionalFormatting>
  <conditionalFormatting sqref="I703:N703">
    <cfRule type="cellIs" dxfId="93" priority="114" operator="lessThan">
      <formula>0</formula>
    </cfRule>
  </conditionalFormatting>
  <conditionalFormatting sqref="I707:N707">
    <cfRule type="cellIs" dxfId="92" priority="134" operator="lessThan">
      <formula>0</formula>
    </cfRule>
  </conditionalFormatting>
  <conditionalFormatting sqref="I711:N711">
    <cfRule type="cellIs" dxfId="91" priority="113" operator="lessThan">
      <formula>0</formula>
    </cfRule>
  </conditionalFormatting>
  <conditionalFormatting sqref="I715:N715">
    <cfRule type="cellIs" dxfId="90" priority="112" operator="lessThan">
      <formula>0</formula>
    </cfRule>
  </conditionalFormatting>
  <conditionalFormatting sqref="I691:R691">
    <cfRule type="cellIs" dxfId="89" priority="117" operator="lessThan">
      <formula>0</formula>
    </cfRule>
  </conditionalFormatting>
  <conditionalFormatting sqref="J591">
    <cfRule type="cellIs" dxfId="88" priority="228" operator="lessThan">
      <formula>0</formula>
    </cfRule>
  </conditionalFormatting>
  <conditionalFormatting sqref="J603">
    <cfRule type="cellIs" dxfId="87" priority="213" operator="lessThan">
      <formula>0</formula>
    </cfRule>
  </conditionalFormatting>
  <conditionalFormatting sqref="J365:M367">
    <cfRule type="cellIs" dxfId="86" priority="246" operator="lessThan">
      <formula>0</formula>
    </cfRule>
  </conditionalFormatting>
  <conditionalFormatting sqref="J363:N364">
    <cfRule type="cellIs" dxfId="85" priority="258" operator="lessThan">
      <formula>0</formula>
    </cfRule>
  </conditionalFormatting>
  <conditionalFormatting sqref="K590:N591">
    <cfRule type="cellIs" dxfId="84" priority="229" operator="lessThan">
      <formula>0</formula>
    </cfRule>
  </conditionalFormatting>
  <conditionalFormatting sqref="K602:N603">
    <cfRule type="cellIs" dxfId="83" priority="214" operator="lessThan">
      <formula>0</formula>
    </cfRule>
  </conditionalFormatting>
  <conditionalFormatting sqref="K608:N609">
    <cfRule type="cellIs" dxfId="82" priority="212" operator="lessThan">
      <formula>0</formula>
    </cfRule>
  </conditionalFormatting>
  <conditionalFormatting sqref="K613:N614">
    <cfRule type="cellIs" dxfId="81" priority="227" operator="lessThan">
      <formula>0</formula>
    </cfRule>
  </conditionalFormatting>
  <conditionalFormatting sqref="K618:N619">
    <cfRule type="cellIs" dxfId="80" priority="224" operator="lessThan">
      <formula>0</formula>
    </cfRule>
  </conditionalFormatting>
  <conditionalFormatting sqref="K623:N624">
    <cfRule type="cellIs" dxfId="79" priority="221" operator="lessThan">
      <formula>0</formula>
    </cfRule>
  </conditionalFormatting>
  <conditionalFormatting sqref="N355">
    <cfRule type="cellIs" dxfId="78" priority="191" operator="lessThan">
      <formula>0</formula>
    </cfRule>
  </conditionalFormatting>
  <conditionalFormatting sqref="N390:N391">
    <cfRule type="cellIs" dxfId="77" priority="190" operator="lessThan">
      <formula>0</formula>
    </cfRule>
  </conditionalFormatting>
  <conditionalFormatting sqref="N396:N397">
    <cfRule type="cellIs" dxfId="76" priority="189" operator="lessThan">
      <formula>0</formula>
    </cfRule>
  </conditionalFormatting>
  <conditionalFormatting sqref="N408:N409">
    <cfRule type="cellIs" dxfId="75" priority="185" operator="lessThan">
      <formula>0</formula>
    </cfRule>
  </conditionalFormatting>
  <conditionalFormatting sqref="N414:N415">
    <cfRule type="cellIs" dxfId="74" priority="181" operator="lessThan">
      <formula>0</formula>
    </cfRule>
  </conditionalFormatting>
  <conditionalFormatting sqref="N420:N421">
    <cfRule type="cellIs" dxfId="73" priority="177" operator="lessThan">
      <formula>0</formula>
    </cfRule>
  </conditionalFormatting>
  <conditionalFormatting sqref="N426:N427">
    <cfRule type="cellIs" dxfId="72" priority="173" operator="lessThan">
      <formula>0</formula>
    </cfRule>
  </conditionalFormatting>
  <conditionalFormatting sqref="N438:N439">
    <cfRule type="cellIs" dxfId="71" priority="168" operator="lessThan">
      <formula>0</formula>
    </cfRule>
  </conditionalFormatting>
  <conditionalFormatting sqref="N444:N445">
    <cfRule type="cellIs" dxfId="70" priority="164" operator="lessThan">
      <formula>0</formula>
    </cfRule>
  </conditionalFormatting>
  <conditionalFormatting sqref="N451:N452">
    <cfRule type="cellIs" dxfId="69" priority="160" operator="lessThan">
      <formula>0</formula>
    </cfRule>
  </conditionalFormatting>
  <conditionalFormatting sqref="N457:N458">
    <cfRule type="cellIs" dxfId="68" priority="157" operator="lessThan">
      <formula>0</formula>
    </cfRule>
  </conditionalFormatting>
  <conditionalFormatting sqref="O387:R391">
    <cfRule type="cellIs" dxfId="67" priority="84" operator="lessThan">
      <formula>0</formula>
    </cfRule>
  </conditionalFormatting>
  <conditionalFormatting sqref="O393:R397">
    <cfRule type="cellIs" dxfId="66" priority="83" operator="lessThan">
      <formula>0</formula>
    </cfRule>
  </conditionalFormatting>
  <conditionalFormatting sqref="O405:R409">
    <cfRule type="cellIs" dxfId="65" priority="82" operator="lessThan">
      <formula>0</formula>
    </cfRule>
  </conditionalFormatting>
  <conditionalFormatting sqref="O411:R415">
    <cfRule type="cellIs" dxfId="64" priority="81" operator="lessThan">
      <formula>0</formula>
    </cfRule>
  </conditionalFormatting>
  <conditionalFormatting sqref="O417:R421">
    <cfRule type="cellIs" dxfId="63" priority="80" operator="lessThan">
      <formula>0</formula>
    </cfRule>
  </conditionalFormatting>
  <conditionalFormatting sqref="O423:R427">
    <cfRule type="cellIs" dxfId="62" priority="79" operator="lessThan">
      <formula>0</formula>
    </cfRule>
  </conditionalFormatting>
  <conditionalFormatting sqref="O435:R439">
    <cfRule type="cellIs" dxfId="61" priority="77" operator="lessThan">
      <formula>0</formula>
    </cfRule>
  </conditionalFormatting>
  <conditionalFormatting sqref="O441:R445">
    <cfRule type="cellIs" dxfId="60" priority="76" operator="lessThan">
      <formula>0</formula>
    </cfRule>
  </conditionalFormatting>
  <conditionalFormatting sqref="O454:R458">
    <cfRule type="cellIs" dxfId="59" priority="74" operator="lessThan">
      <formula>0</formula>
    </cfRule>
  </conditionalFormatting>
  <conditionalFormatting sqref="O549:R549 O557:R557 B572:R572 B586:R586 B504:R504">
    <cfRule type="cellIs" dxfId="58" priority="99" operator="lessThan">
      <formula>0</formula>
    </cfRule>
  </conditionalFormatting>
  <conditionalFormatting sqref="O549:R549 O557:R557 O572:R572 O586:R586">
    <cfRule type="expression" dxfId="57" priority="73">
      <formula>O549/#REF!&lt;1</formula>
    </cfRule>
    <cfRule type="expression" dxfId="56" priority="72">
      <formula>O549/#REF!&gt;1</formula>
    </cfRule>
  </conditionalFormatting>
  <conditionalFormatting sqref="O571:R571 O585:R585">
    <cfRule type="cellIs" dxfId="55" priority="70" operator="lessThan">
      <formula>0</formula>
    </cfRule>
  </conditionalFormatting>
  <conditionalFormatting sqref="O572:R572">
    <cfRule type="cellIs" dxfId="54" priority="43" operator="lessThan">
      <formula>0</formula>
    </cfRule>
  </conditionalFormatting>
  <conditionalFormatting sqref="O586:R586">
    <cfRule type="cellIs" dxfId="53" priority="40" operator="lessThan">
      <formula>0</formula>
    </cfRule>
  </conditionalFormatting>
  <conditionalFormatting sqref="O669:R690">
    <cfRule type="cellIs" dxfId="52" priority="24" operator="lessThan">
      <formula>0</formula>
    </cfRule>
  </conditionalFormatting>
  <conditionalFormatting sqref="O692:R720">
    <cfRule type="cellIs" dxfId="51" priority="12" operator="lessThan">
      <formula>0</formula>
    </cfRule>
  </conditionalFormatting>
  <conditionalFormatting sqref="O448:T452">
    <cfRule type="cellIs" dxfId="50" priority="75" operator="lessThan">
      <formula>0</formula>
    </cfRule>
  </conditionalFormatting>
  <conditionalFormatting sqref="S349:S361">
    <cfRule type="cellIs" dxfId="49" priority="141" operator="lessThan">
      <formula>0</formula>
    </cfRule>
  </conditionalFormatting>
  <conditionalFormatting sqref="S369:S402">
    <cfRule type="cellIs" dxfId="48" priority="139" operator="lessThan">
      <formula>0</formula>
    </cfRule>
  </conditionalFormatting>
  <conditionalFormatting sqref="S404:S446">
    <cfRule type="cellIs" dxfId="47" priority="138" operator="lessThan">
      <formula>0</formula>
    </cfRule>
  </conditionalFormatting>
  <conditionalFormatting sqref="S558:S587">
    <cfRule type="cellIs" dxfId="46" priority="105" operator="lessThan">
      <formula>0</formula>
    </cfRule>
  </conditionalFormatting>
  <conditionalFormatting sqref="S648:S649">
    <cfRule type="cellIs" dxfId="45" priority="135" operator="lessThan">
      <formula>0</formula>
    </cfRule>
  </conditionalFormatting>
  <conditionalFormatting sqref="S652:S655">
    <cfRule type="cellIs" dxfId="44" priority="11" operator="lessThan">
      <formula>0</formula>
    </cfRule>
  </conditionalFormatting>
  <conditionalFormatting sqref="S349:T350">
    <cfRule type="cellIs" dxfId="43" priority="262" operator="lessThan">
      <formula>0</formula>
    </cfRule>
  </conditionalFormatting>
  <conditionalFormatting sqref="S356:T356">
    <cfRule type="cellIs" dxfId="42" priority="260" operator="lessThan">
      <formula>0</formula>
    </cfRule>
  </conditionalFormatting>
  <conditionalFormatting sqref="S362:T368">
    <cfRule type="cellIs" dxfId="41" priority="140" operator="lessThan">
      <formula>0</formula>
    </cfRule>
  </conditionalFormatting>
  <conditionalFormatting sqref="S374:T374">
    <cfRule type="cellIs" dxfId="40" priority="256" operator="lessThan">
      <formula>0</formula>
    </cfRule>
  </conditionalFormatting>
  <conditionalFormatting sqref="S380:T380">
    <cfRule type="cellIs" dxfId="39" priority="254" operator="lessThan">
      <formula>0</formula>
    </cfRule>
  </conditionalFormatting>
  <conditionalFormatting sqref="S386:T386">
    <cfRule type="cellIs" dxfId="38" priority="252" operator="lessThan">
      <formula>0</formula>
    </cfRule>
  </conditionalFormatting>
  <conditionalFormatting sqref="S392:T392">
    <cfRule type="cellIs" dxfId="37" priority="250" operator="lessThan">
      <formula>0</formula>
    </cfRule>
  </conditionalFormatting>
  <conditionalFormatting sqref="S398:T398">
    <cfRule type="cellIs" dxfId="36" priority="248" operator="lessThan">
      <formula>0</formula>
    </cfRule>
  </conditionalFormatting>
  <conditionalFormatting sqref="S404:T404">
    <cfRule type="cellIs" dxfId="35" priority="245" operator="lessThan">
      <formula>0</formula>
    </cfRule>
  </conditionalFormatting>
  <conditionalFormatting sqref="S410:T410">
    <cfRule type="cellIs" dxfId="34" priority="242" operator="lessThan">
      <formula>0</formula>
    </cfRule>
  </conditionalFormatting>
  <conditionalFormatting sqref="S416:T416">
    <cfRule type="cellIs" dxfId="33" priority="205" operator="lessThan">
      <formula>0</formula>
    </cfRule>
  </conditionalFormatting>
  <conditionalFormatting sqref="S422:T422">
    <cfRule type="cellIs" dxfId="32" priority="203" operator="lessThan">
      <formula>0</formula>
    </cfRule>
  </conditionalFormatting>
  <conditionalFormatting sqref="S428:T428">
    <cfRule type="cellIs" dxfId="31" priority="240" operator="lessThan">
      <formula>0</formula>
    </cfRule>
  </conditionalFormatting>
  <conditionalFormatting sqref="S434:T434">
    <cfRule type="cellIs" dxfId="30" priority="233" operator="lessThan">
      <formula>0</formula>
    </cfRule>
  </conditionalFormatting>
  <conditionalFormatting sqref="S440:T440">
    <cfRule type="cellIs" dxfId="29" priority="232" operator="lessThan">
      <formula>0</formula>
    </cfRule>
  </conditionalFormatting>
  <conditionalFormatting sqref="S551:T557">
    <cfRule type="cellIs" dxfId="28" priority="137" operator="lessThan">
      <formula>0</formula>
    </cfRule>
  </conditionalFormatting>
  <conditionalFormatting sqref="S602:T606">
    <cfRule type="cellIs" dxfId="27" priority="136" operator="lessThan">
      <formula>0</formula>
    </cfRule>
  </conditionalFormatting>
  <conditionalFormatting sqref="S627:T628 T629:T631 S632:T632 T633:T634 S638:T644 T645:T649 S650:T650 T651:T655 I656:N658 I661:N667 C667:H667">
    <cfRule type="cellIs" dxfId="26" priority="209" operator="lessThan">
      <formula>0</formula>
    </cfRule>
  </conditionalFormatting>
  <conditionalFormatting sqref="S635:T635 T636:T637">
    <cfRule type="cellIs" dxfId="25" priority="10" operator="lessThan">
      <formula>0</formula>
    </cfRule>
  </conditionalFormatting>
  <conditionalFormatting sqref="S656:T720 I719:N719">
    <cfRule type="cellIs" dxfId="24" priority="13" operator="lessThan">
      <formula>0</formula>
    </cfRule>
  </conditionalFormatting>
  <conditionalFormatting sqref="T351:T355">
    <cfRule type="cellIs" dxfId="23" priority="261" operator="lessThan">
      <formula>0</formula>
    </cfRule>
  </conditionalFormatting>
  <conditionalFormatting sqref="T357:T361">
    <cfRule type="cellIs" dxfId="22" priority="259" operator="lessThan">
      <formula>0</formula>
    </cfRule>
  </conditionalFormatting>
  <conditionalFormatting sqref="T369:T373">
    <cfRule type="cellIs" dxfId="21" priority="257" operator="lessThan">
      <formula>0</formula>
    </cfRule>
  </conditionalFormatting>
  <conditionalFormatting sqref="T375:T379">
    <cfRule type="cellIs" dxfId="20" priority="255" operator="lessThan">
      <formula>0</formula>
    </cfRule>
  </conditionalFormatting>
  <conditionalFormatting sqref="T381:T385">
    <cfRule type="cellIs" dxfId="19" priority="253" operator="lessThan">
      <formula>0</formula>
    </cfRule>
  </conditionalFormatting>
  <conditionalFormatting sqref="T387:T391">
    <cfRule type="cellIs" dxfId="18" priority="251" operator="lessThan">
      <formula>0</formula>
    </cfRule>
  </conditionalFormatting>
  <conditionalFormatting sqref="T393:T397">
    <cfRule type="cellIs" dxfId="17" priority="249" operator="lessThan">
      <formula>0</formula>
    </cfRule>
  </conditionalFormatting>
  <conditionalFormatting sqref="T399:T402">
    <cfRule type="cellIs" dxfId="16" priority="247" operator="lessThan">
      <formula>0</formula>
    </cfRule>
  </conditionalFormatting>
  <conditionalFormatting sqref="T405:T409">
    <cfRule type="cellIs" dxfId="15" priority="244" operator="lessThan">
      <formula>0</formula>
    </cfRule>
  </conditionalFormatting>
  <conditionalFormatting sqref="T411:T415">
    <cfRule type="cellIs" dxfId="14" priority="241" operator="lessThan">
      <formula>0</formula>
    </cfRule>
  </conditionalFormatting>
  <conditionalFormatting sqref="T417:T421">
    <cfRule type="cellIs" dxfId="13" priority="204" operator="lessThan">
      <formula>0</formula>
    </cfRule>
  </conditionalFormatting>
  <conditionalFormatting sqref="T423:T427">
    <cfRule type="cellIs" dxfId="12" priority="202" operator="lessThan">
      <formula>0</formula>
    </cfRule>
  </conditionalFormatting>
  <conditionalFormatting sqref="T429:T433">
    <cfRule type="cellIs" dxfId="11" priority="239" operator="lessThan">
      <formula>0</formula>
    </cfRule>
  </conditionalFormatting>
  <conditionalFormatting sqref="T435:T439">
    <cfRule type="cellIs" dxfId="10" priority="231" operator="lessThan">
      <formula>0</formula>
    </cfRule>
  </conditionalFormatting>
  <conditionalFormatting sqref="T441:T446">
    <cfRule type="cellIs" dxfId="9" priority="230" operator="lessThan">
      <formula>0</formula>
    </cfRule>
  </conditionalFormatting>
  <conditionalFormatting sqref="T512">
    <cfRule type="cellIs" dxfId="8" priority="111" operator="lessThan">
      <formula>0</formula>
    </cfRule>
  </conditionalFormatting>
  <conditionalFormatting sqref="T521:T527">
    <cfRule type="cellIs" dxfId="7" priority="110" operator="lessThan">
      <formula>0</formula>
    </cfRule>
  </conditionalFormatting>
  <conditionalFormatting sqref="T529:T542">
    <cfRule type="cellIs" dxfId="6" priority="109" operator="lessThan">
      <formula>0</formula>
    </cfRule>
  </conditionalFormatting>
  <conditionalFormatting sqref="T544:T550">
    <cfRule type="cellIs" dxfId="5" priority="108" operator="lessThan">
      <formula>0</formula>
    </cfRule>
  </conditionalFormatting>
  <conditionalFormatting sqref="T558">
    <cfRule type="cellIs" dxfId="4" priority="107" operator="lessThan">
      <formula>0</formula>
    </cfRule>
  </conditionalFormatting>
  <conditionalFormatting sqref="T560:T565">
    <cfRule type="cellIs" dxfId="3" priority="264" operator="lessThan">
      <formula>0</formula>
    </cfRule>
  </conditionalFormatting>
  <conditionalFormatting sqref="T567:T572">
    <cfRule type="cellIs" dxfId="2" priority="216" operator="lessThan">
      <formula>0</formula>
    </cfRule>
  </conditionalFormatting>
  <conditionalFormatting sqref="T574:T579">
    <cfRule type="cellIs" dxfId="1" priority="215" operator="lessThan">
      <formula>0</formula>
    </cfRule>
  </conditionalFormatting>
  <conditionalFormatting sqref="T581:T587">
    <cfRule type="cellIs" dxfId="0" priority="106"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387E-3328-47F3-AE72-F9FA098F17C4}">
  <dimension ref="A1"/>
  <sheetViews>
    <sheetView zoomScale="70" zoomScaleNormal="70" workbookViewId="0"/>
  </sheetViews>
  <sheetFormatPr defaultRowHeight="13.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sabina (2)</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ัีYUKONTORN ROJANAKARNWIJIT</dc:creator>
  <cp:lastModifiedBy>Prapas Boonchuen</cp:lastModifiedBy>
  <dcterms:created xsi:type="dcterms:W3CDTF">2024-03-17T01:17:25Z</dcterms:created>
  <dcterms:modified xsi:type="dcterms:W3CDTF">2024-03-19T16:18:32Z</dcterms:modified>
</cp:coreProperties>
</file>