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risadachindakawee/Documents/ZIMMACRO/"/>
    </mc:Choice>
  </mc:AlternateContent>
  <xr:revisionPtr revIDLastSave="0" documentId="8_{0981E71B-B1D3-2F49-AE08-0F0C2AEB19FD}" xr6:coauthVersionLast="47" xr6:coauthVersionMax="47" xr10:uidLastSave="{00000000-0000-0000-0000-000000000000}"/>
  <bookViews>
    <workbookView xWindow="36760" yWindow="4440" windowWidth="26040" windowHeight="14740" xr2:uid="{A23CC65E-EB84-E741-B2EA-D598EAF2ABED}"/>
  </bookViews>
  <sheets>
    <sheet name="CEN TEL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2" i="2" l="1"/>
  <c r="C352" i="2"/>
  <c r="D352" i="2"/>
  <c r="E352" i="2"/>
  <c r="F352" i="2"/>
  <c r="G352" i="2"/>
  <c r="H352" i="2"/>
  <c r="I352" i="2"/>
  <c r="J352" i="2"/>
  <c r="K352" i="2"/>
  <c r="L352" i="2"/>
  <c r="M352" i="2"/>
  <c r="N352" i="2"/>
  <c r="O352" i="2"/>
  <c r="P352" i="2"/>
  <c r="Q352" i="2"/>
  <c r="R352" i="2"/>
  <c r="B353" i="2"/>
  <c r="C353" i="2"/>
  <c r="D353" i="2"/>
  <c r="E353" i="2"/>
  <c r="F353" i="2"/>
  <c r="G353" i="2"/>
  <c r="H353" i="2"/>
  <c r="I353" i="2"/>
  <c r="J353" i="2"/>
  <c r="K353" i="2"/>
  <c r="L353" i="2"/>
  <c r="M353" i="2"/>
  <c r="N353" i="2"/>
  <c r="O353" i="2"/>
  <c r="P353" i="2"/>
  <c r="Q353" i="2"/>
  <c r="R353" i="2"/>
  <c r="B354" i="2"/>
  <c r="C354" i="2"/>
  <c r="D354" i="2"/>
  <c r="E354" i="2"/>
  <c r="F354" i="2"/>
  <c r="G354" i="2"/>
  <c r="H354" i="2"/>
  <c r="I354" i="2"/>
  <c r="J354" i="2"/>
  <c r="K354" i="2"/>
  <c r="L354" i="2"/>
  <c r="M354" i="2"/>
  <c r="N354" i="2"/>
  <c r="O354" i="2"/>
  <c r="P354" i="2"/>
  <c r="Q354" i="2"/>
  <c r="R354" i="2"/>
  <c r="B355" i="2"/>
  <c r="B356" i="2" s="1"/>
  <c r="C355" i="2"/>
  <c r="C356" i="2" s="1"/>
  <c r="D355" i="2"/>
  <c r="E355" i="2"/>
  <c r="F355" i="2"/>
  <c r="G355" i="2"/>
  <c r="G356" i="2" s="1"/>
  <c r="H355" i="2"/>
  <c r="I355" i="2"/>
  <c r="J355" i="2"/>
  <c r="J356" i="2" s="1"/>
  <c r="K355" i="2"/>
  <c r="K356" i="2" s="1"/>
  <c r="L355" i="2"/>
  <c r="L356" i="2" s="1"/>
  <c r="M355" i="2"/>
  <c r="N355" i="2"/>
  <c r="O355" i="2"/>
  <c r="O356" i="2" s="1"/>
  <c r="P355" i="2"/>
  <c r="Q355" i="2"/>
  <c r="R355" i="2"/>
  <c r="R356" i="2" s="1"/>
  <c r="I356" i="2"/>
  <c r="Q356" i="2"/>
  <c r="B358" i="2"/>
  <c r="C358" i="2"/>
  <c r="D358" i="2"/>
  <c r="E358" i="2"/>
  <c r="F358" i="2"/>
  <c r="G358" i="2"/>
  <c r="H358" i="2"/>
  <c r="I358" i="2"/>
  <c r="J358" i="2"/>
  <c r="K358" i="2"/>
  <c r="L358" i="2"/>
  <c r="M358" i="2"/>
  <c r="N358" i="2"/>
  <c r="O358" i="2"/>
  <c r="P358" i="2"/>
  <c r="Q358" i="2"/>
  <c r="R358" i="2"/>
  <c r="B359" i="2"/>
  <c r="C359" i="2"/>
  <c r="D359" i="2"/>
  <c r="E359" i="2"/>
  <c r="F359" i="2"/>
  <c r="G359" i="2"/>
  <c r="H359" i="2"/>
  <c r="I359" i="2"/>
  <c r="J359" i="2"/>
  <c r="K359" i="2"/>
  <c r="L359" i="2"/>
  <c r="M359" i="2"/>
  <c r="N359" i="2"/>
  <c r="O359" i="2"/>
  <c r="P359" i="2"/>
  <c r="Q359" i="2"/>
  <c r="R359" i="2"/>
  <c r="B360" i="2"/>
  <c r="C360" i="2"/>
  <c r="D360" i="2"/>
  <c r="E360" i="2"/>
  <c r="F360" i="2"/>
  <c r="G360" i="2"/>
  <c r="H360" i="2"/>
  <c r="I360" i="2"/>
  <c r="J360" i="2"/>
  <c r="K360" i="2"/>
  <c r="L360" i="2"/>
  <c r="M360" i="2"/>
  <c r="N360" i="2"/>
  <c r="O360" i="2"/>
  <c r="P360" i="2"/>
  <c r="Q360" i="2"/>
  <c r="R360" i="2"/>
  <c r="B361" i="2"/>
  <c r="C361" i="2"/>
  <c r="D361" i="2"/>
  <c r="E361" i="2"/>
  <c r="E362" i="2" s="1"/>
  <c r="F361" i="2"/>
  <c r="F362" i="2" s="1"/>
  <c r="G361" i="2"/>
  <c r="H361" i="2"/>
  <c r="I361" i="2"/>
  <c r="J361" i="2"/>
  <c r="K361" i="2"/>
  <c r="L361" i="2"/>
  <c r="M361" i="2"/>
  <c r="M362" i="2" s="1"/>
  <c r="N361" i="2"/>
  <c r="N362" i="2" s="1"/>
  <c r="O361" i="2"/>
  <c r="P361" i="2"/>
  <c r="Q361" i="2"/>
  <c r="R361" i="2"/>
  <c r="D362" i="2"/>
  <c r="L362" i="2"/>
  <c r="B364" i="2"/>
  <c r="C364" i="2"/>
  <c r="D364" i="2"/>
  <c r="E364" i="2"/>
  <c r="F364" i="2"/>
  <c r="G364" i="2"/>
  <c r="H364" i="2"/>
  <c r="I364" i="2"/>
  <c r="J364" i="2"/>
  <c r="K364" i="2"/>
  <c r="L364" i="2"/>
  <c r="M364" i="2"/>
  <c r="N364" i="2"/>
  <c r="O364" i="2"/>
  <c r="P364" i="2"/>
  <c r="Q364" i="2"/>
  <c r="R364" i="2"/>
  <c r="B365" i="2"/>
  <c r="C365" i="2"/>
  <c r="D365" i="2"/>
  <c r="E365" i="2"/>
  <c r="F365" i="2"/>
  <c r="G365" i="2"/>
  <c r="H365" i="2"/>
  <c r="I365" i="2"/>
  <c r="J365" i="2"/>
  <c r="K365" i="2"/>
  <c r="L365" i="2"/>
  <c r="M365" i="2"/>
  <c r="N365" i="2"/>
  <c r="O365" i="2"/>
  <c r="P365" i="2"/>
  <c r="Q365" i="2"/>
  <c r="R365" i="2"/>
  <c r="B366" i="2"/>
  <c r="C366" i="2"/>
  <c r="D366" i="2"/>
  <c r="E366" i="2"/>
  <c r="F366" i="2"/>
  <c r="G366" i="2"/>
  <c r="H366" i="2"/>
  <c r="I366" i="2"/>
  <c r="J366" i="2"/>
  <c r="K366" i="2"/>
  <c r="L366" i="2"/>
  <c r="M366" i="2"/>
  <c r="N366" i="2"/>
  <c r="O366" i="2"/>
  <c r="P366" i="2"/>
  <c r="Q366" i="2"/>
  <c r="R366" i="2"/>
  <c r="B367" i="2"/>
  <c r="C367" i="2"/>
  <c r="D367" i="2"/>
  <c r="E367" i="2"/>
  <c r="E368" i="2" s="1"/>
  <c r="F367" i="2"/>
  <c r="G367" i="2"/>
  <c r="H367" i="2"/>
  <c r="H368" i="2" s="1"/>
  <c r="I367" i="2"/>
  <c r="I368" i="2" s="1"/>
  <c r="J367" i="2"/>
  <c r="K367" i="2"/>
  <c r="L367" i="2"/>
  <c r="M367" i="2"/>
  <c r="M368" i="2" s="1"/>
  <c r="N367" i="2"/>
  <c r="O367" i="2"/>
  <c r="P367" i="2"/>
  <c r="P368" i="2" s="1"/>
  <c r="Q367" i="2"/>
  <c r="Q368" i="2" s="1"/>
  <c r="R367" i="2"/>
  <c r="D368" i="2"/>
  <c r="F368" i="2"/>
  <c r="G368" i="2"/>
  <c r="L368" i="2"/>
  <c r="N368" i="2"/>
  <c r="O368" i="2"/>
  <c r="B370" i="2"/>
  <c r="C370" i="2"/>
  <c r="D370" i="2"/>
  <c r="E370" i="2"/>
  <c r="F370" i="2"/>
  <c r="G370" i="2"/>
  <c r="H370" i="2"/>
  <c r="I370" i="2"/>
  <c r="J370" i="2"/>
  <c r="K370" i="2"/>
  <c r="L370" i="2"/>
  <c r="M370" i="2"/>
  <c r="N370" i="2"/>
  <c r="O370" i="2"/>
  <c r="P370" i="2"/>
  <c r="Q370" i="2"/>
  <c r="R370" i="2"/>
  <c r="B371" i="2"/>
  <c r="C371" i="2"/>
  <c r="D371" i="2"/>
  <c r="E371" i="2"/>
  <c r="F371" i="2"/>
  <c r="G371" i="2"/>
  <c r="H371" i="2"/>
  <c r="I371" i="2"/>
  <c r="J371" i="2"/>
  <c r="K371" i="2"/>
  <c r="L371" i="2"/>
  <c r="M371" i="2"/>
  <c r="N371" i="2"/>
  <c r="O371" i="2"/>
  <c r="P371" i="2"/>
  <c r="Q371" i="2"/>
  <c r="R371" i="2"/>
  <c r="B372" i="2"/>
  <c r="C372" i="2"/>
  <c r="D372" i="2"/>
  <c r="E372" i="2"/>
  <c r="F372" i="2"/>
  <c r="G372" i="2"/>
  <c r="H372" i="2"/>
  <c r="I372" i="2"/>
  <c r="J372" i="2"/>
  <c r="K372" i="2"/>
  <c r="L372" i="2"/>
  <c r="M372" i="2"/>
  <c r="N372" i="2"/>
  <c r="O372" i="2"/>
  <c r="P372" i="2"/>
  <c r="Q372" i="2"/>
  <c r="R372" i="2"/>
  <c r="B373" i="2"/>
  <c r="C373" i="2"/>
  <c r="C374" i="2" s="1"/>
  <c r="D373" i="2"/>
  <c r="D374" i="2" s="1"/>
  <c r="E373" i="2"/>
  <c r="E374" i="2" s="1"/>
  <c r="F373" i="2"/>
  <c r="G373" i="2"/>
  <c r="H373" i="2"/>
  <c r="H374" i="2" s="1"/>
  <c r="I373" i="2"/>
  <c r="J373" i="2"/>
  <c r="K373" i="2"/>
  <c r="K374" i="2" s="1"/>
  <c r="L373" i="2"/>
  <c r="L374" i="2" s="1"/>
  <c r="M373" i="2"/>
  <c r="M374" i="2" s="1"/>
  <c r="N373" i="2"/>
  <c r="O373" i="2"/>
  <c r="P373" i="2"/>
  <c r="P374" i="2" s="1"/>
  <c r="Q373" i="2"/>
  <c r="R373" i="2"/>
  <c r="J374" i="2"/>
  <c r="B376" i="2"/>
  <c r="C376" i="2"/>
  <c r="D376" i="2"/>
  <c r="E376" i="2"/>
  <c r="F376" i="2"/>
  <c r="G376" i="2"/>
  <c r="H376" i="2"/>
  <c r="I376" i="2"/>
  <c r="J376" i="2"/>
  <c r="K376" i="2"/>
  <c r="L376" i="2"/>
  <c r="M376" i="2"/>
  <c r="N376" i="2"/>
  <c r="O376" i="2"/>
  <c r="P376" i="2"/>
  <c r="Q376" i="2"/>
  <c r="R376" i="2"/>
  <c r="B377" i="2"/>
  <c r="C377" i="2"/>
  <c r="D377" i="2"/>
  <c r="E377" i="2"/>
  <c r="F377" i="2"/>
  <c r="G377" i="2"/>
  <c r="H377" i="2"/>
  <c r="I377" i="2"/>
  <c r="J377" i="2"/>
  <c r="K377" i="2"/>
  <c r="L377" i="2"/>
  <c r="M377" i="2"/>
  <c r="N377" i="2"/>
  <c r="O377" i="2"/>
  <c r="P377" i="2"/>
  <c r="Q377" i="2"/>
  <c r="R377" i="2"/>
  <c r="B378" i="2"/>
  <c r="C378" i="2"/>
  <c r="D378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B379" i="2"/>
  <c r="C379" i="2"/>
  <c r="C380" i="2" s="1"/>
  <c r="D379" i="2"/>
  <c r="E379" i="2"/>
  <c r="F379" i="2"/>
  <c r="F380" i="2" s="1"/>
  <c r="G379" i="2"/>
  <c r="G380" i="2" s="1"/>
  <c r="H379" i="2"/>
  <c r="H380" i="2" s="1"/>
  <c r="I379" i="2"/>
  <c r="J379" i="2"/>
  <c r="K379" i="2"/>
  <c r="K380" i="2" s="1"/>
  <c r="L379" i="2"/>
  <c r="M379" i="2"/>
  <c r="N379" i="2"/>
  <c r="N380" i="2" s="1"/>
  <c r="O379" i="2"/>
  <c r="O380" i="2" s="1"/>
  <c r="P379" i="2"/>
  <c r="P380" i="2" s="1"/>
  <c r="Q379" i="2"/>
  <c r="R379" i="2"/>
  <c r="D380" i="2"/>
  <c r="E380" i="2"/>
  <c r="L380" i="2"/>
  <c r="M380" i="2"/>
  <c r="B382" i="2"/>
  <c r="C382" i="2"/>
  <c r="D382" i="2"/>
  <c r="E382" i="2"/>
  <c r="F382" i="2"/>
  <c r="G382" i="2"/>
  <c r="H382" i="2"/>
  <c r="I382" i="2"/>
  <c r="J382" i="2"/>
  <c r="K382" i="2"/>
  <c r="L382" i="2"/>
  <c r="M382" i="2"/>
  <c r="N382" i="2"/>
  <c r="O382" i="2"/>
  <c r="P382" i="2"/>
  <c r="Q382" i="2"/>
  <c r="R382" i="2"/>
  <c r="B383" i="2"/>
  <c r="C383" i="2"/>
  <c r="D383" i="2"/>
  <c r="E383" i="2"/>
  <c r="F383" i="2"/>
  <c r="G383" i="2"/>
  <c r="H383" i="2"/>
  <c r="I383" i="2"/>
  <c r="J383" i="2"/>
  <c r="K383" i="2"/>
  <c r="L383" i="2"/>
  <c r="M383" i="2"/>
  <c r="N383" i="2"/>
  <c r="O383" i="2"/>
  <c r="P383" i="2"/>
  <c r="Q383" i="2"/>
  <c r="R383" i="2"/>
  <c r="B384" i="2"/>
  <c r="C384" i="2"/>
  <c r="D384" i="2"/>
  <c r="E384" i="2"/>
  <c r="F384" i="2"/>
  <c r="G384" i="2"/>
  <c r="H384" i="2"/>
  <c r="I384" i="2"/>
  <c r="J384" i="2"/>
  <c r="K384" i="2"/>
  <c r="L384" i="2"/>
  <c r="M384" i="2"/>
  <c r="N384" i="2"/>
  <c r="O384" i="2"/>
  <c r="P384" i="2"/>
  <c r="Q384" i="2"/>
  <c r="R384" i="2"/>
  <c r="B385" i="2"/>
  <c r="C385" i="2"/>
  <c r="C386" i="2" s="1"/>
  <c r="D385" i="2"/>
  <c r="E385" i="2"/>
  <c r="F385" i="2"/>
  <c r="F386" i="2" s="1"/>
  <c r="G385" i="2"/>
  <c r="H385" i="2"/>
  <c r="I385" i="2"/>
  <c r="I386" i="2" s="1"/>
  <c r="J385" i="2"/>
  <c r="K385" i="2"/>
  <c r="K386" i="2" s="1"/>
  <c r="L385" i="2"/>
  <c r="M385" i="2"/>
  <c r="N385" i="2"/>
  <c r="N386" i="2" s="1"/>
  <c r="O385" i="2"/>
  <c r="P385" i="2"/>
  <c r="Q385" i="2"/>
  <c r="Q386" i="2" s="1"/>
  <c r="R385" i="2"/>
  <c r="E386" i="2"/>
  <c r="H386" i="2"/>
  <c r="M386" i="2"/>
  <c r="P386" i="2"/>
  <c r="B388" i="2"/>
  <c r="C388" i="2"/>
  <c r="D388" i="2"/>
  <c r="E388" i="2"/>
  <c r="F388" i="2"/>
  <c r="G388" i="2"/>
  <c r="H388" i="2"/>
  <c r="I388" i="2"/>
  <c r="J388" i="2"/>
  <c r="K388" i="2"/>
  <c r="L388" i="2"/>
  <c r="M388" i="2"/>
  <c r="N388" i="2"/>
  <c r="O388" i="2"/>
  <c r="P388" i="2"/>
  <c r="Q388" i="2"/>
  <c r="R388" i="2"/>
  <c r="B389" i="2"/>
  <c r="C389" i="2"/>
  <c r="D389" i="2"/>
  <c r="E389" i="2"/>
  <c r="F389" i="2"/>
  <c r="G389" i="2"/>
  <c r="H389" i="2"/>
  <c r="I389" i="2"/>
  <c r="J389" i="2"/>
  <c r="K389" i="2"/>
  <c r="L389" i="2"/>
  <c r="M389" i="2"/>
  <c r="N389" i="2"/>
  <c r="O389" i="2"/>
  <c r="P389" i="2"/>
  <c r="Q389" i="2"/>
  <c r="R389" i="2"/>
  <c r="B390" i="2"/>
  <c r="C390" i="2"/>
  <c r="D390" i="2"/>
  <c r="E390" i="2"/>
  <c r="F390" i="2"/>
  <c r="G390" i="2"/>
  <c r="H390" i="2"/>
  <c r="I390" i="2"/>
  <c r="J390" i="2"/>
  <c r="K390" i="2"/>
  <c r="L390" i="2"/>
  <c r="M390" i="2"/>
  <c r="N390" i="2"/>
  <c r="O390" i="2"/>
  <c r="P390" i="2"/>
  <c r="Q390" i="2"/>
  <c r="R390" i="2"/>
  <c r="B391" i="2"/>
  <c r="C391" i="2"/>
  <c r="D391" i="2"/>
  <c r="D392" i="2" s="1"/>
  <c r="E391" i="2"/>
  <c r="E392" i="2" s="1"/>
  <c r="F391" i="2"/>
  <c r="F392" i="2" s="1"/>
  <c r="G391" i="2"/>
  <c r="H391" i="2"/>
  <c r="I391" i="2"/>
  <c r="I392" i="2" s="1"/>
  <c r="J391" i="2"/>
  <c r="K391" i="2"/>
  <c r="L391" i="2"/>
  <c r="L392" i="2" s="1"/>
  <c r="M391" i="2"/>
  <c r="M392" i="2" s="1"/>
  <c r="N391" i="2"/>
  <c r="N392" i="2" s="1"/>
  <c r="O391" i="2"/>
  <c r="O392" i="2" s="1"/>
  <c r="P391" i="2"/>
  <c r="Q391" i="2"/>
  <c r="Q392" i="2" s="1"/>
  <c r="R391" i="2"/>
  <c r="C392" i="2"/>
  <c r="H392" i="2"/>
  <c r="K392" i="2"/>
  <c r="P392" i="2"/>
  <c r="B394" i="2"/>
  <c r="C394" i="2"/>
  <c r="D394" i="2"/>
  <c r="E394" i="2"/>
  <c r="F394" i="2"/>
  <c r="G394" i="2"/>
  <c r="H394" i="2"/>
  <c r="I394" i="2"/>
  <c r="J394" i="2"/>
  <c r="K394" i="2"/>
  <c r="L394" i="2"/>
  <c r="M394" i="2"/>
  <c r="N394" i="2"/>
  <c r="O394" i="2"/>
  <c r="P394" i="2"/>
  <c r="Q394" i="2"/>
  <c r="R394" i="2"/>
  <c r="B395" i="2"/>
  <c r="C395" i="2"/>
  <c r="D395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R395" i="2"/>
  <c r="B396" i="2"/>
  <c r="C396" i="2"/>
  <c r="D396" i="2"/>
  <c r="E396" i="2"/>
  <c r="F396" i="2"/>
  <c r="G396" i="2"/>
  <c r="H396" i="2"/>
  <c r="I396" i="2"/>
  <c r="J396" i="2"/>
  <c r="K396" i="2"/>
  <c r="L396" i="2"/>
  <c r="M396" i="2"/>
  <c r="N396" i="2"/>
  <c r="O396" i="2"/>
  <c r="P396" i="2"/>
  <c r="Q396" i="2"/>
  <c r="R396" i="2"/>
  <c r="B397" i="2"/>
  <c r="C397" i="2"/>
  <c r="D397" i="2"/>
  <c r="D398" i="2" s="1"/>
  <c r="E397" i="2"/>
  <c r="F397" i="2"/>
  <c r="G397" i="2"/>
  <c r="G398" i="2" s="1"/>
  <c r="H397" i="2"/>
  <c r="H398" i="2" s="1"/>
  <c r="I397" i="2"/>
  <c r="J397" i="2"/>
  <c r="K397" i="2"/>
  <c r="L397" i="2"/>
  <c r="L398" i="2" s="1"/>
  <c r="M397" i="2"/>
  <c r="N397" i="2"/>
  <c r="O397" i="2"/>
  <c r="O398" i="2" s="1"/>
  <c r="P397" i="2"/>
  <c r="P398" i="2" s="1"/>
  <c r="Q397" i="2"/>
  <c r="Q398" i="2" s="1"/>
  <c r="R397" i="2"/>
  <c r="E398" i="2"/>
  <c r="F398" i="2"/>
  <c r="M398" i="2"/>
  <c r="N398" i="2"/>
  <c r="B400" i="2"/>
  <c r="C400" i="2"/>
  <c r="D400" i="2"/>
  <c r="E400" i="2"/>
  <c r="F400" i="2"/>
  <c r="G400" i="2"/>
  <c r="H400" i="2"/>
  <c r="I400" i="2"/>
  <c r="J400" i="2"/>
  <c r="K400" i="2"/>
  <c r="L400" i="2"/>
  <c r="M400" i="2"/>
  <c r="N400" i="2"/>
  <c r="O400" i="2"/>
  <c r="P400" i="2"/>
  <c r="Q400" i="2"/>
  <c r="R400" i="2"/>
  <c r="B401" i="2"/>
  <c r="C401" i="2"/>
  <c r="D401" i="2"/>
  <c r="E401" i="2"/>
  <c r="F401" i="2"/>
  <c r="G401" i="2"/>
  <c r="H401" i="2"/>
  <c r="I401" i="2"/>
  <c r="J401" i="2"/>
  <c r="K401" i="2"/>
  <c r="L401" i="2"/>
  <c r="M401" i="2"/>
  <c r="N401" i="2"/>
  <c r="O401" i="2"/>
  <c r="P401" i="2"/>
  <c r="Q401" i="2"/>
  <c r="R401" i="2"/>
  <c r="B402" i="2"/>
  <c r="C402" i="2"/>
  <c r="D402" i="2"/>
  <c r="E402" i="2"/>
  <c r="F402" i="2"/>
  <c r="G402" i="2"/>
  <c r="H402" i="2"/>
  <c r="I402" i="2"/>
  <c r="J402" i="2"/>
  <c r="K402" i="2"/>
  <c r="L402" i="2"/>
  <c r="M402" i="2"/>
  <c r="N402" i="2"/>
  <c r="O402" i="2"/>
  <c r="P402" i="2"/>
  <c r="Q402" i="2"/>
  <c r="R402" i="2"/>
  <c r="B403" i="2"/>
  <c r="B374" i="2" s="1"/>
  <c r="C403" i="2"/>
  <c r="C398" i="2" s="1"/>
  <c r="D403" i="2"/>
  <c r="D356" i="2" s="1"/>
  <c r="E403" i="2"/>
  <c r="E356" i="2" s="1"/>
  <c r="F403" i="2"/>
  <c r="F356" i="2" s="1"/>
  <c r="G403" i="2"/>
  <c r="G374" i="2" s="1"/>
  <c r="H403" i="2"/>
  <c r="H356" i="2" s="1"/>
  <c r="I403" i="2"/>
  <c r="I362" i="2" s="1"/>
  <c r="J403" i="2"/>
  <c r="K403" i="2"/>
  <c r="K398" i="2" s="1"/>
  <c r="L403" i="2"/>
  <c r="L386" i="2" s="1"/>
  <c r="M403" i="2"/>
  <c r="M356" i="2" s="1"/>
  <c r="N403" i="2"/>
  <c r="N356" i="2" s="1"/>
  <c r="O403" i="2"/>
  <c r="O374" i="2" s="1"/>
  <c r="P403" i="2"/>
  <c r="P356" i="2" s="1"/>
  <c r="Q403" i="2"/>
  <c r="Q362" i="2" s="1"/>
  <c r="R403" i="2"/>
  <c r="R374" i="2" s="1"/>
  <c r="B406" i="2"/>
  <c r="C406" i="2"/>
  <c r="D406" i="2"/>
  <c r="E406" i="2"/>
  <c r="F406" i="2"/>
  <c r="G406" i="2"/>
  <c r="H406" i="2"/>
  <c r="I406" i="2"/>
  <c r="J406" i="2"/>
  <c r="K406" i="2"/>
  <c r="L406" i="2"/>
  <c r="M406" i="2"/>
  <c r="N406" i="2"/>
  <c r="O406" i="2"/>
  <c r="P406" i="2"/>
  <c r="Q406" i="2"/>
  <c r="R406" i="2"/>
  <c r="B407" i="2"/>
  <c r="C407" i="2"/>
  <c r="D407" i="2"/>
  <c r="E407" i="2"/>
  <c r="F407" i="2"/>
  <c r="G407" i="2"/>
  <c r="H407" i="2"/>
  <c r="I407" i="2"/>
  <c r="J407" i="2"/>
  <c r="K407" i="2"/>
  <c r="L407" i="2"/>
  <c r="M407" i="2"/>
  <c r="N407" i="2"/>
  <c r="O407" i="2"/>
  <c r="P407" i="2"/>
  <c r="Q407" i="2"/>
  <c r="R407" i="2"/>
  <c r="B408" i="2"/>
  <c r="C408" i="2"/>
  <c r="D408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B409" i="2"/>
  <c r="C409" i="2"/>
  <c r="C410" i="2" s="1"/>
  <c r="D409" i="2"/>
  <c r="E409" i="2"/>
  <c r="F409" i="2"/>
  <c r="F410" i="2" s="1"/>
  <c r="G409" i="2"/>
  <c r="G410" i="2" s="1"/>
  <c r="H409" i="2"/>
  <c r="I409" i="2"/>
  <c r="J409" i="2"/>
  <c r="K409" i="2"/>
  <c r="K410" i="2" s="1"/>
  <c r="L409" i="2"/>
  <c r="M409" i="2"/>
  <c r="N409" i="2"/>
  <c r="N410" i="2" s="1"/>
  <c r="O409" i="2"/>
  <c r="O410" i="2" s="1"/>
  <c r="P409" i="2"/>
  <c r="Q409" i="2"/>
  <c r="R409" i="2"/>
  <c r="D410" i="2"/>
  <c r="E410" i="2"/>
  <c r="H410" i="2"/>
  <c r="L410" i="2"/>
  <c r="M410" i="2"/>
  <c r="P410" i="2"/>
  <c r="B412" i="2"/>
  <c r="C412" i="2"/>
  <c r="D412" i="2"/>
  <c r="E412" i="2"/>
  <c r="F412" i="2"/>
  <c r="G412" i="2"/>
  <c r="H412" i="2"/>
  <c r="I412" i="2"/>
  <c r="J412" i="2"/>
  <c r="K412" i="2"/>
  <c r="L412" i="2"/>
  <c r="M412" i="2"/>
  <c r="N412" i="2"/>
  <c r="O412" i="2"/>
  <c r="P412" i="2"/>
  <c r="Q412" i="2"/>
  <c r="R412" i="2"/>
  <c r="B413" i="2"/>
  <c r="C413" i="2"/>
  <c r="D413" i="2"/>
  <c r="E413" i="2"/>
  <c r="F413" i="2"/>
  <c r="G413" i="2"/>
  <c r="H413" i="2"/>
  <c r="I413" i="2"/>
  <c r="J413" i="2"/>
  <c r="K413" i="2"/>
  <c r="L413" i="2"/>
  <c r="M413" i="2"/>
  <c r="N413" i="2"/>
  <c r="O413" i="2"/>
  <c r="P413" i="2"/>
  <c r="Q413" i="2"/>
  <c r="R413" i="2"/>
  <c r="B414" i="2"/>
  <c r="C414" i="2"/>
  <c r="D414" i="2"/>
  <c r="E414" i="2"/>
  <c r="F414" i="2"/>
  <c r="G414" i="2"/>
  <c r="H414" i="2"/>
  <c r="I414" i="2"/>
  <c r="J414" i="2"/>
  <c r="K414" i="2"/>
  <c r="L414" i="2"/>
  <c r="M414" i="2"/>
  <c r="N414" i="2"/>
  <c r="O414" i="2"/>
  <c r="P414" i="2"/>
  <c r="Q414" i="2"/>
  <c r="R414" i="2"/>
  <c r="B415" i="2"/>
  <c r="C415" i="2"/>
  <c r="D415" i="2"/>
  <c r="E415" i="2"/>
  <c r="F415" i="2"/>
  <c r="F416" i="2" s="1"/>
  <c r="G415" i="2"/>
  <c r="H415" i="2"/>
  <c r="I415" i="2"/>
  <c r="I416" i="2" s="1"/>
  <c r="J415" i="2"/>
  <c r="K415" i="2"/>
  <c r="L415" i="2"/>
  <c r="M415" i="2"/>
  <c r="N415" i="2"/>
  <c r="N416" i="2" s="1"/>
  <c r="O415" i="2"/>
  <c r="P415" i="2"/>
  <c r="Q415" i="2"/>
  <c r="Q416" i="2" s="1"/>
  <c r="R415" i="2"/>
  <c r="D416" i="2"/>
  <c r="E416" i="2"/>
  <c r="G416" i="2"/>
  <c r="H416" i="2"/>
  <c r="L416" i="2"/>
  <c r="M416" i="2"/>
  <c r="O416" i="2"/>
  <c r="P416" i="2"/>
  <c r="B418" i="2"/>
  <c r="C418" i="2"/>
  <c r="D418" i="2"/>
  <c r="E418" i="2"/>
  <c r="F418" i="2"/>
  <c r="G418" i="2"/>
  <c r="H418" i="2"/>
  <c r="I418" i="2"/>
  <c r="J418" i="2"/>
  <c r="K418" i="2"/>
  <c r="L418" i="2"/>
  <c r="M418" i="2"/>
  <c r="N418" i="2"/>
  <c r="O418" i="2"/>
  <c r="P418" i="2"/>
  <c r="Q418" i="2"/>
  <c r="R418" i="2"/>
  <c r="B419" i="2"/>
  <c r="C419" i="2"/>
  <c r="D419" i="2"/>
  <c r="E419" i="2"/>
  <c r="F419" i="2"/>
  <c r="G419" i="2"/>
  <c r="H419" i="2"/>
  <c r="I419" i="2"/>
  <c r="J419" i="2"/>
  <c r="K419" i="2"/>
  <c r="L419" i="2"/>
  <c r="M419" i="2"/>
  <c r="N419" i="2"/>
  <c r="O419" i="2"/>
  <c r="P419" i="2"/>
  <c r="Q419" i="2"/>
  <c r="R419" i="2"/>
  <c r="B420" i="2"/>
  <c r="C420" i="2"/>
  <c r="D420" i="2"/>
  <c r="E420" i="2"/>
  <c r="F420" i="2"/>
  <c r="G420" i="2"/>
  <c r="H420" i="2"/>
  <c r="I420" i="2"/>
  <c r="J420" i="2"/>
  <c r="K420" i="2"/>
  <c r="L420" i="2"/>
  <c r="M420" i="2"/>
  <c r="N420" i="2"/>
  <c r="O420" i="2"/>
  <c r="P420" i="2"/>
  <c r="Q420" i="2"/>
  <c r="R420" i="2"/>
  <c r="B421" i="2"/>
  <c r="C421" i="2"/>
  <c r="D421" i="2"/>
  <c r="D422" i="2" s="1"/>
  <c r="E421" i="2"/>
  <c r="E422" i="2" s="1"/>
  <c r="F421" i="2"/>
  <c r="G421" i="2"/>
  <c r="G422" i="2" s="1"/>
  <c r="H421" i="2"/>
  <c r="I421" i="2"/>
  <c r="I422" i="2" s="1"/>
  <c r="J421" i="2"/>
  <c r="K421" i="2"/>
  <c r="L421" i="2"/>
  <c r="L422" i="2" s="1"/>
  <c r="M421" i="2"/>
  <c r="M422" i="2" s="1"/>
  <c r="N421" i="2"/>
  <c r="O421" i="2"/>
  <c r="O422" i="2" s="1"/>
  <c r="P421" i="2"/>
  <c r="Q421" i="2"/>
  <c r="Q422" i="2" s="1"/>
  <c r="R421" i="2"/>
  <c r="C422" i="2"/>
  <c r="F422" i="2"/>
  <c r="H422" i="2"/>
  <c r="K422" i="2"/>
  <c r="N422" i="2"/>
  <c r="P422" i="2"/>
  <c r="B424" i="2"/>
  <c r="C424" i="2"/>
  <c r="D424" i="2"/>
  <c r="E424" i="2"/>
  <c r="F424" i="2"/>
  <c r="G424" i="2"/>
  <c r="H424" i="2"/>
  <c r="I424" i="2"/>
  <c r="J424" i="2"/>
  <c r="K424" i="2"/>
  <c r="L424" i="2"/>
  <c r="M424" i="2"/>
  <c r="N424" i="2"/>
  <c r="O424" i="2"/>
  <c r="P424" i="2"/>
  <c r="Q424" i="2"/>
  <c r="R424" i="2"/>
  <c r="B425" i="2"/>
  <c r="C425" i="2"/>
  <c r="D425" i="2"/>
  <c r="E425" i="2"/>
  <c r="F425" i="2"/>
  <c r="G425" i="2"/>
  <c r="H425" i="2"/>
  <c r="I425" i="2"/>
  <c r="J425" i="2"/>
  <c r="K425" i="2"/>
  <c r="L425" i="2"/>
  <c r="M425" i="2"/>
  <c r="N425" i="2"/>
  <c r="O425" i="2"/>
  <c r="P425" i="2"/>
  <c r="Q425" i="2"/>
  <c r="R425" i="2"/>
  <c r="B426" i="2"/>
  <c r="C426" i="2"/>
  <c r="D426" i="2"/>
  <c r="E426" i="2"/>
  <c r="F426" i="2"/>
  <c r="G426" i="2"/>
  <c r="H426" i="2"/>
  <c r="I426" i="2"/>
  <c r="J426" i="2"/>
  <c r="K426" i="2"/>
  <c r="L426" i="2"/>
  <c r="M426" i="2"/>
  <c r="N426" i="2"/>
  <c r="O426" i="2"/>
  <c r="P426" i="2"/>
  <c r="Q426" i="2"/>
  <c r="R426" i="2"/>
  <c r="B427" i="2"/>
  <c r="B428" i="2" s="1"/>
  <c r="C427" i="2"/>
  <c r="D427" i="2"/>
  <c r="D428" i="2" s="1"/>
  <c r="E427" i="2"/>
  <c r="F427" i="2"/>
  <c r="G427" i="2"/>
  <c r="G428" i="2" s="1"/>
  <c r="H427" i="2"/>
  <c r="H428" i="2" s="1"/>
  <c r="I427" i="2"/>
  <c r="J427" i="2"/>
  <c r="J428" i="2" s="1"/>
  <c r="K427" i="2"/>
  <c r="L427" i="2"/>
  <c r="L428" i="2" s="1"/>
  <c r="M427" i="2"/>
  <c r="N427" i="2"/>
  <c r="O427" i="2"/>
  <c r="O428" i="2" s="1"/>
  <c r="P427" i="2"/>
  <c r="P428" i="2" s="1"/>
  <c r="Q427" i="2"/>
  <c r="R427" i="2"/>
  <c r="R428" i="2" s="1"/>
  <c r="C428" i="2"/>
  <c r="E428" i="2"/>
  <c r="F428" i="2"/>
  <c r="K428" i="2"/>
  <c r="M428" i="2"/>
  <c r="N428" i="2"/>
  <c r="B430" i="2"/>
  <c r="C430" i="2"/>
  <c r="D430" i="2"/>
  <c r="E430" i="2"/>
  <c r="F430" i="2"/>
  <c r="G430" i="2"/>
  <c r="H430" i="2"/>
  <c r="I430" i="2"/>
  <c r="J430" i="2"/>
  <c r="K430" i="2"/>
  <c r="L430" i="2"/>
  <c r="M430" i="2"/>
  <c r="N430" i="2"/>
  <c r="O430" i="2"/>
  <c r="P430" i="2"/>
  <c r="Q430" i="2"/>
  <c r="R430" i="2"/>
  <c r="B431" i="2"/>
  <c r="C431" i="2"/>
  <c r="D431" i="2"/>
  <c r="E431" i="2"/>
  <c r="F431" i="2"/>
  <c r="G431" i="2"/>
  <c r="H431" i="2"/>
  <c r="I431" i="2"/>
  <c r="J431" i="2"/>
  <c r="K431" i="2"/>
  <c r="L431" i="2"/>
  <c r="M431" i="2"/>
  <c r="N431" i="2"/>
  <c r="O431" i="2"/>
  <c r="P431" i="2"/>
  <c r="Q431" i="2"/>
  <c r="R431" i="2"/>
  <c r="B432" i="2"/>
  <c r="C432" i="2"/>
  <c r="D432" i="2"/>
  <c r="E432" i="2"/>
  <c r="F432" i="2"/>
  <c r="G432" i="2"/>
  <c r="H432" i="2"/>
  <c r="I432" i="2"/>
  <c r="J432" i="2"/>
  <c r="K432" i="2"/>
  <c r="L432" i="2"/>
  <c r="M432" i="2"/>
  <c r="N432" i="2"/>
  <c r="O432" i="2"/>
  <c r="P432" i="2"/>
  <c r="Q432" i="2"/>
  <c r="R432" i="2"/>
  <c r="B433" i="2"/>
  <c r="B434" i="2" s="1"/>
  <c r="C433" i="2"/>
  <c r="D433" i="2"/>
  <c r="E433" i="2"/>
  <c r="F433" i="2"/>
  <c r="G433" i="2"/>
  <c r="H433" i="2"/>
  <c r="I433" i="2"/>
  <c r="J433" i="2"/>
  <c r="K433" i="2"/>
  <c r="L433" i="2"/>
  <c r="M433" i="2"/>
  <c r="N433" i="2"/>
  <c r="O433" i="2"/>
  <c r="P433" i="2"/>
  <c r="Q433" i="2"/>
  <c r="R433" i="2"/>
  <c r="R434" i="2" s="1"/>
  <c r="H434" i="2"/>
  <c r="I434" i="2"/>
  <c r="J434" i="2"/>
  <c r="P434" i="2"/>
  <c r="Q434" i="2"/>
  <c r="B436" i="2"/>
  <c r="C436" i="2"/>
  <c r="D436" i="2"/>
  <c r="E436" i="2"/>
  <c r="F436" i="2"/>
  <c r="G436" i="2"/>
  <c r="H436" i="2"/>
  <c r="I436" i="2"/>
  <c r="J436" i="2"/>
  <c r="K436" i="2"/>
  <c r="L436" i="2"/>
  <c r="M436" i="2"/>
  <c r="N436" i="2"/>
  <c r="O436" i="2"/>
  <c r="P436" i="2"/>
  <c r="Q436" i="2"/>
  <c r="R436" i="2"/>
  <c r="B437" i="2"/>
  <c r="C437" i="2"/>
  <c r="D437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B438" i="2"/>
  <c r="C438" i="2"/>
  <c r="D438" i="2"/>
  <c r="E438" i="2"/>
  <c r="F438" i="2"/>
  <c r="G438" i="2"/>
  <c r="H438" i="2"/>
  <c r="I438" i="2"/>
  <c r="J438" i="2"/>
  <c r="K438" i="2"/>
  <c r="L438" i="2"/>
  <c r="M438" i="2"/>
  <c r="N438" i="2"/>
  <c r="O438" i="2"/>
  <c r="P438" i="2"/>
  <c r="Q438" i="2"/>
  <c r="R438" i="2"/>
  <c r="B439" i="2"/>
  <c r="B440" i="2" s="1"/>
  <c r="C439" i="2"/>
  <c r="D439" i="2"/>
  <c r="E439" i="2"/>
  <c r="F439" i="2"/>
  <c r="F440" i="2" s="1"/>
  <c r="G439" i="2"/>
  <c r="H439" i="2"/>
  <c r="H440" i="2" s="1"/>
  <c r="I439" i="2"/>
  <c r="J439" i="2"/>
  <c r="J440" i="2" s="1"/>
  <c r="K439" i="2"/>
  <c r="L439" i="2"/>
  <c r="L440" i="2" s="1"/>
  <c r="M439" i="2"/>
  <c r="M440" i="2" s="1"/>
  <c r="N439" i="2"/>
  <c r="N440" i="2" s="1"/>
  <c r="O439" i="2"/>
  <c r="O440" i="2" s="1"/>
  <c r="P439" i="2"/>
  <c r="P440" i="2" s="1"/>
  <c r="Q439" i="2"/>
  <c r="R439" i="2"/>
  <c r="R440" i="2" s="1"/>
  <c r="C440" i="2"/>
  <c r="D440" i="2"/>
  <c r="E440" i="2"/>
  <c r="I440" i="2"/>
  <c r="K440" i="2"/>
  <c r="Q440" i="2"/>
  <c r="B442" i="2"/>
  <c r="C442" i="2"/>
  <c r="D442" i="2"/>
  <c r="E442" i="2"/>
  <c r="F442" i="2"/>
  <c r="G442" i="2"/>
  <c r="H442" i="2"/>
  <c r="I442" i="2"/>
  <c r="J442" i="2"/>
  <c r="K442" i="2"/>
  <c r="L442" i="2"/>
  <c r="M442" i="2"/>
  <c r="N442" i="2"/>
  <c r="O442" i="2"/>
  <c r="P442" i="2"/>
  <c r="Q442" i="2"/>
  <c r="R442" i="2"/>
  <c r="B443" i="2"/>
  <c r="C443" i="2"/>
  <c r="D443" i="2"/>
  <c r="E443" i="2"/>
  <c r="F443" i="2"/>
  <c r="G443" i="2"/>
  <c r="H443" i="2"/>
  <c r="I443" i="2"/>
  <c r="J443" i="2"/>
  <c r="K443" i="2"/>
  <c r="L443" i="2"/>
  <c r="M443" i="2"/>
  <c r="N443" i="2"/>
  <c r="O443" i="2"/>
  <c r="P443" i="2"/>
  <c r="Q443" i="2"/>
  <c r="R443" i="2"/>
  <c r="B444" i="2"/>
  <c r="C444" i="2"/>
  <c r="D444" i="2"/>
  <c r="E444" i="2"/>
  <c r="F444" i="2"/>
  <c r="G444" i="2"/>
  <c r="H444" i="2"/>
  <c r="I444" i="2"/>
  <c r="J444" i="2"/>
  <c r="K444" i="2"/>
  <c r="L444" i="2"/>
  <c r="M444" i="2"/>
  <c r="N444" i="2"/>
  <c r="O444" i="2"/>
  <c r="P444" i="2"/>
  <c r="Q444" i="2"/>
  <c r="R444" i="2"/>
  <c r="B445" i="2"/>
  <c r="C445" i="2"/>
  <c r="C446" i="2" s="1"/>
  <c r="D445" i="2"/>
  <c r="E445" i="2"/>
  <c r="E446" i="2" s="1"/>
  <c r="F445" i="2"/>
  <c r="G445" i="2"/>
  <c r="G446" i="2" s="1"/>
  <c r="H445" i="2"/>
  <c r="H446" i="2" s="1"/>
  <c r="I445" i="2"/>
  <c r="I446" i="2" s="1"/>
  <c r="J445" i="2"/>
  <c r="J446" i="2" s="1"/>
  <c r="K445" i="2"/>
  <c r="K446" i="2" s="1"/>
  <c r="L445" i="2"/>
  <c r="M445" i="2"/>
  <c r="M446" i="2" s="1"/>
  <c r="N445" i="2"/>
  <c r="O445" i="2"/>
  <c r="P445" i="2"/>
  <c r="P446" i="2" s="1"/>
  <c r="Q445" i="2"/>
  <c r="Q446" i="2" s="1"/>
  <c r="R445" i="2"/>
  <c r="R446" i="2" s="1"/>
  <c r="D446" i="2"/>
  <c r="F446" i="2"/>
  <c r="L446" i="2"/>
  <c r="N446" i="2"/>
  <c r="O446" i="2"/>
  <c r="B449" i="2"/>
  <c r="C449" i="2"/>
  <c r="D449" i="2"/>
  <c r="E449" i="2"/>
  <c r="F449" i="2"/>
  <c r="G449" i="2"/>
  <c r="H449" i="2"/>
  <c r="I449" i="2"/>
  <c r="J449" i="2"/>
  <c r="K449" i="2"/>
  <c r="L449" i="2"/>
  <c r="M449" i="2"/>
  <c r="N449" i="2"/>
  <c r="O449" i="2"/>
  <c r="P449" i="2"/>
  <c r="Q449" i="2"/>
  <c r="R449" i="2"/>
  <c r="B450" i="2"/>
  <c r="C450" i="2"/>
  <c r="D450" i="2"/>
  <c r="E450" i="2"/>
  <c r="F450" i="2"/>
  <c r="G450" i="2"/>
  <c r="H450" i="2"/>
  <c r="I450" i="2"/>
  <c r="J450" i="2"/>
  <c r="K450" i="2"/>
  <c r="L450" i="2"/>
  <c r="M450" i="2"/>
  <c r="N450" i="2"/>
  <c r="O450" i="2"/>
  <c r="P450" i="2"/>
  <c r="Q450" i="2"/>
  <c r="R450" i="2"/>
  <c r="B451" i="2"/>
  <c r="C451" i="2"/>
  <c r="D451" i="2"/>
  <c r="E451" i="2"/>
  <c r="F451" i="2"/>
  <c r="G451" i="2"/>
  <c r="H451" i="2"/>
  <c r="I451" i="2"/>
  <c r="J451" i="2"/>
  <c r="K451" i="2"/>
  <c r="L451" i="2"/>
  <c r="M451" i="2"/>
  <c r="N451" i="2"/>
  <c r="O451" i="2"/>
  <c r="P451" i="2"/>
  <c r="Q451" i="2"/>
  <c r="R451" i="2"/>
  <c r="B452" i="2"/>
  <c r="B453" i="2" s="1"/>
  <c r="C452" i="2"/>
  <c r="D452" i="2"/>
  <c r="D453" i="2" s="1"/>
  <c r="E452" i="2"/>
  <c r="F452" i="2"/>
  <c r="F453" i="2" s="1"/>
  <c r="G452" i="2"/>
  <c r="H452" i="2"/>
  <c r="H453" i="2" s="1"/>
  <c r="I452" i="2"/>
  <c r="J452" i="2"/>
  <c r="J453" i="2" s="1"/>
  <c r="K452" i="2"/>
  <c r="K453" i="2" s="1"/>
  <c r="L452" i="2"/>
  <c r="L453" i="2" s="1"/>
  <c r="M452" i="2"/>
  <c r="M453" i="2" s="1"/>
  <c r="N452" i="2"/>
  <c r="N453" i="2" s="1"/>
  <c r="O452" i="2"/>
  <c r="P452" i="2"/>
  <c r="P453" i="2" s="1"/>
  <c r="Q452" i="2"/>
  <c r="R452" i="2"/>
  <c r="C453" i="2"/>
  <c r="E453" i="2"/>
  <c r="G453" i="2"/>
  <c r="I453" i="2"/>
  <c r="O453" i="2"/>
  <c r="Q453" i="2"/>
  <c r="R453" i="2"/>
  <c r="B455" i="2"/>
  <c r="C455" i="2"/>
  <c r="D455" i="2"/>
  <c r="E455" i="2"/>
  <c r="F455" i="2"/>
  <c r="G455" i="2"/>
  <c r="H455" i="2"/>
  <c r="I455" i="2"/>
  <c r="J455" i="2"/>
  <c r="K455" i="2"/>
  <c r="L455" i="2"/>
  <c r="M455" i="2"/>
  <c r="N455" i="2"/>
  <c r="O455" i="2"/>
  <c r="P455" i="2"/>
  <c r="Q455" i="2"/>
  <c r="R455" i="2"/>
  <c r="B456" i="2"/>
  <c r="C456" i="2"/>
  <c r="D456" i="2"/>
  <c r="E456" i="2"/>
  <c r="F456" i="2"/>
  <c r="G456" i="2"/>
  <c r="H456" i="2"/>
  <c r="I456" i="2"/>
  <c r="J456" i="2"/>
  <c r="K456" i="2"/>
  <c r="L456" i="2"/>
  <c r="M456" i="2"/>
  <c r="N456" i="2"/>
  <c r="O456" i="2"/>
  <c r="P456" i="2"/>
  <c r="Q456" i="2"/>
  <c r="R456" i="2"/>
  <c r="B457" i="2"/>
  <c r="C457" i="2"/>
  <c r="D457" i="2"/>
  <c r="E457" i="2"/>
  <c r="F457" i="2"/>
  <c r="G457" i="2"/>
  <c r="H457" i="2"/>
  <c r="I457" i="2"/>
  <c r="J457" i="2"/>
  <c r="K457" i="2"/>
  <c r="L457" i="2"/>
  <c r="M457" i="2"/>
  <c r="N457" i="2"/>
  <c r="O457" i="2"/>
  <c r="P457" i="2"/>
  <c r="Q457" i="2"/>
  <c r="R457" i="2"/>
  <c r="B458" i="2"/>
  <c r="C458" i="2"/>
  <c r="C459" i="2" s="1"/>
  <c r="D458" i="2"/>
  <c r="D434" i="2" s="1"/>
  <c r="E458" i="2"/>
  <c r="F458" i="2"/>
  <c r="F459" i="2" s="1"/>
  <c r="G458" i="2"/>
  <c r="G459" i="2" s="1"/>
  <c r="H458" i="2"/>
  <c r="I458" i="2"/>
  <c r="J458" i="2"/>
  <c r="K458" i="2"/>
  <c r="K459" i="2" s="1"/>
  <c r="L458" i="2"/>
  <c r="L434" i="2" s="1"/>
  <c r="M458" i="2"/>
  <c r="M459" i="2" s="1"/>
  <c r="N458" i="2"/>
  <c r="O458" i="2"/>
  <c r="O459" i="2" s="1"/>
  <c r="P458" i="2"/>
  <c r="P459" i="2" s="1"/>
  <c r="Q458" i="2"/>
  <c r="R458" i="2"/>
  <c r="B459" i="2"/>
  <c r="D459" i="2"/>
  <c r="E459" i="2"/>
  <c r="H459" i="2"/>
  <c r="I459" i="2"/>
  <c r="J459" i="2"/>
  <c r="L459" i="2"/>
  <c r="Q459" i="2"/>
  <c r="R459" i="2"/>
  <c r="B462" i="2"/>
  <c r="C462" i="2"/>
  <c r="D462" i="2"/>
  <c r="E462" i="2"/>
  <c r="F462" i="2"/>
  <c r="G462" i="2"/>
  <c r="H462" i="2"/>
  <c r="I462" i="2"/>
  <c r="I508" i="2" s="1"/>
  <c r="J462" i="2"/>
  <c r="K462" i="2"/>
  <c r="L462" i="2"/>
  <c r="M462" i="2"/>
  <c r="N462" i="2"/>
  <c r="O462" i="2"/>
  <c r="P462" i="2"/>
  <c r="Q462" i="2"/>
  <c r="R462" i="2"/>
  <c r="B463" i="2"/>
  <c r="C463" i="2"/>
  <c r="C509" i="2" s="1"/>
  <c r="D463" i="2"/>
  <c r="E463" i="2"/>
  <c r="F463" i="2"/>
  <c r="G463" i="2"/>
  <c r="H463" i="2"/>
  <c r="I463" i="2"/>
  <c r="J463" i="2"/>
  <c r="K463" i="2"/>
  <c r="K509" i="2" s="1"/>
  <c r="L463" i="2"/>
  <c r="M463" i="2"/>
  <c r="N463" i="2"/>
  <c r="O463" i="2"/>
  <c r="P463" i="2"/>
  <c r="Q463" i="2"/>
  <c r="R463" i="2"/>
  <c r="B464" i="2"/>
  <c r="B510" i="2" s="1"/>
  <c r="C464" i="2"/>
  <c r="D464" i="2"/>
  <c r="E464" i="2"/>
  <c r="F464" i="2"/>
  <c r="G464" i="2"/>
  <c r="G466" i="2" s="1"/>
  <c r="H464" i="2"/>
  <c r="I464" i="2"/>
  <c r="J464" i="2"/>
  <c r="J510" i="2" s="1"/>
  <c r="K464" i="2"/>
  <c r="L464" i="2"/>
  <c r="M464" i="2"/>
  <c r="N464" i="2"/>
  <c r="O464" i="2"/>
  <c r="O466" i="2" s="1"/>
  <c r="P464" i="2"/>
  <c r="Q464" i="2"/>
  <c r="R464" i="2"/>
  <c r="R510" i="2" s="1"/>
  <c r="B465" i="2"/>
  <c r="C465" i="2"/>
  <c r="D465" i="2"/>
  <c r="E465" i="2"/>
  <c r="F465" i="2"/>
  <c r="F511" i="2" s="1"/>
  <c r="G465" i="2"/>
  <c r="H465" i="2"/>
  <c r="I465" i="2"/>
  <c r="I511" i="2" s="1"/>
  <c r="J465" i="2"/>
  <c r="K465" i="2"/>
  <c r="L465" i="2"/>
  <c r="M465" i="2"/>
  <c r="N465" i="2"/>
  <c r="O465" i="2"/>
  <c r="P465" i="2"/>
  <c r="Q465" i="2"/>
  <c r="Q511" i="2" s="1"/>
  <c r="R465" i="2"/>
  <c r="E466" i="2"/>
  <c r="H466" i="2"/>
  <c r="H512" i="2" s="1"/>
  <c r="H513" i="2" s="1"/>
  <c r="I466" i="2"/>
  <c r="I505" i="2" s="1"/>
  <c r="M466" i="2"/>
  <c r="B469" i="2"/>
  <c r="C469" i="2"/>
  <c r="D469" i="2"/>
  <c r="E469" i="2"/>
  <c r="F469" i="2"/>
  <c r="F473" i="2" s="1"/>
  <c r="G469" i="2"/>
  <c r="G473" i="2" s="1"/>
  <c r="H469" i="2"/>
  <c r="I469" i="2"/>
  <c r="J469" i="2"/>
  <c r="K469" i="2"/>
  <c r="L469" i="2"/>
  <c r="M469" i="2"/>
  <c r="N469" i="2"/>
  <c r="O469" i="2"/>
  <c r="P469" i="2"/>
  <c r="Q469" i="2"/>
  <c r="R469" i="2"/>
  <c r="B470" i="2"/>
  <c r="C470" i="2"/>
  <c r="C549" i="2" s="1"/>
  <c r="D470" i="2"/>
  <c r="E470" i="2"/>
  <c r="E473" i="2" s="1"/>
  <c r="F470" i="2"/>
  <c r="G470" i="2"/>
  <c r="H470" i="2"/>
  <c r="I470" i="2"/>
  <c r="J470" i="2"/>
  <c r="K470" i="2"/>
  <c r="K473" i="2" s="1"/>
  <c r="L470" i="2"/>
  <c r="M470" i="2"/>
  <c r="M473" i="2" s="1"/>
  <c r="N470" i="2"/>
  <c r="O470" i="2"/>
  <c r="P470" i="2"/>
  <c r="Q470" i="2"/>
  <c r="R470" i="2"/>
  <c r="B471" i="2"/>
  <c r="C471" i="2"/>
  <c r="D471" i="2"/>
  <c r="E471" i="2"/>
  <c r="F471" i="2"/>
  <c r="G471" i="2"/>
  <c r="H471" i="2"/>
  <c r="I471" i="2"/>
  <c r="J471" i="2"/>
  <c r="J473" i="2" s="1"/>
  <c r="K471" i="2"/>
  <c r="L471" i="2"/>
  <c r="M471" i="2"/>
  <c r="N471" i="2"/>
  <c r="O471" i="2"/>
  <c r="P471" i="2"/>
  <c r="Q471" i="2"/>
  <c r="R471" i="2"/>
  <c r="R550" i="2" s="1"/>
  <c r="R573" i="2" s="1"/>
  <c r="B472" i="2"/>
  <c r="C472" i="2"/>
  <c r="D472" i="2"/>
  <c r="E472" i="2"/>
  <c r="F472" i="2"/>
  <c r="G472" i="2"/>
  <c r="H472" i="2"/>
  <c r="I472" i="2"/>
  <c r="I473" i="2" s="1"/>
  <c r="J472" i="2"/>
  <c r="K472" i="2"/>
  <c r="L472" i="2"/>
  <c r="M472" i="2"/>
  <c r="N472" i="2"/>
  <c r="O472" i="2"/>
  <c r="P472" i="2"/>
  <c r="Q472" i="2"/>
  <c r="Q473" i="2" s="1"/>
  <c r="R472" i="2"/>
  <c r="B473" i="2"/>
  <c r="H473" i="2"/>
  <c r="L473" i="2"/>
  <c r="P473" i="2"/>
  <c r="R473" i="2"/>
  <c r="B475" i="2"/>
  <c r="C475" i="2"/>
  <c r="D475" i="2"/>
  <c r="E475" i="2"/>
  <c r="F475" i="2"/>
  <c r="G475" i="2"/>
  <c r="H475" i="2"/>
  <c r="I475" i="2"/>
  <c r="I479" i="2" s="1"/>
  <c r="J475" i="2"/>
  <c r="K475" i="2"/>
  <c r="K479" i="2" s="1"/>
  <c r="L475" i="2"/>
  <c r="M475" i="2"/>
  <c r="N475" i="2"/>
  <c r="O475" i="2"/>
  <c r="P475" i="2"/>
  <c r="Q475" i="2"/>
  <c r="R475" i="2"/>
  <c r="B476" i="2"/>
  <c r="C476" i="2"/>
  <c r="D476" i="2"/>
  <c r="E476" i="2"/>
  <c r="F476" i="2"/>
  <c r="F479" i="2" s="1"/>
  <c r="G476" i="2"/>
  <c r="H476" i="2"/>
  <c r="H479" i="2" s="1"/>
  <c r="I476" i="2"/>
  <c r="J476" i="2"/>
  <c r="K476" i="2"/>
  <c r="L476" i="2"/>
  <c r="M476" i="2"/>
  <c r="N476" i="2"/>
  <c r="N479" i="2" s="1"/>
  <c r="O476" i="2"/>
  <c r="P476" i="2"/>
  <c r="P479" i="2" s="1"/>
  <c r="Q476" i="2"/>
  <c r="R476" i="2"/>
  <c r="R479" i="2" s="1"/>
  <c r="B477" i="2"/>
  <c r="C477" i="2"/>
  <c r="D477" i="2"/>
  <c r="E477" i="2"/>
  <c r="F477" i="2"/>
  <c r="G477" i="2"/>
  <c r="H477" i="2"/>
  <c r="I477" i="2"/>
  <c r="J477" i="2"/>
  <c r="K477" i="2"/>
  <c r="L477" i="2"/>
  <c r="M477" i="2"/>
  <c r="M479" i="2" s="1"/>
  <c r="N477" i="2"/>
  <c r="O477" i="2"/>
  <c r="P477" i="2"/>
  <c r="Q477" i="2"/>
  <c r="R477" i="2"/>
  <c r="B478" i="2"/>
  <c r="C478" i="2"/>
  <c r="D478" i="2"/>
  <c r="E478" i="2"/>
  <c r="F478" i="2"/>
  <c r="G478" i="2"/>
  <c r="H478" i="2"/>
  <c r="I478" i="2"/>
  <c r="J478" i="2"/>
  <c r="K478" i="2"/>
  <c r="L478" i="2"/>
  <c r="M478" i="2"/>
  <c r="N478" i="2"/>
  <c r="O478" i="2"/>
  <c r="P478" i="2"/>
  <c r="Q478" i="2"/>
  <c r="R478" i="2"/>
  <c r="C479" i="2"/>
  <c r="E479" i="2"/>
  <c r="G479" i="2"/>
  <c r="B481" i="2"/>
  <c r="C481" i="2"/>
  <c r="D481" i="2"/>
  <c r="E481" i="2"/>
  <c r="E485" i="2" s="1"/>
  <c r="F481" i="2"/>
  <c r="G481" i="2"/>
  <c r="H481" i="2"/>
  <c r="I481" i="2"/>
  <c r="J481" i="2"/>
  <c r="K481" i="2"/>
  <c r="L481" i="2"/>
  <c r="M481" i="2"/>
  <c r="M485" i="2" s="1"/>
  <c r="N481" i="2"/>
  <c r="O481" i="2"/>
  <c r="P481" i="2"/>
  <c r="Q481" i="2"/>
  <c r="R481" i="2"/>
  <c r="R485" i="2" s="1"/>
  <c r="B482" i="2"/>
  <c r="C482" i="2"/>
  <c r="D482" i="2"/>
  <c r="E482" i="2"/>
  <c r="F482" i="2"/>
  <c r="G482" i="2"/>
  <c r="H482" i="2"/>
  <c r="I482" i="2"/>
  <c r="J482" i="2"/>
  <c r="K482" i="2"/>
  <c r="L482" i="2"/>
  <c r="M482" i="2"/>
  <c r="N482" i="2"/>
  <c r="O482" i="2"/>
  <c r="P482" i="2"/>
  <c r="Q482" i="2"/>
  <c r="R482" i="2"/>
  <c r="B483" i="2"/>
  <c r="C483" i="2"/>
  <c r="D483" i="2"/>
  <c r="E483" i="2"/>
  <c r="F483" i="2"/>
  <c r="G483" i="2"/>
  <c r="H483" i="2"/>
  <c r="H485" i="2" s="1"/>
  <c r="I483" i="2"/>
  <c r="J483" i="2"/>
  <c r="J485" i="2" s="1"/>
  <c r="K483" i="2"/>
  <c r="L483" i="2"/>
  <c r="M483" i="2"/>
  <c r="N483" i="2"/>
  <c r="O483" i="2"/>
  <c r="P483" i="2"/>
  <c r="Q483" i="2"/>
  <c r="R483" i="2"/>
  <c r="B484" i="2"/>
  <c r="C484" i="2"/>
  <c r="D484" i="2"/>
  <c r="E484" i="2"/>
  <c r="F484" i="2"/>
  <c r="G484" i="2"/>
  <c r="H484" i="2"/>
  <c r="I484" i="2"/>
  <c r="J484" i="2"/>
  <c r="K484" i="2"/>
  <c r="L484" i="2"/>
  <c r="M484" i="2"/>
  <c r="N484" i="2"/>
  <c r="O484" i="2"/>
  <c r="P484" i="2"/>
  <c r="Q484" i="2"/>
  <c r="Q485" i="2" s="1"/>
  <c r="R484" i="2"/>
  <c r="F485" i="2"/>
  <c r="N485" i="2"/>
  <c r="P485" i="2"/>
  <c r="B487" i="2"/>
  <c r="C487" i="2"/>
  <c r="D487" i="2"/>
  <c r="E487" i="2"/>
  <c r="F487" i="2"/>
  <c r="G487" i="2"/>
  <c r="H487" i="2"/>
  <c r="H491" i="2" s="1"/>
  <c r="I487" i="2"/>
  <c r="J487" i="2"/>
  <c r="K487" i="2"/>
  <c r="L487" i="2"/>
  <c r="M487" i="2"/>
  <c r="N487" i="2"/>
  <c r="O487" i="2"/>
  <c r="P487" i="2"/>
  <c r="P491" i="2" s="1"/>
  <c r="Q487" i="2"/>
  <c r="R487" i="2"/>
  <c r="B488" i="2"/>
  <c r="C488" i="2"/>
  <c r="D488" i="2"/>
  <c r="D491" i="2" s="1"/>
  <c r="E488" i="2"/>
  <c r="F488" i="2"/>
  <c r="G488" i="2"/>
  <c r="H488" i="2"/>
  <c r="I488" i="2"/>
  <c r="J488" i="2"/>
  <c r="K488" i="2"/>
  <c r="L488" i="2"/>
  <c r="L491" i="2" s="1"/>
  <c r="M488" i="2"/>
  <c r="N488" i="2"/>
  <c r="N491" i="2" s="1"/>
  <c r="O488" i="2"/>
  <c r="O491" i="2" s="1"/>
  <c r="P488" i="2"/>
  <c r="Q488" i="2"/>
  <c r="R488" i="2"/>
  <c r="R491" i="2" s="1"/>
  <c r="B489" i="2"/>
  <c r="C489" i="2"/>
  <c r="D489" i="2"/>
  <c r="E489" i="2"/>
  <c r="F489" i="2"/>
  <c r="G489" i="2"/>
  <c r="H489" i="2"/>
  <c r="I489" i="2"/>
  <c r="J489" i="2"/>
  <c r="K489" i="2"/>
  <c r="K491" i="2" s="1"/>
  <c r="L489" i="2"/>
  <c r="M489" i="2"/>
  <c r="N489" i="2"/>
  <c r="O489" i="2"/>
  <c r="P489" i="2"/>
  <c r="Q489" i="2"/>
  <c r="R489" i="2"/>
  <c r="B490" i="2"/>
  <c r="C490" i="2"/>
  <c r="D490" i="2"/>
  <c r="E490" i="2"/>
  <c r="E491" i="2" s="1"/>
  <c r="F490" i="2"/>
  <c r="G490" i="2"/>
  <c r="H490" i="2"/>
  <c r="I490" i="2"/>
  <c r="J490" i="2"/>
  <c r="K490" i="2"/>
  <c r="L490" i="2"/>
  <c r="M490" i="2"/>
  <c r="N490" i="2"/>
  <c r="O490" i="2"/>
  <c r="P490" i="2"/>
  <c r="Q490" i="2"/>
  <c r="R490" i="2"/>
  <c r="C491" i="2"/>
  <c r="I491" i="2"/>
  <c r="Q491" i="2"/>
  <c r="B493" i="2"/>
  <c r="B497" i="2" s="1"/>
  <c r="C493" i="2"/>
  <c r="C497" i="2" s="1"/>
  <c r="D493" i="2"/>
  <c r="D497" i="2" s="1"/>
  <c r="E493" i="2"/>
  <c r="E497" i="2" s="1"/>
  <c r="F493" i="2"/>
  <c r="G493" i="2"/>
  <c r="H493" i="2"/>
  <c r="I493" i="2"/>
  <c r="J493" i="2"/>
  <c r="J497" i="2" s="1"/>
  <c r="K493" i="2"/>
  <c r="K497" i="2" s="1"/>
  <c r="L493" i="2"/>
  <c r="M493" i="2"/>
  <c r="M497" i="2" s="1"/>
  <c r="N493" i="2"/>
  <c r="O493" i="2"/>
  <c r="P493" i="2"/>
  <c r="Q493" i="2"/>
  <c r="R493" i="2"/>
  <c r="B494" i="2"/>
  <c r="C494" i="2"/>
  <c r="D494" i="2"/>
  <c r="E494" i="2"/>
  <c r="F494" i="2"/>
  <c r="G494" i="2"/>
  <c r="H494" i="2"/>
  <c r="I494" i="2"/>
  <c r="J494" i="2"/>
  <c r="K494" i="2"/>
  <c r="L494" i="2"/>
  <c r="M494" i="2"/>
  <c r="N494" i="2"/>
  <c r="O494" i="2"/>
  <c r="P494" i="2"/>
  <c r="Q494" i="2"/>
  <c r="R494" i="2"/>
  <c r="B495" i="2"/>
  <c r="C495" i="2"/>
  <c r="D495" i="2"/>
  <c r="E495" i="2"/>
  <c r="F495" i="2"/>
  <c r="F497" i="2" s="1"/>
  <c r="G495" i="2"/>
  <c r="H495" i="2"/>
  <c r="H497" i="2" s="1"/>
  <c r="I495" i="2"/>
  <c r="J495" i="2"/>
  <c r="K495" i="2"/>
  <c r="L495" i="2"/>
  <c r="M495" i="2"/>
  <c r="N495" i="2"/>
  <c r="O495" i="2"/>
  <c r="P495" i="2"/>
  <c r="P497" i="2" s="1"/>
  <c r="Q495" i="2"/>
  <c r="R495" i="2"/>
  <c r="B496" i="2"/>
  <c r="C496" i="2"/>
  <c r="D496" i="2"/>
  <c r="E496" i="2"/>
  <c r="F496" i="2"/>
  <c r="G496" i="2"/>
  <c r="G497" i="2" s="1"/>
  <c r="H496" i="2"/>
  <c r="I496" i="2"/>
  <c r="J496" i="2"/>
  <c r="K496" i="2"/>
  <c r="L496" i="2"/>
  <c r="M496" i="2"/>
  <c r="N496" i="2"/>
  <c r="O496" i="2"/>
  <c r="P496" i="2"/>
  <c r="Q496" i="2"/>
  <c r="R496" i="2"/>
  <c r="L497" i="2"/>
  <c r="N497" i="2"/>
  <c r="O497" i="2"/>
  <c r="B500" i="2"/>
  <c r="C500" i="2"/>
  <c r="D500" i="2"/>
  <c r="E500" i="2"/>
  <c r="F500" i="2"/>
  <c r="G500" i="2"/>
  <c r="H500" i="2"/>
  <c r="H504" i="2" s="1"/>
  <c r="I500" i="2"/>
  <c r="J500" i="2"/>
  <c r="K500" i="2"/>
  <c r="L500" i="2"/>
  <c r="M500" i="2"/>
  <c r="N500" i="2"/>
  <c r="N508" i="2" s="1"/>
  <c r="O500" i="2"/>
  <c r="O504" i="2" s="1"/>
  <c r="P500" i="2"/>
  <c r="P504" i="2" s="1"/>
  <c r="Q500" i="2"/>
  <c r="R500" i="2"/>
  <c r="B501" i="2"/>
  <c r="C501" i="2"/>
  <c r="D501" i="2"/>
  <c r="E501" i="2"/>
  <c r="E509" i="2" s="1"/>
  <c r="F501" i="2"/>
  <c r="F509" i="2" s="1"/>
  <c r="G501" i="2"/>
  <c r="H501" i="2"/>
  <c r="I501" i="2"/>
  <c r="J501" i="2"/>
  <c r="K501" i="2"/>
  <c r="L501" i="2"/>
  <c r="L504" i="2" s="1"/>
  <c r="M501" i="2"/>
  <c r="M509" i="2" s="1"/>
  <c r="N501" i="2"/>
  <c r="O501" i="2"/>
  <c r="P501" i="2"/>
  <c r="Q501" i="2"/>
  <c r="R501" i="2"/>
  <c r="B502" i="2"/>
  <c r="C502" i="2"/>
  <c r="D502" i="2"/>
  <c r="D510" i="2" s="1"/>
  <c r="E502" i="2"/>
  <c r="F502" i="2"/>
  <c r="G502" i="2"/>
  <c r="H502" i="2"/>
  <c r="I502" i="2"/>
  <c r="J502" i="2"/>
  <c r="K502" i="2"/>
  <c r="L502" i="2"/>
  <c r="L510" i="2" s="1"/>
  <c r="M502" i="2"/>
  <c r="M510" i="2" s="1"/>
  <c r="N502" i="2"/>
  <c r="O502" i="2"/>
  <c r="P502" i="2"/>
  <c r="Q502" i="2"/>
  <c r="R502" i="2"/>
  <c r="B503" i="2"/>
  <c r="B504" i="2" s="1"/>
  <c r="C503" i="2"/>
  <c r="C511" i="2" s="1"/>
  <c r="D503" i="2"/>
  <c r="E503" i="2"/>
  <c r="F503" i="2"/>
  <c r="G503" i="2"/>
  <c r="H503" i="2"/>
  <c r="I503" i="2"/>
  <c r="J503" i="2"/>
  <c r="K503" i="2"/>
  <c r="K511" i="2" s="1"/>
  <c r="L503" i="2"/>
  <c r="L511" i="2" s="1"/>
  <c r="M503" i="2"/>
  <c r="N503" i="2"/>
  <c r="O503" i="2"/>
  <c r="P503" i="2"/>
  <c r="Q503" i="2"/>
  <c r="R503" i="2"/>
  <c r="R511" i="2" s="1"/>
  <c r="C504" i="2"/>
  <c r="I504" i="2"/>
  <c r="Q504" i="2"/>
  <c r="R504" i="2"/>
  <c r="P506" i="2"/>
  <c r="Q506" i="2"/>
  <c r="B508" i="2"/>
  <c r="H508" i="2"/>
  <c r="J508" i="2"/>
  <c r="O508" i="2"/>
  <c r="P508" i="2"/>
  <c r="R508" i="2"/>
  <c r="G509" i="2"/>
  <c r="H509" i="2"/>
  <c r="I509" i="2"/>
  <c r="L509" i="2"/>
  <c r="L549" i="2" s="1"/>
  <c r="O509" i="2"/>
  <c r="Q509" i="2"/>
  <c r="C510" i="2"/>
  <c r="E510" i="2"/>
  <c r="F510" i="2"/>
  <c r="G510" i="2"/>
  <c r="H510" i="2"/>
  <c r="N510" i="2"/>
  <c r="O510" i="2"/>
  <c r="P510" i="2"/>
  <c r="B511" i="2"/>
  <c r="B551" i="2" s="1"/>
  <c r="D511" i="2"/>
  <c r="D551" i="2" s="1"/>
  <c r="D559" i="2" s="1"/>
  <c r="E511" i="2"/>
  <c r="G511" i="2"/>
  <c r="M511" i="2"/>
  <c r="N511" i="2"/>
  <c r="O511" i="2"/>
  <c r="I512" i="2"/>
  <c r="B517" i="2"/>
  <c r="C517" i="2"/>
  <c r="D517" i="2"/>
  <c r="E517" i="2"/>
  <c r="F517" i="2"/>
  <c r="G517" i="2"/>
  <c r="G521" i="2" s="1"/>
  <c r="H517" i="2"/>
  <c r="I517" i="2"/>
  <c r="I521" i="2" s="1"/>
  <c r="J517" i="2"/>
  <c r="K517" i="2"/>
  <c r="K521" i="2" s="1"/>
  <c r="L517" i="2"/>
  <c r="M517" i="2"/>
  <c r="N517" i="2"/>
  <c r="O517" i="2"/>
  <c r="O521" i="2" s="1"/>
  <c r="P517" i="2"/>
  <c r="Q517" i="2"/>
  <c r="Q521" i="2" s="1"/>
  <c r="R517" i="2"/>
  <c r="B518" i="2"/>
  <c r="C518" i="2"/>
  <c r="D518" i="2"/>
  <c r="E518" i="2"/>
  <c r="F518" i="2"/>
  <c r="F521" i="2" s="1"/>
  <c r="G518" i="2"/>
  <c r="H518" i="2"/>
  <c r="I518" i="2"/>
  <c r="J518" i="2"/>
  <c r="K518" i="2"/>
  <c r="L518" i="2"/>
  <c r="M518" i="2"/>
  <c r="N518" i="2"/>
  <c r="O518" i="2"/>
  <c r="P518" i="2"/>
  <c r="Q518" i="2"/>
  <c r="R518" i="2"/>
  <c r="B519" i="2"/>
  <c r="C519" i="2"/>
  <c r="D519" i="2"/>
  <c r="E519" i="2"/>
  <c r="F519" i="2"/>
  <c r="G519" i="2"/>
  <c r="H519" i="2"/>
  <c r="I519" i="2"/>
  <c r="J519" i="2"/>
  <c r="K519" i="2"/>
  <c r="L519" i="2"/>
  <c r="M519" i="2"/>
  <c r="M521" i="2" s="1"/>
  <c r="N519" i="2"/>
  <c r="O519" i="2"/>
  <c r="P519" i="2"/>
  <c r="Q519" i="2"/>
  <c r="R519" i="2"/>
  <c r="B520" i="2"/>
  <c r="C520" i="2"/>
  <c r="D520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Q520" i="2"/>
  <c r="R520" i="2"/>
  <c r="C521" i="2"/>
  <c r="E521" i="2"/>
  <c r="N521" i="2"/>
  <c r="B525" i="2"/>
  <c r="C525" i="2"/>
  <c r="D525" i="2"/>
  <c r="E525" i="2"/>
  <c r="F525" i="2"/>
  <c r="G525" i="2"/>
  <c r="H525" i="2"/>
  <c r="I525" i="2"/>
  <c r="I529" i="2" s="1"/>
  <c r="J525" i="2"/>
  <c r="K525" i="2"/>
  <c r="L525" i="2"/>
  <c r="M525" i="2"/>
  <c r="N525" i="2"/>
  <c r="O525" i="2"/>
  <c r="P525" i="2"/>
  <c r="Q525" i="2"/>
  <c r="R525" i="2"/>
  <c r="B526" i="2"/>
  <c r="C526" i="2"/>
  <c r="D526" i="2"/>
  <c r="E526" i="2"/>
  <c r="F526" i="2"/>
  <c r="G526" i="2"/>
  <c r="H526" i="2"/>
  <c r="I526" i="2"/>
  <c r="J526" i="2"/>
  <c r="K526" i="2"/>
  <c r="K529" i="2" s="1"/>
  <c r="L526" i="2"/>
  <c r="M526" i="2"/>
  <c r="N526" i="2"/>
  <c r="O526" i="2"/>
  <c r="P526" i="2"/>
  <c r="P529" i="2" s="1"/>
  <c r="Q526" i="2"/>
  <c r="R526" i="2"/>
  <c r="B527" i="2"/>
  <c r="C527" i="2"/>
  <c r="D527" i="2"/>
  <c r="E527" i="2"/>
  <c r="F527" i="2"/>
  <c r="G527" i="2"/>
  <c r="H527" i="2"/>
  <c r="I527" i="2"/>
  <c r="J527" i="2"/>
  <c r="K527" i="2"/>
  <c r="L527" i="2"/>
  <c r="M527" i="2"/>
  <c r="N527" i="2"/>
  <c r="O527" i="2"/>
  <c r="P527" i="2"/>
  <c r="Q527" i="2"/>
  <c r="R527" i="2"/>
  <c r="B528" i="2"/>
  <c r="C528" i="2"/>
  <c r="D528" i="2"/>
  <c r="E528" i="2"/>
  <c r="F528" i="2"/>
  <c r="G528" i="2"/>
  <c r="H528" i="2"/>
  <c r="I528" i="2"/>
  <c r="J528" i="2"/>
  <c r="K528" i="2"/>
  <c r="L528" i="2"/>
  <c r="M528" i="2"/>
  <c r="N528" i="2"/>
  <c r="O528" i="2"/>
  <c r="P528" i="2"/>
  <c r="Q528" i="2"/>
  <c r="R528" i="2"/>
  <c r="B529" i="2"/>
  <c r="C529" i="2"/>
  <c r="E529" i="2"/>
  <c r="G529" i="2"/>
  <c r="H529" i="2"/>
  <c r="H531" i="2" s="1"/>
  <c r="J529" i="2"/>
  <c r="M529" i="2"/>
  <c r="O529" i="2"/>
  <c r="Q529" i="2"/>
  <c r="R529" i="2"/>
  <c r="I530" i="2"/>
  <c r="B533" i="2"/>
  <c r="C533" i="2"/>
  <c r="D533" i="2"/>
  <c r="E533" i="2"/>
  <c r="F533" i="2"/>
  <c r="G533" i="2"/>
  <c r="G537" i="2" s="1"/>
  <c r="H533" i="2"/>
  <c r="I533" i="2"/>
  <c r="J533" i="2"/>
  <c r="K533" i="2"/>
  <c r="L533" i="2"/>
  <c r="M533" i="2"/>
  <c r="N533" i="2"/>
  <c r="O533" i="2"/>
  <c r="O548" i="2" s="1"/>
  <c r="P533" i="2"/>
  <c r="P537" i="2" s="1"/>
  <c r="Q533" i="2"/>
  <c r="R533" i="2"/>
  <c r="B534" i="2"/>
  <c r="C534" i="2"/>
  <c r="D534" i="2"/>
  <c r="E534" i="2"/>
  <c r="F534" i="2"/>
  <c r="G534" i="2"/>
  <c r="H534" i="2"/>
  <c r="I534" i="2"/>
  <c r="J534" i="2"/>
  <c r="K534" i="2"/>
  <c r="L534" i="2"/>
  <c r="L537" i="2" s="1"/>
  <c r="M534" i="2"/>
  <c r="N534" i="2"/>
  <c r="N537" i="2" s="1"/>
  <c r="O534" i="2"/>
  <c r="P534" i="2"/>
  <c r="Q534" i="2"/>
  <c r="R534" i="2"/>
  <c r="B535" i="2"/>
  <c r="C535" i="2"/>
  <c r="D535" i="2"/>
  <c r="E535" i="2"/>
  <c r="E550" i="2" s="1"/>
  <c r="F535" i="2"/>
  <c r="G535" i="2"/>
  <c r="H535" i="2"/>
  <c r="I535" i="2"/>
  <c r="J535" i="2"/>
  <c r="K535" i="2"/>
  <c r="K537" i="2" s="1"/>
  <c r="L535" i="2"/>
  <c r="M535" i="2"/>
  <c r="M550" i="2" s="1"/>
  <c r="N535" i="2"/>
  <c r="O535" i="2"/>
  <c r="P535" i="2"/>
  <c r="Q535" i="2"/>
  <c r="R535" i="2"/>
  <c r="B536" i="2"/>
  <c r="B537" i="2" s="1"/>
  <c r="C536" i="2"/>
  <c r="D536" i="2"/>
  <c r="E536" i="2"/>
  <c r="F536" i="2"/>
  <c r="G536" i="2"/>
  <c r="H536" i="2"/>
  <c r="I536" i="2"/>
  <c r="J536" i="2"/>
  <c r="J537" i="2" s="1"/>
  <c r="K536" i="2"/>
  <c r="L536" i="2"/>
  <c r="M536" i="2"/>
  <c r="N536" i="2"/>
  <c r="O536" i="2"/>
  <c r="P536" i="2"/>
  <c r="Q536" i="2"/>
  <c r="R536" i="2"/>
  <c r="C537" i="2"/>
  <c r="I537" i="2"/>
  <c r="Q537" i="2"/>
  <c r="Q539" i="2" s="1"/>
  <c r="R537" i="2"/>
  <c r="I538" i="2"/>
  <c r="R539" i="2"/>
  <c r="B541" i="2"/>
  <c r="B545" i="2" s="1"/>
  <c r="C541" i="2"/>
  <c r="D541" i="2"/>
  <c r="E541" i="2"/>
  <c r="F541" i="2"/>
  <c r="G541" i="2"/>
  <c r="H541" i="2"/>
  <c r="I541" i="2"/>
  <c r="I545" i="2" s="1"/>
  <c r="I546" i="2" s="1"/>
  <c r="J541" i="2"/>
  <c r="K541" i="2"/>
  <c r="L541" i="2"/>
  <c r="M541" i="2"/>
  <c r="N541" i="2"/>
  <c r="O541" i="2"/>
  <c r="P541" i="2"/>
  <c r="Q541" i="2"/>
  <c r="Q545" i="2" s="1"/>
  <c r="R541" i="2"/>
  <c r="R548" i="2" s="1"/>
  <c r="B542" i="2"/>
  <c r="C542" i="2"/>
  <c r="D542" i="2"/>
  <c r="E542" i="2"/>
  <c r="F542" i="2"/>
  <c r="G542" i="2"/>
  <c r="H542" i="2"/>
  <c r="H549" i="2" s="1"/>
  <c r="H572" i="2" s="1"/>
  <c r="I542" i="2"/>
  <c r="J542" i="2"/>
  <c r="K542" i="2"/>
  <c r="L542" i="2"/>
  <c r="M542" i="2"/>
  <c r="N542" i="2"/>
  <c r="O542" i="2"/>
  <c r="O545" i="2" s="1"/>
  <c r="P542" i="2"/>
  <c r="Q542" i="2"/>
  <c r="R542" i="2"/>
  <c r="B543" i="2"/>
  <c r="C543" i="2"/>
  <c r="D543" i="2"/>
  <c r="E543" i="2"/>
  <c r="F543" i="2"/>
  <c r="G543" i="2"/>
  <c r="G550" i="2" s="1"/>
  <c r="H543" i="2"/>
  <c r="H550" i="2" s="1"/>
  <c r="H573" i="2" s="1"/>
  <c r="I543" i="2"/>
  <c r="J543" i="2"/>
  <c r="K543" i="2"/>
  <c r="L543" i="2"/>
  <c r="M543" i="2"/>
  <c r="N543" i="2"/>
  <c r="O543" i="2"/>
  <c r="O550" i="2" s="1"/>
  <c r="O573" i="2" s="1"/>
  <c r="P543" i="2"/>
  <c r="Q543" i="2"/>
  <c r="R543" i="2"/>
  <c r="B544" i="2"/>
  <c r="C544" i="2"/>
  <c r="D544" i="2"/>
  <c r="E544" i="2"/>
  <c r="F544" i="2"/>
  <c r="F551" i="2" s="1"/>
  <c r="G544" i="2"/>
  <c r="H544" i="2"/>
  <c r="I544" i="2"/>
  <c r="J544" i="2"/>
  <c r="K544" i="2"/>
  <c r="L544" i="2"/>
  <c r="L545" i="2" s="1"/>
  <c r="M544" i="2"/>
  <c r="M545" i="2" s="1"/>
  <c r="M546" i="2" s="1"/>
  <c r="N544" i="2"/>
  <c r="N551" i="2" s="1"/>
  <c r="N559" i="2" s="1"/>
  <c r="O544" i="2"/>
  <c r="O551" i="2" s="1"/>
  <c r="P544" i="2"/>
  <c r="Q544" i="2"/>
  <c r="R544" i="2"/>
  <c r="C545" i="2"/>
  <c r="D545" i="2"/>
  <c r="E545" i="2"/>
  <c r="E546" i="2" s="1"/>
  <c r="F545" i="2"/>
  <c r="K545" i="2"/>
  <c r="N545" i="2"/>
  <c r="B548" i="2"/>
  <c r="B556" i="2" s="1"/>
  <c r="F549" i="2"/>
  <c r="I549" i="2"/>
  <c r="I557" i="2" s="1"/>
  <c r="K549" i="2"/>
  <c r="Q549" i="2"/>
  <c r="Q557" i="2" s="1"/>
  <c r="B550" i="2"/>
  <c r="C550" i="2"/>
  <c r="J550" i="2"/>
  <c r="J558" i="2" s="1"/>
  <c r="P550" i="2"/>
  <c r="G551" i="2"/>
  <c r="I551" i="2"/>
  <c r="Q551" i="2"/>
  <c r="Q574" i="2" s="1"/>
  <c r="R551" i="2"/>
  <c r="B564" i="2"/>
  <c r="C564" i="2"/>
  <c r="C568" i="2" s="1"/>
  <c r="D564" i="2"/>
  <c r="E564" i="2"/>
  <c r="F564" i="2"/>
  <c r="G564" i="2"/>
  <c r="G568" i="2" s="1"/>
  <c r="G569" i="2" s="1"/>
  <c r="H564" i="2"/>
  <c r="I564" i="2"/>
  <c r="J564" i="2"/>
  <c r="K564" i="2"/>
  <c r="K568" i="2" s="1"/>
  <c r="L564" i="2"/>
  <c r="M564" i="2"/>
  <c r="N564" i="2"/>
  <c r="O564" i="2"/>
  <c r="P564" i="2"/>
  <c r="Q564" i="2"/>
  <c r="R564" i="2"/>
  <c r="B565" i="2"/>
  <c r="B568" i="2" s="1"/>
  <c r="C565" i="2"/>
  <c r="D565" i="2"/>
  <c r="E565" i="2"/>
  <c r="F565" i="2"/>
  <c r="G565" i="2"/>
  <c r="H565" i="2"/>
  <c r="I565" i="2"/>
  <c r="J565" i="2"/>
  <c r="J568" i="2" s="1"/>
  <c r="K565" i="2"/>
  <c r="L565" i="2"/>
  <c r="M565" i="2"/>
  <c r="N565" i="2"/>
  <c r="N568" i="2" s="1"/>
  <c r="O565" i="2"/>
  <c r="P565" i="2"/>
  <c r="Q565" i="2"/>
  <c r="R565" i="2"/>
  <c r="R568" i="2" s="1"/>
  <c r="B566" i="2"/>
  <c r="C566" i="2"/>
  <c r="D566" i="2"/>
  <c r="E566" i="2"/>
  <c r="E568" i="2" s="1"/>
  <c r="E569" i="2" s="1"/>
  <c r="F566" i="2"/>
  <c r="G566" i="2"/>
  <c r="H566" i="2"/>
  <c r="I566" i="2"/>
  <c r="I568" i="2" s="1"/>
  <c r="I569" i="2" s="1"/>
  <c r="J566" i="2"/>
  <c r="K566" i="2"/>
  <c r="L566" i="2"/>
  <c r="M566" i="2"/>
  <c r="M568" i="2" s="1"/>
  <c r="M569" i="2" s="1"/>
  <c r="N566" i="2"/>
  <c r="O566" i="2"/>
  <c r="P566" i="2"/>
  <c r="Q566" i="2"/>
  <c r="Q568" i="2" s="1"/>
  <c r="R566" i="2"/>
  <c r="B567" i="2"/>
  <c r="C567" i="2"/>
  <c r="D567" i="2"/>
  <c r="E567" i="2"/>
  <c r="F567" i="2"/>
  <c r="G567" i="2"/>
  <c r="H567" i="2"/>
  <c r="I567" i="2"/>
  <c r="J567" i="2"/>
  <c r="K567" i="2"/>
  <c r="L567" i="2"/>
  <c r="M567" i="2"/>
  <c r="N567" i="2"/>
  <c r="O567" i="2"/>
  <c r="P567" i="2"/>
  <c r="Q567" i="2"/>
  <c r="R567" i="2"/>
  <c r="D568" i="2"/>
  <c r="O568" i="2"/>
  <c r="F572" i="2"/>
  <c r="K572" i="2"/>
  <c r="Q572" i="2"/>
  <c r="B573" i="2"/>
  <c r="C573" i="2"/>
  <c r="J573" i="2"/>
  <c r="P573" i="2"/>
  <c r="I574" i="2"/>
  <c r="B578" i="2"/>
  <c r="C578" i="2"/>
  <c r="D578" i="2"/>
  <c r="E578" i="2"/>
  <c r="E582" i="2" s="1"/>
  <c r="F578" i="2"/>
  <c r="G578" i="2"/>
  <c r="H578" i="2"/>
  <c r="I578" i="2"/>
  <c r="J578" i="2"/>
  <c r="K578" i="2"/>
  <c r="L578" i="2"/>
  <c r="M578" i="2"/>
  <c r="M582" i="2" s="1"/>
  <c r="N578" i="2"/>
  <c r="O578" i="2"/>
  <c r="P578" i="2"/>
  <c r="P582" i="2" s="1"/>
  <c r="Q578" i="2"/>
  <c r="R578" i="2"/>
  <c r="B579" i="2"/>
  <c r="C579" i="2"/>
  <c r="D579" i="2"/>
  <c r="E579" i="2"/>
  <c r="F579" i="2"/>
  <c r="G579" i="2"/>
  <c r="G582" i="2" s="1"/>
  <c r="H579" i="2"/>
  <c r="I579" i="2"/>
  <c r="J579" i="2"/>
  <c r="K579" i="2"/>
  <c r="L579" i="2"/>
  <c r="M579" i="2"/>
  <c r="N579" i="2"/>
  <c r="O579" i="2"/>
  <c r="P579" i="2"/>
  <c r="Q579" i="2"/>
  <c r="Q582" i="2" s="1"/>
  <c r="R579" i="2"/>
  <c r="B580" i="2"/>
  <c r="C580" i="2"/>
  <c r="D580" i="2"/>
  <c r="E580" i="2"/>
  <c r="F580" i="2"/>
  <c r="G580" i="2"/>
  <c r="H580" i="2"/>
  <c r="H582" i="2" s="1"/>
  <c r="I580" i="2"/>
  <c r="J580" i="2"/>
  <c r="K580" i="2"/>
  <c r="L580" i="2"/>
  <c r="M580" i="2"/>
  <c r="N580" i="2"/>
  <c r="O580" i="2"/>
  <c r="P580" i="2"/>
  <c r="Q580" i="2"/>
  <c r="R580" i="2"/>
  <c r="B581" i="2"/>
  <c r="C581" i="2"/>
  <c r="D581" i="2"/>
  <c r="E581" i="2"/>
  <c r="F581" i="2"/>
  <c r="G581" i="2"/>
  <c r="H581" i="2"/>
  <c r="I581" i="2"/>
  <c r="J581" i="2"/>
  <c r="K581" i="2"/>
  <c r="L581" i="2"/>
  <c r="M581" i="2"/>
  <c r="N581" i="2"/>
  <c r="O581" i="2"/>
  <c r="P581" i="2"/>
  <c r="Q581" i="2"/>
  <c r="R581" i="2"/>
  <c r="F582" i="2"/>
  <c r="I582" i="2"/>
  <c r="J582" i="2"/>
  <c r="N582" i="2"/>
  <c r="O582" i="2"/>
  <c r="R582" i="2"/>
  <c r="B585" i="2"/>
  <c r="B589" i="2" s="1"/>
  <c r="C585" i="2"/>
  <c r="D585" i="2"/>
  <c r="E585" i="2"/>
  <c r="E589" i="2" s="1"/>
  <c r="F585" i="2"/>
  <c r="G585" i="2"/>
  <c r="G589" i="2" s="1"/>
  <c r="G604" i="2" s="1"/>
  <c r="H585" i="2"/>
  <c r="I585" i="2"/>
  <c r="J585" i="2"/>
  <c r="J589" i="2" s="1"/>
  <c r="K585" i="2"/>
  <c r="L585" i="2"/>
  <c r="M585" i="2"/>
  <c r="N585" i="2"/>
  <c r="O585" i="2"/>
  <c r="P585" i="2"/>
  <c r="Q585" i="2"/>
  <c r="R585" i="2"/>
  <c r="R589" i="2" s="1"/>
  <c r="R591" i="2" s="1"/>
  <c r="B586" i="2"/>
  <c r="C586" i="2"/>
  <c r="D586" i="2"/>
  <c r="E586" i="2"/>
  <c r="F586" i="2"/>
  <c r="F589" i="2" s="1"/>
  <c r="G586" i="2"/>
  <c r="H586" i="2"/>
  <c r="I586" i="2"/>
  <c r="I589" i="2" s="1"/>
  <c r="J586" i="2"/>
  <c r="K586" i="2"/>
  <c r="L586" i="2"/>
  <c r="M586" i="2"/>
  <c r="N586" i="2"/>
  <c r="N589" i="2" s="1"/>
  <c r="O586" i="2"/>
  <c r="P586" i="2"/>
  <c r="Q586" i="2"/>
  <c r="R586" i="2"/>
  <c r="B587" i="2"/>
  <c r="C587" i="2"/>
  <c r="D587" i="2"/>
  <c r="E587" i="2"/>
  <c r="F587" i="2"/>
  <c r="G587" i="2"/>
  <c r="H587" i="2"/>
  <c r="I587" i="2"/>
  <c r="J587" i="2"/>
  <c r="K587" i="2"/>
  <c r="L587" i="2"/>
  <c r="M587" i="2"/>
  <c r="M589" i="2" s="1"/>
  <c r="N587" i="2"/>
  <c r="O587" i="2"/>
  <c r="P587" i="2"/>
  <c r="Q587" i="2"/>
  <c r="R587" i="2"/>
  <c r="B588" i="2"/>
  <c r="C588" i="2"/>
  <c r="D588" i="2"/>
  <c r="D589" i="2" s="1"/>
  <c r="E588" i="2"/>
  <c r="F588" i="2"/>
  <c r="G588" i="2"/>
  <c r="H588" i="2"/>
  <c r="I588" i="2"/>
  <c r="J588" i="2"/>
  <c r="K588" i="2"/>
  <c r="L588" i="2"/>
  <c r="M588" i="2"/>
  <c r="N588" i="2"/>
  <c r="O588" i="2"/>
  <c r="P588" i="2"/>
  <c r="Q588" i="2"/>
  <c r="R588" i="2"/>
  <c r="C589" i="2"/>
  <c r="H589" i="2"/>
  <c r="K589" i="2"/>
  <c r="L589" i="2"/>
  <c r="L591" i="2" s="1"/>
  <c r="P589" i="2"/>
  <c r="Q589" i="2"/>
  <c r="I590" i="2"/>
  <c r="B595" i="2"/>
  <c r="C595" i="2"/>
  <c r="C558" i="2" s="1"/>
  <c r="D595" i="2"/>
  <c r="E595" i="2"/>
  <c r="F595" i="2"/>
  <c r="F557" i="2" s="1"/>
  <c r="G595" i="2"/>
  <c r="H595" i="2"/>
  <c r="I595" i="2"/>
  <c r="J595" i="2"/>
  <c r="K595" i="2"/>
  <c r="K557" i="2" s="1"/>
  <c r="L595" i="2"/>
  <c r="M595" i="2"/>
  <c r="N595" i="2"/>
  <c r="O595" i="2"/>
  <c r="P595" i="2"/>
  <c r="Q595" i="2"/>
  <c r="R595" i="2"/>
  <c r="B596" i="2"/>
  <c r="B558" i="2" s="1"/>
  <c r="C596" i="2"/>
  <c r="D596" i="2"/>
  <c r="E596" i="2"/>
  <c r="F596" i="2"/>
  <c r="G596" i="2"/>
  <c r="H596" i="2"/>
  <c r="I596" i="2"/>
  <c r="J596" i="2"/>
  <c r="K596" i="2"/>
  <c r="L596" i="2"/>
  <c r="M596" i="2"/>
  <c r="N596" i="2"/>
  <c r="O596" i="2"/>
  <c r="P596" i="2"/>
  <c r="Q596" i="2"/>
  <c r="R596" i="2"/>
  <c r="B597" i="2"/>
  <c r="C597" i="2"/>
  <c r="D597" i="2"/>
  <c r="E597" i="2"/>
  <c r="F597" i="2"/>
  <c r="G597" i="2"/>
  <c r="H597" i="2"/>
  <c r="I597" i="2"/>
  <c r="I559" i="2" s="1"/>
  <c r="J597" i="2"/>
  <c r="K597" i="2"/>
  <c r="L597" i="2"/>
  <c r="M597" i="2"/>
  <c r="N597" i="2"/>
  <c r="O597" i="2"/>
  <c r="P597" i="2"/>
  <c r="Q597" i="2"/>
  <c r="R597" i="2"/>
  <c r="E598" i="2"/>
  <c r="G598" i="2"/>
  <c r="H598" i="2"/>
  <c r="I598" i="2"/>
  <c r="M598" i="2"/>
  <c r="B600" i="2"/>
  <c r="C600" i="2"/>
  <c r="D600" i="2"/>
  <c r="D606" i="2" s="1"/>
  <c r="E600" i="2"/>
  <c r="E606" i="2" s="1"/>
  <c r="F600" i="2"/>
  <c r="G600" i="2"/>
  <c r="H600" i="2"/>
  <c r="H606" i="2" s="1"/>
  <c r="I600" i="2"/>
  <c r="J600" i="2"/>
  <c r="K600" i="2"/>
  <c r="L600" i="2"/>
  <c r="L606" i="2" s="1"/>
  <c r="M600" i="2"/>
  <c r="M606" i="2" s="1"/>
  <c r="N600" i="2"/>
  <c r="O600" i="2"/>
  <c r="P600" i="2"/>
  <c r="P606" i="2" s="1"/>
  <c r="Q600" i="2"/>
  <c r="R600" i="2"/>
  <c r="B601" i="2"/>
  <c r="C601" i="2"/>
  <c r="C607" i="2" s="1"/>
  <c r="D601" i="2"/>
  <c r="D607" i="2" s="1"/>
  <c r="E601" i="2"/>
  <c r="F601" i="2"/>
  <c r="F607" i="2" s="1"/>
  <c r="G601" i="2"/>
  <c r="G607" i="2" s="1"/>
  <c r="H601" i="2"/>
  <c r="I601" i="2"/>
  <c r="J601" i="2"/>
  <c r="K601" i="2"/>
  <c r="K607" i="2" s="1"/>
  <c r="L601" i="2"/>
  <c r="L607" i="2" s="1"/>
  <c r="M601" i="2"/>
  <c r="N601" i="2"/>
  <c r="N607" i="2" s="1"/>
  <c r="O601" i="2"/>
  <c r="O607" i="2" s="1"/>
  <c r="P601" i="2"/>
  <c r="Q601" i="2"/>
  <c r="R601" i="2"/>
  <c r="B602" i="2"/>
  <c r="B608" i="2" s="1"/>
  <c r="C602" i="2"/>
  <c r="D602" i="2"/>
  <c r="E602" i="2"/>
  <c r="E608" i="2" s="1"/>
  <c r="F602" i="2"/>
  <c r="F608" i="2" s="1"/>
  <c r="G602" i="2"/>
  <c r="H602" i="2"/>
  <c r="I602" i="2"/>
  <c r="I608" i="2" s="1"/>
  <c r="J602" i="2"/>
  <c r="J608" i="2" s="1"/>
  <c r="K602" i="2"/>
  <c r="L602" i="2"/>
  <c r="M602" i="2"/>
  <c r="M608" i="2" s="1"/>
  <c r="N602" i="2"/>
  <c r="N608" i="2" s="1"/>
  <c r="O602" i="2"/>
  <c r="P602" i="2"/>
  <c r="Q602" i="2"/>
  <c r="Q608" i="2" s="1"/>
  <c r="R602" i="2"/>
  <c r="R608" i="2" s="1"/>
  <c r="B603" i="2"/>
  <c r="C603" i="2"/>
  <c r="D603" i="2"/>
  <c r="D609" i="2" s="1"/>
  <c r="E603" i="2"/>
  <c r="F603" i="2"/>
  <c r="F604" i="2" s="1"/>
  <c r="G603" i="2"/>
  <c r="H603" i="2"/>
  <c r="H609" i="2" s="1"/>
  <c r="I603" i="2"/>
  <c r="J603" i="2"/>
  <c r="K603" i="2"/>
  <c r="L603" i="2"/>
  <c r="L609" i="2" s="1"/>
  <c r="Y606" i="2" s="1"/>
  <c r="M603" i="2"/>
  <c r="M604" i="2" s="1"/>
  <c r="N603" i="2"/>
  <c r="N604" i="2" s="1"/>
  <c r="O603" i="2"/>
  <c r="P603" i="2"/>
  <c r="P609" i="2" s="1"/>
  <c r="AC606" i="2" s="1"/>
  <c r="Q603" i="2"/>
  <c r="R603" i="2"/>
  <c r="C604" i="2"/>
  <c r="D604" i="2"/>
  <c r="K604" i="2"/>
  <c r="L604" i="2"/>
  <c r="P604" i="2"/>
  <c r="B606" i="2"/>
  <c r="C606" i="2"/>
  <c r="G606" i="2"/>
  <c r="J606" i="2"/>
  <c r="K606" i="2"/>
  <c r="O606" i="2"/>
  <c r="AE606" i="2"/>
  <c r="AF606" i="2"/>
  <c r="I607" i="2"/>
  <c r="P607" i="2"/>
  <c r="C608" i="2"/>
  <c r="K608" i="2"/>
  <c r="O608" i="2"/>
  <c r="B609" i="2"/>
  <c r="E609" i="2"/>
  <c r="F609" i="2"/>
  <c r="J609" i="2"/>
  <c r="M609" i="2"/>
  <c r="Z606" i="2" s="1"/>
  <c r="N609" i="2"/>
  <c r="AA606" i="2" s="1"/>
  <c r="R609" i="2"/>
  <c r="X609" i="2"/>
  <c r="Y609" i="2" s="1"/>
  <c r="Y618" i="2" s="1"/>
  <c r="Z609" i="2"/>
  <c r="B612" i="2"/>
  <c r="C612" i="2"/>
  <c r="D612" i="2"/>
  <c r="E612" i="2"/>
  <c r="F612" i="2"/>
  <c r="F606" i="2" s="1"/>
  <c r="G612" i="2"/>
  <c r="H612" i="2"/>
  <c r="I612" i="2"/>
  <c r="J612" i="2"/>
  <c r="K612" i="2"/>
  <c r="L612" i="2"/>
  <c r="M612" i="2"/>
  <c r="N612" i="2"/>
  <c r="N606" i="2" s="1"/>
  <c r="O612" i="2"/>
  <c r="P612" i="2"/>
  <c r="Q612" i="2"/>
  <c r="R612" i="2"/>
  <c r="R606" i="2" s="1"/>
  <c r="B613" i="2"/>
  <c r="B607" i="2" s="1"/>
  <c r="C613" i="2"/>
  <c r="D613" i="2"/>
  <c r="E613" i="2"/>
  <c r="E607" i="2" s="1"/>
  <c r="F613" i="2"/>
  <c r="G613" i="2"/>
  <c r="H613" i="2"/>
  <c r="H607" i="2" s="1"/>
  <c r="I613" i="2"/>
  <c r="J613" i="2"/>
  <c r="J607" i="2" s="1"/>
  <c r="K613" i="2"/>
  <c r="L613" i="2"/>
  <c r="M613" i="2"/>
  <c r="M607" i="2" s="1"/>
  <c r="N613" i="2"/>
  <c r="O613" i="2"/>
  <c r="P613" i="2"/>
  <c r="Q613" i="2"/>
  <c r="Q607" i="2" s="1"/>
  <c r="R613" i="2"/>
  <c r="R607" i="2" s="1"/>
  <c r="B614" i="2"/>
  <c r="C614" i="2"/>
  <c r="D614" i="2"/>
  <c r="D608" i="2" s="1"/>
  <c r="E614" i="2"/>
  <c r="F614" i="2"/>
  <c r="G614" i="2"/>
  <c r="G608" i="2" s="1"/>
  <c r="H614" i="2"/>
  <c r="H608" i="2" s="1"/>
  <c r="I614" i="2"/>
  <c r="J614" i="2"/>
  <c r="K614" i="2"/>
  <c r="L614" i="2"/>
  <c r="L608" i="2" s="1"/>
  <c r="M614" i="2"/>
  <c r="N614" i="2"/>
  <c r="O614" i="2"/>
  <c r="P614" i="2"/>
  <c r="P608" i="2" s="1"/>
  <c r="Q614" i="2"/>
  <c r="R614" i="2"/>
  <c r="B615" i="2"/>
  <c r="C615" i="2"/>
  <c r="C609" i="2" s="1"/>
  <c r="D615" i="2"/>
  <c r="E615" i="2"/>
  <c r="F615" i="2"/>
  <c r="G615" i="2"/>
  <c r="G609" i="2" s="1"/>
  <c r="H615" i="2"/>
  <c r="I615" i="2"/>
  <c r="J615" i="2"/>
  <c r="K615" i="2"/>
  <c r="K609" i="2" s="1"/>
  <c r="X606" i="2" s="1"/>
  <c r="AG607" i="2" s="1"/>
  <c r="L615" i="2"/>
  <c r="M615" i="2"/>
  <c r="N615" i="2"/>
  <c r="O615" i="2"/>
  <c r="O609" i="2" s="1"/>
  <c r="AB606" i="2" s="1"/>
  <c r="P615" i="2"/>
  <c r="Q615" i="2"/>
  <c r="R615" i="2"/>
  <c r="B617" i="2"/>
  <c r="C617" i="2"/>
  <c r="D617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Q617" i="2"/>
  <c r="R617" i="2"/>
  <c r="B618" i="2"/>
  <c r="C618" i="2"/>
  <c r="D618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R618" i="2"/>
  <c r="X618" i="2"/>
  <c r="B619" i="2"/>
  <c r="C619" i="2"/>
  <c r="D619" i="2"/>
  <c r="E619" i="2"/>
  <c r="F619" i="2"/>
  <c r="G619" i="2"/>
  <c r="H619" i="2"/>
  <c r="I619" i="2"/>
  <c r="J619" i="2"/>
  <c r="K619" i="2"/>
  <c r="L619" i="2"/>
  <c r="M619" i="2"/>
  <c r="N619" i="2"/>
  <c r="O619" i="2"/>
  <c r="P619" i="2"/>
  <c r="Q619" i="2"/>
  <c r="R619" i="2"/>
  <c r="B620" i="2"/>
  <c r="C620" i="2"/>
  <c r="D620" i="2"/>
  <c r="E620" i="2"/>
  <c r="F620" i="2"/>
  <c r="G620" i="2"/>
  <c r="H620" i="2"/>
  <c r="I620" i="2"/>
  <c r="J620" i="2"/>
  <c r="K620" i="2"/>
  <c r="L620" i="2"/>
  <c r="M620" i="2"/>
  <c r="N620" i="2"/>
  <c r="O620" i="2"/>
  <c r="P620" i="2"/>
  <c r="Q620" i="2"/>
  <c r="R620" i="2"/>
  <c r="B622" i="2"/>
  <c r="C622" i="2"/>
  <c r="D622" i="2"/>
  <c r="E622" i="2"/>
  <c r="F622" i="2"/>
  <c r="G622" i="2"/>
  <c r="H622" i="2"/>
  <c r="I622" i="2"/>
  <c r="J622" i="2"/>
  <c r="K622" i="2"/>
  <c r="L622" i="2"/>
  <c r="M622" i="2"/>
  <c r="N622" i="2"/>
  <c r="O622" i="2"/>
  <c r="P622" i="2"/>
  <c r="Q622" i="2"/>
  <c r="R622" i="2"/>
  <c r="B623" i="2"/>
  <c r="C623" i="2"/>
  <c r="D623" i="2"/>
  <c r="E623" i="2"/>
  <c r="F623" i="2"/>
  <c r="G623" i="2"/>
  <c r="H623" i="2"/>
  <c r="I623" i="2"/>
  <c r="J623" i="2"/>
  <c r="K623" i="2"/>
  <c r="L623" i="2"/>
  <c r="M623" i="2"/>
  <c r="N623" i="2"/>
  <c r="O623" i="2"/>
  <c r="P623" i="2"/>
  <c r="Q623" i="2"/>
  <c r="R623" i="2"/>
  <c r="B624" i="2"/>
  <c r="C624" i="2"/>
  <c r="D624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B625" i="2"/>
  <c r="C625" i="2"/>
  <c r="D625" i="2"/>
  <c r="E625" i="2"/>
  <c r="F625" i="2"/>
  <c r="G625" i="2"/>
  <c r="H625" i="2"/>
  <c r="I625" i="2"/>
  <c r="J625" i="2"/>
  <c r="K625" i="2"/>
  <c r="L625" i="2"/>
  <c r="M625" i="2"/>
  <c r="N625" i="2"/>
  <c r="O625" i="2"/>
  <c r="P625" i="2"/>
  <c r="Q625" i="2"/>
  <c r="R625" i="2"/>
  <c r="B627" i="2"/>
  <c r="C627" i="2"/>
  <c r="D627" i="2"/>
  <c r="E627" i="2"/>
  <c r="F627" i="2"/>
  <c r="G627" i="2"/>
  <c r="H627" i="2"/>
  <c r="I627" i="2"/>
  <c r="J627" i="2"/>
  <c r="K627" i="2"/>
  <c r="L627" i="2"/>
  <c r="M627" i="2"/>
  <c r="N627" i="2"/>
  <c r="O627" i="2"/>
  <c r="P627" i="2"/>
  <c r="Q627" i="2"/>
  <c r="R627" i="2"/>
  <c r="B628" i="2"/>
  <c r="C628" i="2"/>
  <c r="D628" i="2"/>
  <c r="E628" i="2"/>
  <c r="F628" i="2"/>
  <c r="G628" i="2"/>
  <c r="H628" i="2"/>
  <c r="I628" i="2"/>
  <c r="J628" i="2"/>
  <c r="K628" i="2"/>
  <c r="L628" i="2"/>
  <c r="M628" i="2"/>
  <c r="N628" i="2"/>
  <c r="O628" i="2"/>
  <c r="P628" i="2"/>
  <c r="Q628" i="2"/>
  <c r="R628" i="2"/>
  <c r="B629" i="2"/>
  <c r="C629" i="2"/>
  <c r="D629" i="2"/>
  <c r="E629" i="2"/>
  <c r="F629" i="2"/>
  <c r="G629" i="2"/>
  <c r="H629" i="2"/>
  <c r="I629" i="2"/>
  <c r="J629" i="2"/>
  <c r="K629" i="2"/>
  <c r="L629" i="2"/>
  <c r="M629" i="2"/>
  <c r="N629" i="2"/>
  <c r="O629" i="2"/>
  <c r="P629" i="2"/>
  <c r="Q629" i="2"/>
  <c r="R629" i="2"/>
  <c r="B630" i="2"/>
  <c r="C630" i="2"/>
  <c r="D630" i="2"/>
  <c r="E630" i="2"/>
  <c r="F630" i="2"/>
  <c r="G630" i="2"/>
  <c r="H630" i="2"/>
  <c r="I630" i="2"/>
  <c r="J630" i="2"/>
  <c r="K630" i="2"/>
  <c r="L630" i="2"/>
  <c r="M630" i="2"/>
  <c r="N630" i="2"/>
  <c r="O630" i="2"/>
  <c r="P630" i="2"/>
  <c r="Q630" i="2"/>
  <c r="R630" i="2"/>
  <c r="B633" i="2"/>
  <c r="H633" i="2"/>
  <c r="I633" i="2"/>
  <c r="J633" i="2"/>
  <c r="N633" i="2"/>
  <c r="O633" i="2"/>
  <c r="P633" i="2"/>
  <c r="R633" i="2"/>
  <c r="C634" i="2"/>
  <c r="E634" i="2"/>
  <c r="F634" i="2"/>
  <c r="G634" i="2"/>
  <c r="H634" i="2"/>
  <c r="I634" i="2"/>
  <c r="K634" i="2"/>
  <c r="L634" i="2"/>
  <c r="M634" i="2"/>
  <c r="O634" i="2"/>
  <c r="Q634" i="2"/>
  <c r="Y634" i="2"/>
  <c r="Z634" i="2"/>
  <c r="AA634" i="2"/>
  <c r="AB634" i="2"/>
  <c r="AC634" i="2"/>
  <c r="B635" i="2"/>
  <c r="C635" i="2"/>
  <c r="D635" i="2"/>
  <c r="E635" i="2"/>
  <c r="F635" i="2"/>
  <c r="G635" i="2"/>
  <c r="H635" i="2"/>
  <c r="J635" i="2"/>
  <c r="L635" i="2"/>
  <c r="M635" i="2"/>
  <c r="N635" i="2"/>
  <c r="O635" i="2"/>
  <c r="P635" i="2"/>
  <c r="R635" i="2"/>
  <c r="B636" i="2"/>
  <c r="C636" i="2"/>
  <c r="D636" i="2"/>
  <c r="E636" i="2"/>
  <c r="F636" i="2"/>
  <c r="G636" i="2"/>
  <c r="I636" i="2"/>
  <c r="K636" i="2"/>
  <c r="L636" i="2"/>
  <c r="M636" i="2"/>
  <c r="N636" i="2"/>
  <c r="O636" i="2"/>
  <c r="Q636" i="2"/>
  <c r="R636" i="2"/>
  <c r="Y636" i="2"/>
  <c r="Z636" i="2"/>
  <c r="AA636" i="2"/>
  <c r="AB636" i="2"/>
  <c r="AC636" i="2"/>
  <c r="AC641" i="2" s="1"/>
  <c r="AJ636" i="2"/>
  <c r="AK636" i="2"/>
  <c r="AL636" i="2"/>
  <c r="AM636" i="2"/>
  <c r="AN636" i="2"/>
  <c r="AO636" i="2"/>
  <c r="AP636" i="2"/>
  <c r="AP641" i="2" s="1"/>
  <c r="AP643" i="2" s="1"/>
  <c r="AQ636" i="2"/>
  <c r="AQ641" i="2" s="1"/>
  <c r="AR636" i="2"/>
  <c r="H637" i="2"/>
  <c r="I637" i="2"/>
  <c r="B638" i="2"/>
  <c r="C638" i="2"/>
  <c r="D638" i="2"/>
  <c r="E638" i="2"/>
  <c r="F638" i="2"/>
  <c r="G638" i="2"/>
  <c r="H638" i="2"/>
  <c r="I638" i="2"/>
  <c r="J638" i="2"/>
  <c r="K638" i="2"/>
  <c r="L638" i="2"/>
  <c r="M638" i="2"/>
  <c r="N638" i="2"/>
  <c r="O638" i="2"/>
  <c r="P638" i="2"/>
  <c r="Q638" i="2"/>
  <c r="R638" i="2"/>
  <c r="Y638" i="2"/>
  <c r="Z638" i="2"/>
  <c r="AA638" i="2"/>
  <c r="AB638" i="2"/>
  <c r="AC638" i="2"/>
  <c r="AJ638" i="2"/>
  <c r="AK638" i="2"/>
  <c r="AL638" i="2"/>
  <c r="AM638" i="2"/>
  <c r="AM641" i="2" s="1"/>
  <c r="AM643" i="2" s="1"/>
  <c r="AM645" i="2" s="1"/>
  <c r="AN638" i="2"/>
  <c r="AO638" i="2"/>
  <c r="AP638" i="2"/>
  <c r="AQ638" i="2"/>
  <c r="AR638" i="2"/>
  <c r="B639" i="2"/>
  <c r="C639" i="2"/>
  <c r="D639" i="2"/>
  <c r="E639" i="2"/>
  <c r="F639" i="2"/>
  <c r="G639" i="2"/>
  <c r="H639" i="2"/>
  <c r="I639" i="2"/>
  <c r="J639" i="2"/>
  <c r="K639" i="2"/>
  <c r="L639" i="2"/>
  <c r="M639" i="2"/>
  <c r="N639" i="2"/>
  <c r="O639" i="2"/>
  <c r="P639" i="2"/>
  <c r="Q639" i="2"/>
  <c r="R639" i="2"/>
  <c r="B640" i="2"/>
  <c r="C640" i="2"/>
  <c r="D640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Y640" i="2"/>
  <c r="Z640" i="2"/>
  <c r="AA640" i="2"/>
  <c r="AB640" i="2"/>
  <c r="AC640" i="2"/>
  <c r="AJ640" i="2"/>
  <c r="AK640" i="2"/>
  <c r="AL640" i="2"/>
  <c r="AM640" i="2"/>
  <c r="AN640" i="2"/>
  <c r="AO640" i="2"/>
  <c r="AP640" i="2"/>
  <c r="AQ640" i="2"/>
  <c r="AR640" i="2"/>
  <c r="B641" i="2"/>
  <c r="C641" i="2"/>
  <c r="D641" i="2"/>
  <c r="E641" i="2"/>
  <c r="F641" i="2"/>
  <c r="G641" i="2"/>
  <c r="H641" i="2"/>
  <c r="I641" i="2"/>
  <c r="J641" i="2"/>
  <c r="K641" i="2"/>
  <c r="L641" i="2"/>
  <c r="M641" i="2"/>
  <c r="N641" i="2"/>
  <c r="O641" i="2"/>
  <c r="P641" i="2"/>
  <c r="Q641" i="2"/>
  <c r="R641" i="2"/>
  <c r="Y641" i="2"/>
  <c r="Y643" i="2" s="1"/>
  <c r="Z641" i="2"/>
  <c r="AB641" i="2"/>
  <c r="AB643" i="2" s="1"/>
  <c r="AK641" i="2"/>
  <c r="AK643" i="2" s="1"/>
  <c r="AN641" i="2"/>
  <c r="AN643" i="2" s="1"/>
  <c r="AO641" i="2"/>
  <c r="AO643" i="2" s="1"/>
  <c r="E642" i="2"/>
  <c r="G642" i="2"/>
  <c r="I642" i="2"/>
  <c r="M642" i="2"/>
  <c r="O642" i="2"/>
  <c r="B643" i="2"/>
  <c r="C643" i="2"/>
  <c r="D643" i="2"/>
  <c r="E643" i="2"/>
  <c r="F643" i="2"/>
  <c r="G643" i="2"/>
  <c r="H643" i="2"/>
  <c r="I643" i="2"/>
  <c r="J643" i="2"/>
  <c r="K643" i="2"/>
  <c r="L643" i="2"/>
  <c r="M643" i="2"/>
  <c r="N643" i="2"/>
  <c r="O643" i="2"/>
  <c r="P643" i="2"/>
  <c r="Q643" i="2"/>
  <c r="R643" i="2"/>
  <c r="Z643" i="2"/>
  <c r="Z647" i="2" s="1"/>
  <c r="AC643" i="2"/>
  <c r="AC647" i="2" s="1"/>
  <c r="AC648" i="2" s="1"/>
  <c r="AQ643" i="2"/>
  <c r="AQ645" i="2" s="1"/>
  <c r="B644" i="2"/>
  <c r="C644" i="2"/>
  <c r="D644" i="2"/>
  <c r="E644" i="2"/>
  <c r="F644" i="2"/>
  <c r="G644" i="2"/>
  <c r="H644" i="2"/>
  <c r="I644" i="2"/>
  <c r="J644" i="2"/>
  <c r="K644" i="2"/>
  <c r="L644" i="2"/>
  <c r="M644" i="2"/>
  <c r="N644" i="2"/>
  <c r="O644" i="2"/>
  <c r="P644" i="2"/>
  <c r="Q644" i="2"/>
  <c r="R644" i="2"/>
  <c r="B645" i="2"/>
  <c r="C645" i="2"/>
  <c r="D645" i="2"/>
  <c r="E645" i="2"/>
  <c r="F645" i="2"/>
  <c r="G645" i="2"/>
  <c r="H645" i="2"/>
  <c r="I645" i="2"/>
  <c r="J645" i="2"/>
  <c r="K645" i="2"/>
  <c r="L645" i="2"/>
  <c r="M645" i="2"/>
  <c r="N645" i="2"/>
  <c r="O645" i="2"/>
  <c r="P645" i="2"/>
  <c r="Q645" i="2"/>
  <c r="R645" i="2"/>
  <c r="B646" i="2"/>
  <c r="C646" i="2"/>
  <c r="D646" i="2"/>
  <c r="E646" i="2"/>
  <c r="F646" i="2"/>
  <c r="G646" i="2"/>
  <c r="H646" i="2"/>
  <c r="I646" i="2"/>
  <c r="J646" i="2"/>
  <c r="K646" i="2"/>
  <c r="L646" i="2"/>
  <c r="M646" i="2"/>
  <c r="N646" i="2"/>
  <c r="O646" i="2"/>
  <c r="P646" i="2"/>
  <c r="Q646" i="2"/>
  <c r="R646" i="2"/>
  <c r="AM646" i="2"/>
  <c r="AQ646" i="2"/>
  <c r="AQ649" i="2" s="1"/>
  <c r="E647" i="2"/>
  <c r="G647" i="2"/>
  <c r="H647" i="2"/>
  <c r="I647" i="2"/>
  <c r="M647" i="2"/>
  <c r="O647" i="2"/>
  <c r="AM647" i="2"/>
  <c r="AQ647" i="2"/>
  <c r="B648" i="2"/>
  <c r="C648" i="2"/>
  <c r="D648" i="2"/>
  <c r="E648" i="2"/>
  <c r="F648" i="2"/>
  <c r="G648" i="2"/>
  <c r="H648" i="2"/>
  <c r="I648" i="2"/>
  <c r="J648" i="2"/>
  <c r="K648" i="2"/>
  <c r="L648" i="2"/>
  <c r="M648" i="2"/>
  <c r="N648" i="2"/>
  <c r="O648" i="2"/>
  <c r="P648" i="2"/>
  <c r="Q648" i="2"/>
  <c r="R648" i="2"/>
  <c r="B649" i="2"/>
  <c r="C649" i="2"/>
  <c r="D649" i="2"/>
  <c r="E649" i="2"/>
  <c r="F649" i="2"/>
  <c r="G649" i="2"/>
  <c r="H649" i="2"/>
  <c r="I649" i="2"/>
  <c r="J649" i="2"/>
  <c r="K649" i="2"/>
  <c r="L649" i="2"/>
  <c r="M649" i="2"/>
  <c r="N649" i="2"/>
  <c r="O649" i="2"/>
  <c r="P649" i="2"/>
  <c r="Q649" i="2"/>
  <c r="R649" i="2"/>
  <c r="AM649" i="2"/>
  <c r="B650" i="2"/>
  <c r="C650" i="2"/>
  <c r="D650" i="2"/>
  <c r="E650" i="2"/>
  <c r="F650" i="2"/>
  <c r="G650" i="2"/>
  <c r="H650" i="2"/>
  <c r="I650" i="2"/>
  <c r="J650" i="2"/>
  <c r="K650" i="2"/>
  <c r="L650" i="2"/>
  <c r="M650" i="2"/>
  <c r="N650" i="2"/>
  <c r="O650" i="2"/>
  <c r="P650" i="2"/>
  <c r="Q650" i="2"/>
  <c r="R650" i="2"/>
  <c r="B651" i="2"/>
  <c r="C651" i="2"/>
  <c r="D651" i="2"/>
  <c r="E651" i="2"/>
  <c r="F651" i="2"/>
  <c r="G651" i="2"/>
  <c r="H651" i="2"/>
  <c r="I651" i="2"/>
  <c r="J651" i="2"/>
  <c r="K651" i="2"/>
  <c r="L651" i="2"/>
  <c r="M651" i="2"/>
  <c r="N651" i="2"/>
  <c r="O651" i="2"/>
  <c r="P651" i="2"/>
  <c r="Q651" i="2"/>
  <c r="R651" i="2"/>
  <c r="E652" i="2"/>
  <c r="G652" i="2"/>
  <c r="I652" i="2"/>
  <c r="M652" i="2"/>
  <c r="O652" i="2"/>
  <c r="B653" i="2"/>
  <c r="C653" i="2"/>
  <c r="D653" i="2"/>
  <c r="E653" i="2"/>
  <c r="F653" i="2"/>
  <c r="G653" i="2"/>
  <c r="H653" i="2"/>
  <c r="I653" i="2"/>
  <c r="J653" i="2"/>
  <c r="K653" i="2"/>
  <c r="L653" i="2"/>
  <c r="M653" i="2"/>
  <c r="N653" i="2"/>
  <c r="O653" i="2"/>
  <c r="P653" i="2"/>
  <c r="Q653" i="2"/>
  <c r="R653" i="2"/>
  <c r="B654" i="2"/>
  <c r="C654" i="2"/>
  <c r="D654" i="2"/>
  <c r="E654" i="2"/>
  <c r="F654" i="2"/>
  <c r="G654" i="2"/>
  <c r="H654" i="2"/>
  <c r="I654" i="2"/>
  <c r="J654" i="2"/>
  <c r="K654" i="2"/>
  <c r="L654" i="2"/>
  <c r="M654" i="2"/>
  <c r="N654" i="2"/>
  <c r="O654" i="2"/>
  <c r="P654" i="2"/>
  <c r="Q654" i="2"/>
  <c r="R654" i="2"/>
  <c r="B655" i="2"/>
  <c r="C655" i="2"/>
  <c r="D655" i="2"/>
  <c r="E655" i="2"/>
  <c r="F655" i="2"/>
  <c r="G655" i="2"/>
  <c r="H655" i="2"/>
  <c r="I655" i="2"/>
  <c r="J655" i="2"/>
  <c r="K655" i="2"/>
  <c r="L655" i="2"/>
  <c r="M655" i="2"/>
  <c r="N655" i="2"/>
  <c r="O655" i="2"/>
  <c r="P655" i="2"/>
  <c r="Q655" i="2"/>
  <c r="R655" i="2"/>
  <c r="B656" i="2"/>
  <c r="C656" i="2"/>
  <c r="D656" i="2"/>
  <c r="E656" i="2"/>
  <c r="F656" i="2"/>
  <c r="G656" i="2"/>
  <c r="H656" i="2"/>
  <c r="I656" i="2"/>
  <c r="J656" i="2"/>
  <c r="K656" i="2"/>
  <c r="L656" i="2"/>
  <c r="M656" i="2"/>
  <c r="N656" i="2"/>
  <c r="O656" i="2"/>
  <c r="P656" i="2"/>
  <c r="Q656" i="2"/>
  <c r="R656" i="2"/>
  <c r="B657" i="2"/>
  <c r="C657" i="2"/>
  <c r="D657" i="2"/>
  <c r="E657" i="2"/>
  <c r="F657" i="2"/>
  <c r="G657" i="2"/>
  <c r="H657" i="2"/>
  <c r="J657" i="2"/>
  <c r="K657" i="2"/>
  <c r="L657" i="2"/>
  <c r="M657" i="2"/>
  <c r="N657" i="2"/>
  <c r="P657" i="2"/>
  <c r="B658" i="2"/>
  <c r="C658" i="2"/>
  <c r="D658" i="2"/>
  <c r="F658" i="2"/>
  <c r="G658" i="2"/>
  <c r="H658" i="2"/>
  <c r="I658" i="2"/>
  <c r="J658" i="2"/>
  <c r="K658" i="2"/>
  <c r="L658" i="2"/>
  <c r="M658" i="2"/>
  <c r="N658" i="2"/>
  <c r="P658" i="2"/>
  <c r="Q658" i="2"/>
  <c r="R658" i="2"/>
  <c r="B660" i="2"/>
  <c r="C660" i="2"/>
  <c r="D660" i="2"/>
  <c r="E660" i="2"/>
  <c r="G660" i="2"/>
  <c r="H660" i="2"/>
  <c r="I660" i="2"/>
  <c r="J660" i="2"/>
  <c r="K660" i="2"/>
  <c r="L660" i="2"/>
  <c r="M660" i="2"/>
  <c r="P660" i="2"/>
  <c r="Q660" i="2"/>
  <c r="R660" i="2"/>
  <c r="Z660" i="2"/>
  <c r="AL660" i="2"/>
  <c r="B661" i="2"/>
  <c r="C661" i="2"/>
  <c r="D661" i="2"/>
  <c r="E661" i="2"/>
  <c r="F661" i="2"/>
  <c r="G661" i="2"/>
  <c r="H661" i="2"/>
  <c r="J661" i="2"/>
  <c r="K661" i="2"/>
  <c r="L661" i="2"/>
  <c r="M661" i="2"/>
  <c r="N661" i="2"/>
  <c r="O661" i="2"/>
  <c r="P661" i="2"/>
  <c r="B662" i="2"/>
  <c r="C662" i="2"/>
  <c r="D662" i="2"/>
  <c r="E662" i="2"/>
  <c r="G662" i="2"/>
  <c r="K662" i="2"/>
  <c r="M662" i="2"/>
  <c r="N662" i="2"/>
  <c r="O662" i="2"/>
  <c r="B664" i="2"/>
  <c r="C664" i="2"/>
  <c r="D664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B665" i="2"/>
  <c r="C665" i="2"/>
  <c r="D665" i="2"/>
  <c r="E665" i="2"/>
  <c r="F665" i="2"/>
  <c r="G665" i="2"/>
  <c r="H665" i="2"/>
  <c r="I665" i="2"/>
  <c r="J665" i="2"/>
  <c r="K665" i="2"/>
  <c r="L665" i="2"/>
  <c r="M665" i="2"/>
  <c r="N665" i="2"/>
  <c r="O665" i="2"/>
  <c r="P665" i="2"/>
  <c r="Q665" i="2"/>
  <c r="R665" i="2"/>
  <c r="Z665" i="2"/>
  <c r="AL665" i="2"/>
  <c r="B666" i="2"/>
  <c r="C666" i="2"/>
  <c r="D666" i="2"/>
  <c r="E666" i="2"/>
  <c r="F666" i="2"/>
  <c r="G666" i="2"/>
  <c r="H666" i="2"/>
  <c r="I666" i="2"/>
  <c r="J666" i="2"/>
  <c r="K666" i="2"/>
  <c r="L666" i="2"/>
  <c r="M666" i="2"/>
  <c r="N666" i="2"/>
  <c r="O666" i="2"/>
  <c r="P666" i="2"/>
  <c r="Q666" i="2"/>
  <c r="R666" i="2"/>
  <c r="B667" i="2"/>
  <c r="C667" i="2"/>
  <c r="D667" i="2"/>
  <c r="E667" i="2"/>
  <c r="F667" i="2"/>
  <c r="G667" i="2"/>
  <c r="H667" i="2"/>
  <c r="I667" i="2"/>
  <c r="J667" i="2"/>
  <c r="K667" i="2"/>
  <c r="L667" i="2"/>
  <c r="M667" i="2"/>
  <c r="N667" i="2"/>
  <c r="O667" i="2"/>
  <c r="P667" i="2"/>
  <c r="Q667" i="2"/>
  <c r="R667" i="2"/>
  <c r="E668" i="2"/>
  <c r="G668" i="2"/>
  <c r="H668" i="2"/>
  <c r="I668" i="2"/>
  <c r="M668" i="2"/>
  <c r="O668" i="2"/>
  <c r="B669" i="2"/>
  <c r="C669" i="2"/>
  <c r="D669" i="2"/>
  <c r="E669" i="2"/>
  <c r="F669" i="2"/>
  <c r="G669" i="2"/>
  <c r="H669" i="2"/>
  <c r="I669" i="2"/>
  <c r="J669" i="2"/>
  <c r="K669" i="2"/>
  <c r="L669" i="2"/>
  <c r="M669" i="2"/>
  <c r="N669" i="2"/>
  <c r="O669" i="2"/>
  <c r="P669" i="2"/>
  <c r="Q669" i="2"/>
  <c r="R669" i="2"/>
  <c r="B670" i="2"/>
  <c r="C670" i="2"/>
  <c r="D670" i="2"/>
  <c r="E670" i="2"/>
  <c r="F670" i="2"/>
  <c r="G670" i="2"/>
  <c r="H670" i="2"/>
  <c r="I670" i="2"/>
  <c r="J670" i="2"/>
  <c r="K670" i="2"/>
  <c r="L670" i="2"/>
  <c r="M670" i="2"/>
  <c r="N670" i="2"/>
  <c r="O670" i="2"/>
  <c r="P670" i="2"/>
  <c r="Q670" i="2"/>
  <c r="R670" i="2"/>
  <c r="B671" i="2"/>
  <c r="C671" i="2"/>
  <c r="D671" i="2"/>
  <c r="E671" i="2"/>
  <c r="F671" i="2"/>
  <c r="G671" i="2"/>
  <c r="H671" i="2"/>
  <c r="I671" i="2"/>
  <c r="J671" i="2"/>
  <c r="K671" i="2"/>
  <c r="L671" i="2"/>
  <c r="M671" i="2"/>
  <c r="N671" i="2"/>
  <c r="O671" i="2"/>
  <c r="P671" i="2"/>
  <c r="Q671" i="2"/>
  <c r="R671" i="2"/>
  <c r="B672" i="2"/>
  <c r="C672" i="2"/>
  <c r="D672" i="2"/>
  <c r="E672" i="2"/>
  <c r="F672" i="2"/>
  <c r="G672" i="2"/>
  <c r="H672" i="2"/>
  <c r="I672" i="2"/>
  <c r="J672" i="2"/>
  <c r="K672" i="2"/>
  <c r="L672" i="2"/>
  <c r="M672" i="2"/>
  <c r="N672" i="2"/>
  <c r="O672" i="2"/>
  <c r="P672" i="2"/>
  <c r="Q672" i="2"/>
  <c r="R672" i="2"/>
  <c r="E673" i="2"/>
  <c r="G673" i="2"/>
  <c r="H673" i="2"/>
  <c r="I673" i="2"/>
  <c r="M673" i="2"/>
  <c r="O673" i="2"/>
  <c r="Z674" i="2"/>
  <c r="AL674" i="2"/>
  <c r="B675" i="2"/>
  <c r="C675" i="2"/>
  <c r="D675" i="2"/>
  <c r="E675" i="2"/>
  <c r="F675" i="2"/>
  <c r="G675" i="2"/>
  <c r="H675" i="2"/>
  <c r="I675" i="2"/>
  <c r="J675" i="2"/>
  <c r="K675" i="2"/>
  <c r="L675" i="2"/>
  <c r="M675" i="2"/>
  <c r="N675" i="2"/>
  <c r="O675" i="2"/>
  <c r="P675" i="2"/>
  <c r="Q675" i="2"/>
  <c r="R675" i="2"/>
  <c r="B676" i="2"/>
  <c r="C676" i="2"/>
  <c r="D676" i="2"/>
  <c r="E676" i="2"/>
  <c r="F676" i="2"/>
  <c r="G676" i="2"/>
  <c r="H676" i="2"/>
  <c r="I676" i="2"/>
  <c r="J676" i="2"/>
  <c r="K676" i="2"/>
  <c r="L676" i="2"/>
  <c r="M676" i="2"/>
  <c r="N676" i="2"/>
  <c r="O676" i="2"/>
  <c r="P676" i="2"/>
  <c r="Q676" i="2"/>
  <c r="R676" i="2"/>
  <c r="B677" i="2"/>
  <c r="C677" i="2"/>
  <c r="D677" i="2"/>
  <c r="E677" i="2"/>
  <c r="F677" i="2"/>
  <c r="G677" i="2"/>
  <c r="H677" i="2"/>
  <c r="I677" i="2"/>
  <c r="J677" i="2"/>
  <c r="K677" i="2"/>
  <c r="L677" i="2"/>
  <c r="M677" i="2"/>
  <c r="N677" i="2"/>
  <c r="O677" i="2"/>
  <c r="P677" i="2"/>
  <c r="Q677" i="2"/>
  <c r="R677" i="2"/>
  <c r="B678" i="2"/>
  <c r="C678" i="2"/>
  <c r="D678" i="2"/>
  <c r="E678" i="2"/>
  <c r="F678" i="2"/>
  <c r="G678" i="2"/>
  <c r="H678" i="2"/>
  <c r="I678" i="2"/>
  <c r="J678" i="2"/>
  <c r="K678" i="2"/>
  <c r="L678" i="2"/>
  <c r="M678" i="2"/>
  <c r="N678" i="2"/>
  <c r="O678" i="2"/>
  <c r="P678" i="2"/>
  <c r="Q678" i="2"/>
  <c r="R678" i="2"/>
  <c r="B679" i="2"/>
  <c r="C679" i="2"/>
  <c r="D679" i="2"/>
  <c r="E679" i="2"/>
  <c r="F679" i="2"/>
  <c r="G679" i="2"/>
  <c r="H679" i="2"/>
  <c r="I679" i="2"/>
  <c r="J679" i="2"/>
  <c r="K679" i="2"/>
  <c r="L679" i="2"/>
  <c r="M679" i="2"/>
  <c r="N679" i="2"/>
  <c r="O679" i="2"/>
  <c r="P679" i="2"/>
  <c r="Q679" i="2"/>
  <c r="R679" i="2"/>
  <c r="B680" i="2"/>
  <c r="C680" i="2"/>
  <c r="D680" i="2"/>
  <c r="E680" i="2"/>
  <c r="F680" i="2"/>
  <c r="G680" i="2"/>
  <c r="H680" i="2"/>
  <c r="I680" i="2"/>
  <c r="J680" i="2"/>
  <c r="K680" i="2"/>
  <c r="L680" i="2"/>
  <c r="M680" i="2"/>
  <c r="N680" i="2"/>
  <c r="O680" i="2"/>
  <c r="P680" i="2"/>
  <c r="Q680" i="2"/>
  <c r="R680" i="2"/>
  <c r="B681" i="2"/>
  <c r="C681" i="2"/>
  <c r="D681" i="2"/>
  <c r="E681" i="2"/>
  <c r="F681" i="2"/>
  <c r="G681" i="2"/>
  <c r="H681" i="2"/>
  <c r="I681" i="2"/>
  <c r="J681" i="2"/>
  <c r="K681" i="2"/>
  <c r="L681" i="2"/>
  <c r="M681" i="2"/>
  <c r="N681" i="2"/>
  <c r="O681" i="2"/>
  <c r="P681" i="2"/>
  <c r="Q681" i="2"/>
  <c r="R681" i="2"/>
  <c r="Z681" i="2"/>
  <c r="AD681" i="2"/>
  <c r="AD683" i="2" s="1"/>
  <c r="AD688" i="2" s="1"/>
  <c r="AD689" i="2" s="1"/>
  <c r="AD691" i="2" s="1"/>
  <c r="AH681" i="2"/>
  <c r="AH683" i="2" s="1"/>
  <c r="AH688" i="2" s="1"/>
  <c r="AH689" i="2" s="1"/>
  <c r="AH691" i="2" s="1"/>
  <c r="AL681" i="2"/>
  <c r="B682" i="2"/>
  <c r="C682" i="2"/>
  <c r="D682" i="2"/>
  <c r="E682" i="2"/>
  <c r="F682" i="2"/>
  <c r="G682" i="2"/>
  <c r="H682" i="2"/>
  <c r="I682" i="2"/>
  <c r="J682" i="2"/>
  <c r="K682" i="2"/>
  <c r="L682" i="2"/>
  <c r="M682" i="2"/>
  <c r="N682" i="2"/>
  <c r="O682" i="2"/>
  <c r="P682" i="2"/>
  <c r="Q682" i="2"/>
  <c r="R682" i="2"/>
  <c r="B683" i="2"/>
  <c r="C683" i="2"/>
  <c r="D683" i="2"/>
  <c r="E683" i="2"/>
  <c r="F683" i="2"/>
  <c r="G683" i="2"/>
  <c r="H683" i="2"/>
  <c r="I683" i="2"/>
  <c r="J683" i="2"/>
  <c r="K683" i="2"/>
  <c r="L683" i="2"/>
  <c r="M683" i="2"/>
  <c r="N683" i="2"/>
  <c r="O683" i="2"/>
  <c r="P683" i="2"/>
  <c r="Q683" i="2"/>
  <c r="R683" i="2"/>
  <c r="Z683" i="2"/>
  <c r="B684" i="2"/>
  <c r="C684" i="2"/>
  <c r="D684" i="2"/>
  <c r="E684" i="2"/>
  <c r="F684" i="2"/>
  <c r="G684" i="2"/>
  <c r="H684" i="2"/>
  <c r="I684" i="2"/>
  <c r="J684" i="2"/>
  <c r="K684" i="2"/>
  <c r="L684" i="2"/>
  <c r="M684" i="2"/>
  <c r="N684" i="2"/>
  <c r="O684" i="2"/>
  <c r="P684" i="2"/>
  <c r="Q684" i="2"/>
  <c r="R684" i="2"/>
  <c r="B685" i="2"/>
  <c r="C685" i="2"/>
  <c r="D685" i="2"/>
  <c r="E685" i="2"/>
  <c r="F685" i="2"/>
  <c r="G685" i="2"/>
  <c r="H685" i="2"/>
  <c r="I685" i="2"/>
  <c r="J685" i="2"/>
  <c r="K685" i="2"/>
  <c r="L685" i="2"/>
  <c r="M685" i="2"/>
  <c r="N685" i="2"/>
  <c r="O685" i="2"/>
  <c r="P685" i="2"/>
  <c r="Q685" i="2"/>
  <c r="R685" i="2"/>
  <c r="Z685" i="2"/>
  <c r="AD685" i="2"/>
  <c r="AH685" i="2"/>
  <c r="B686" i="2"/>
  <c r="C686" i="2"/>
  <c r="D686" i="2"/>
  <c r="E686" i="2"/>
  <c r="F686" i="2"/>
  <c r="G686" i="2"/>
  <c r="H686" i="2"/>
  <c r="I686" i="2"/>
  <c r="J686" i="2"/>
  <c r="K686" i="2"/>
  <c r="L686" i="2"/>
  <c r="M686" i="2"/>
  <c r="N686" i="2"/>
  <c r="O686" i="2"/>
  <c r="P686" i="2"/>
  <c r="Q686" i="2"/>
  <c r="R686" i="2"/>
  <c r="AL686" i="2"/>
  <c r="B687" i="2"/>
  <c r="C687" i="2"/>
  <c r="D687" i="2"/>
  <c r="E687" i="2"/>
  <c r="F687" i="2"/>
  <c r="G687" i="2"/>
  <c r="H687" i="2"/>
  <c r="I687" i="2"/>
  <c r="J687" i="2"/>
  <c r="K687" i="2"/>
  <c r="L687" i="2"/>
  <c r="M687" i="2"/>
  <c r="N687" i="2"/>
  <c r="O687" i="2"/>
  <c r="P687" i="2"/>
  <c r="Q687" i="2"/>
  <c r="R687" i="2"/>
  <c r="B688" i="2"/>
  <c r="C688" i="2"/>
  <c r="D688" i="2"/>
  <c r="E688" i="2"/>
  <c r="F688" i="2"/>
  <c r="G688" i="2"/>
  <c r="H688" i="2"/>
  <c r="I688" i="2"/>
  <c r="J688" i="2"/>
  <c r="K688" i="2"/>
  <c r="L688" i="2"/>
  <c r="M688" i="2"/>
  <c r="N688" i="2"/>
  <c r="O688" i="2"/>
  <c r="P688" i="2"/>
  <c r="Q688" i="2"/>
  <c r="R688" i="2"/>
  <c r="Z688" i="2"/>
  <c r="Z689" i="2" s="1"/>
  <c r="Z691" i="2" s="1"/>
  <c r="AL688" i="2"/>
  <c r="B689" i="2"/>
  <c r="C689" i="2"/>
  <c r="D689" i="2"/>
  <c r="E689" i="2"/>
  <c r="F689" i="2"/>
  <c r="G689" i="2"/>
  <c r="H689" i="2"/>
  <c r="I689" i="2"/>
  <c r="J689" i="2"/>
  <c r="K689" i="2"/>
  <c r="L689" i="2"/>
  <c r="M689" i="2"/>
  <c r="N689" i="2"/>
  <c r="O689" i="2"/>
  <c r="P689" i="2"/>
  <c r="Q689" i="2"/>
  <c r="R689" i="2"/>
  <c r="B690" i="2"/>
  <c r="C690" i="2"/>
  <c r="D690" i="2"/>
  <c r="E690" i="2"/>
  <c r="F690" i="2"/>
  <c r="G690" i="2"/>
  <c r="H690" i="2"/>
  <c r="I690" i="2"/>
  <c r="J690" i="2"/>
  <c r="K690" i="2"/>
  <c r="L690" i="2"/>
  <c r="M690" i="2"/>
  <c r="N690" i="2"/>
  <c r="O690" i="2"/>
  <c r="P690" i="2"/>
  <c r="Q690" i="2"/>
  <c r="R690" i="2"/>
  <c r="B691" i="2"/>
  <c r="C691" i="2"/>
  <c r="D691" i="2"/>
  <c r="E691" i="2"/>
  <c r="F691" i="2"/>
  <c r="G691" i="2"/>
  <c r="H691" i="2"/>
  <c r="I691" i="2"/>
  <c r="J691" i="2"/>
  <c r="K691" i="2"/>
  <c r="L691" i="2"/>
  <c r="M691" i="2"/>
  <c r="N691" i="2"/>
  <c r="O691" i="2"/>
  <c r="P691" i="2"/>
  <c r="Q691" i="2"/>
  <c r="R691" i="2"/>
  <c r="B692" i="2"/>
  <c r="C692" i="2"/>
  <c r="D692" i="2"/>
  <c r="E692" i="2"/>
  <c r="F692" i="2"/>
  <c r="G692" i="2"/>
  <c r="H692" i="2"/>
  <c r="I692" i="2"/>
  <c r="J692" i="2"/>
  <c r="K692" i="2"/>
  <c r="L692" i="2"/>
  <c r="M692" i="2"/>
  <c r="N692" i="2"/>
  <c r="O692" i="2"/>
  <c r="P692" i="2"/>
  <c r="Q692" i="2"/>
  <c r="R692" i="2"/>
  <c r="B693" i="2"/>
  <c r="C693" i="2"/>
  <c r="D693" i="2"/>
  <c r="E693" i="2"/>
  <c r="F693" i="2"/>
  <c r="G693" i="2"/>
  <c r="H693" i="2"/>
  <c r="I693" i="2"/>
  <c r="J693" i="2"/>
  <c r="K693" i="2"/>
  <c r="L693" i="2"/>
  <c r="M693" i="2"/>
  <c r="N693" i="2"/>
  <c r="O693" i="2"/>
  <c r="P693" i="2"/>
  <c r="Q693" i="2"/>
  <c r="R693" i="2"/>
  <c r="B694" i="2"/>
  <c r="C694" i="2"/>
  <c r="D694" i="2"/>
  <c r="E694" i="2"/>
  <c r="F694" i="2"/>
  <c r="G694" i="2"/>
  <c r="H694" i="2"/>
  <c r="I694" i="2"/>
  <c r="J694" i="2"/>
  <c r="K694" i="2"/>
  <c r="L694" i="2"/>
  <c r="M694" i="2"/>
  <c r="N694" i="2"/>
  <c r="O694" i="2"/>
  <c r="P694" i="2"/>
  <c r="Q694" i="2"/>
  <c r="R694" i="2"/>
  <c r="B696" i="2"/>
  <c r="C696" i="2"/>
  <c r="D696" i="2"/>
  <c r="E696" i="2"/>
  <c r="F696" i="2"/>
  <c r="G696" i="2"/>
  <c r="H696" i="2"/>
  <c r="I696" i="2"/>
  <c r="J696" i="2"/>
  <c r="K696" i="2"/>
  <c r="L696" i="2"/>
  <c r="M696" i="2"/>
  <c r="N696" i="2"/>
  <c r="O696" i="2"/>
  <c r="P696" i="2"/>
  <c r="Q696" i="2"/>
  <c r="R696" i="2"/>
  <c r="B697" i="2"/>
  <c r="C697" i="2"/>
  <c r="D697" i="2"/>
  <c r="E697" i="2"/>
  <c r="F697" i="2"/>
  <c r="G697" i="2"/>
  <c r="H697" i="2"/>
  <c r="I697" i="2"/>
  <c r="J697" i="2"/>
  <c r="K697" i="2"/>
  <c r="L697" i="2"/>
  <c r="M697" i="2"/>
  <c r="N697" i="2"/>
  <c r="O697" i="2"/>
  <c r="P697" i="2"/>
  <c r="Q697" i="2"/>
  <c r="R697" i="2"/>
  <c r="B699" i="2"/>
  <c r="C699" i="2"/>
  <c r="D699" i="2"/>
  <c r="E699" i="2"/>
  <c r="G699" i="2"/>
  <c r="H699" i="2"/>
  <c r="I699" i="2"/>
  <c r="J699" i="2"/>
  <c r="K699" i="2"/>
  <c r="L699" i="2"/>
  <c r="M699" i="2"/>
  <c r="O699" i="2"/>
  <c r="P699" i="2"/>
  <c r="Q699" i="2"/>
  <c r="R699" i="2"/>
  <c r="B700" i="2"/>
  <c r="C700" i="2"/>
  <c r="D700" i="2"/>
  <c r="F700" i="2"/>
  <c r="G700" i="2"/>
  <c r="H700" i="2"/>
  <c r="I700" i="2"/>
  <c r="J700" i="2"/>
  <c r="K700" i="2"/>
  <c r="L700" i="2"/>
  <c r="M700" i="2"/>
  <c r="N700" i="2"/>
  <c r="P700" i="2"/>
  <c r="Q700" i="2"/>
  <c r="R700" i="2"/>
  <c r="E702" i="2"/>
  <c r="G702" i="2"/>
  <c r="H702" i="2"/>
  <c r="I702" i="2"/>
  <c r="M702" i="2"/>
  <c r="O702" i="2"/>
  <c r="B703" i="2"/>
  <c r="C703" i="2"/>
  <c r="H703" i="2"/>
  <c r="I703" i="2"/>
  <c r="L703" i="2"/>
  <c r="O703" i="2"/>
  <c r="P703" i="2"/>
  <c r="Q703" i="2"/>
  <c r="R703" i="2"/>
  <c r="B704" i="2"/>
  <c r="C704" i="2"/>
  <c r="H704" i="2"/>
  <c r="I704" i="2"/>
  <c r="L704" i="2"/>
  <c r="O704" i="2"/>
  <c r="P704" i="2"/>
  <c r="Q704" i="2"/>
  <c r="R704" i="2"/>
  <c r="B705" i="2"/>
  <c r="I705" i="2"/>
  <c r="O705" i="2"/>
  <c r="B708" i="2"/>
  <c r="C708" i="2"/>
  <c r="C715" i="2" s="1"/>
  <c r="D708" i="2"/>
  <c r="E708" i="2"/>
  <c r="E715" i="2" s="1"/>
  <c r="G708" i="2"/>
  <c r="G715" i="2" s="1"/>
  <c r="H708" i="2"/>
  <c r="H715" i="2" s="1"/>
  <c r="I708" i="2"/>
  <c r="J708" i="2"/>
  <c r="K708" i="2"/>
  <c r="L708" i="2"/>
  <c r="M708" i="2"/>
  <c r="M715" i="2" s="1"/>
  <c r="O708" i="2"/>
  <c r="O715" i="2" s="1"/>
  <c r="P708" i="2"/>
  <c r="Q708" i="2"/>
  <c r="R708" i="2"/>
  <c r="B709" i="2"/>
  <c r="C709" i="2"/>
  <c r="D709" i="2"/>
  <c r="D710" i="2" s="1"/>
  <c r="F709" i="2"/>
  <c r="G709" i="2"/>
  <c r="G713" i="2" s="1"/>
  <c r="H709" i="2"/>
  <c r="I710" i="2" s="1"/>
  <c r="I709" i="2"/>
  <c r="J709" i="2"/>
  <c r="J713" i="2" s="1"/>
  <c r="K709" i="2"/>
  <c r="L709" i="2"/>
  <c r="L713" i="2" s="1"/>
  <c r="M709" i="2"/>
  <c r="M716" i="2" s="1"/>
  <c r="N709" i="2"/>
  <c r="N710" i="2" s="1"/>
  <c r="P709" i="2"/>
  <c r="Q710" i="2" s="1"/>
  <c r="Q709" i="2"/>
  <c r="R709" i="2"/>
  <c r="R713" i="2" s="1"/>
  <c r="H710" i="2"/>
  <c r="L710" i="2"/>
  <c r="M710" i="2"/>
  <c r="B712" i="2"/>
  <c r="C712" i="2"/>
  <c r="D712" i="2"/>
  <c r="E712" i="2"/>
  <c r="F712" i="2"/>
  <c r="G712" i="2"/>
  <c r="H712" i="2"/>
  <c r="I712" i="2"/>
  <c r="J712" i="2"/>
  <c r="K712" i="2"/>
  <c r="L712" i="2"/>
  <c r="M712" i="2"/>
  <c r="N712" i="2"/>
  <c r="O712" i="2"/>
  <c r="P712" i="2"/>
  <c r="Q712" i="2"/>
  <c r="B713" i="2"/>
  <c r="C713" i="2"/>
  <c r="H713" i="2"/>
  <c r="I713" i="2"/>
  <c r="K713" i="2"/>
  <c r="M713" i="2"/>
  <c r="N713" i="2"/>
  <c r="Q713" i="2"/>
  <c r="B714" i="2"/>
  <c r="C714" i="2"/>
  <c r="D714" i="2"/>
  <c r="E714" i="2"/>
  <c r="F714" i="2"/>
  <c r="G714" i="2"/>
  <c r="G718" i="2" s="1"/>
  <c r="H714" i="2"/>
  <c r="I714" i="2"/>
  <c r="J714" i="2"/>
  <c r="K714" i="2"/>
  <c r="L714" i="2"/>
  <c r="M714" i="2"/>
  <c r="M718" i="2" s="1"/>
  <c r="N714" i="2"/>
  <c r="O714" i="2"/>
  <c r="O718" i="2" s="1"/>
  <c r="P714" i="2"/>
  <c r="Q714" i="2"/>
  <c r="R714" i="2"/>
  <c r="B715" i="2"/>
  <c r="D715" i="2"/>
  <c r="I715" i="2"/>
  <c r="J715" i="2"/>
  <c r="K715" i="2"/>
  <c r="L715" i="2"/>
  <c r="P715" i="2"/>
  <c r="Q715" i="2"/>
  <c r="C716" i="2"/>
  <c r="G716" i="2"/>
  <c r="H716" i="2"/>
  <c r="I716" i="2"/>
  <c r="K716" i="2"/>
  <c r="L716" i="2"/>
  <c r="N716" i="2"/>
  <c r="N723" i="2" s="1"/>
  <c r="P716" i="2"/>
  <c r="Q716" i="2"/>
  <c r="Q723" i="2" s="1"/>
  <c r="E718" i="2"/>
  <c r="H718" i="2"/>
  <c r="R721" i="2"/>
  <c r="I723" i="2"/>
  <c r="L723" i="2"/>
  <c r="N729" i="2"/>
  <c r="O729" i="2"/>
  <c r="Q729" i="2"/>
  <c r="C732" i="2"/>
  <c r="B733" i="2"/>
  <c r="D736" i="2"/>
  <c r="E736" i="2"/>
  <c r="F736" i="2" s="1"/>
  <c r="F737" i="2" s="1"/>
  <c r="G736" i="2"/>
  <c r="H736" i="2" s="1"/>
  <c r="C737" i="2"/>
  <c r="D737" i="2"/>
  <c r="E737" i="2"/>
  <c r="E739" i="2"/>
  <c r="E740" i="2"/>
  <c r="F740" i="2"/>
  <c r="F741" i="2" s="1"/>
  <c r="G740" i="2"/>
  <c r="H740" i="2"/>
  <c r="D741" i="2"/>
  <c r="E741" i="2"/>
  <c r="G741" i="2"/>
  <c r="F744" i="2"/>
  <c r="G744" i="2"/>
  <c r="H744" i="2"/>
  <c r="E745" i="2"/>
  <c r="F745" i="2"/>
  <c r="F747" i="2" s="1"/>
  <c r="G745" i="2"/>
  <c r="G747" i="2"/>
  <c r="G748" i="2"/>
  <c r="H748" i="2" s="1"/>
  <c r="H749" i="2" s="1"/>
  <c r="H751" i="2" s="1"/>
  <c r="F749" i="2"/>
  <c r="H752" i="2"/>
  <c r="H753" i="2" s="1"/>
  <c r="G753" i="2"/>
  <c r="H755" i="2"/>
  <c r="I756" i="2"/>
  <c r="I757" i="2" s="1"/>
  <c r="J756" i="2"/>
  <c r="K756" i="2" s="1"/>
  <c r="H757" i="2"/>
  <c r="I759" i="2"/>
  <c r="J760" i="2"/>
  <c r="J761" i="2" s="1"/>
  <c r="I761" i="2"/>
  <c r="K764" i="2"/>
  <c r="L764" i="2"/>
  <c r="M764" i="2" s="1"/>
  <c r="J765" i="2"/>
  <c r="K765" i="2"/>
  <c r="K767" i="2"/>
  <c r="L768" i="2"/>
  <c r="M768" i="2" s="1"/>
  <c r="M769" i="2" s="1"/>
  <c r="K769" i="2"/>
  <c r="L769" i="2"/>
  <c r="M771" i="2"/>
  <c r="M772" i="2"/>
  <c r="N772" i="2" s="1"/>
  <c r="N773" i="2" s="1"/>
  <c r="N775" i="2" s="1"/>
  <c r="L773" i="2"/>
  <c r="M773" i="2"/>
  <c r="M775" i="2" s="1"/>
  <c r="N776" i="2"/>
  <c r="O776" i="2"/>
  <c r="Q776" i="2"/>
  <c r="Q777" i="2" s="1"/>
  <c r="Q779" i="2" s="1"/>
  <c r="R776" i="2"/>
  <c r="R777" i="2" s="1"/>
  <c r="R778" i="2" s="1"/>
  <c r="M777" i="2"/>
  <c r="N777" i="2"/>
  <c r="N779" i="2" s="1"/>
  <c r="O777" i="2"/>
  <c r="O779" i="2" s="1"/>
  <c r="P777" i="2"/>
  <c r="O780" i="2"/>
  <c r="O781" i="2" s="1"/>
  <c r="R780" i="2"/>
  <c r="N781" i="2"/>
  <c r="Q781" i="2"/>
  <c r="R781" i="2"/>
  <c r="R782" i="2" s="1"/>
  <c r="O782" i="2" l="1"/>
  <c r="O783" i="2"/>
  <c r="L756" i="2"/>
  <c r="K757" i="2"/>
  <c r="K759" i="2" s="1"/>
  <c r="N764" i="2"/>
  <c r="M765" i="2"/>
  <c r="M767" i="2" s="1"/>
  <c r="AC649" i="2"/>
  <c r="AC651" i="2"/>
  <c r="AO645" i="2"/>
  <c r="AO646" i="2" s="1"/>
  <c r="I736" i="2"/>
  <c r="H737" i="2"/>
  <c r="AB647" i="2"/>
  <c r="AB648" i="2"/>
  <c r="F743" i="2"/>
  <c r="O778" i="2"/>
  <c r="O772" i="2"/>
  <c r="L765" i="2"/>
  <c r="J757" i="2"/>
  <c r="J759" i="2" s="1"/>
  <c r="D716" i="2"/>
  <c r="D723" i="2" s="1"/>
  <c r="R710" i="2"/>
  <c r="Z648" i="2"/>
  <c r="F434" i="2"/>
  <c r="F660" i="2"/>
  <c r="F699" i="2"/>
  <c r="F708" i="2"/>
  <c r="F715" i="2" s="1"/>
  <c r="I744" i="2"/>
  <c r="H745" i="2"/>
  <c r="H747" i="2" s="1"/>
  <c r="D739" i="2"/>
  <c r="N434" i="2"/>
  <c r="N459" i="2"/>
  <c r="N660" i="2"/>
  <c r="N699" i="2"/>
  <c r="N708" i="2"/>
  <c r="N715" i="2" s="1"/>
  <c r="S715" i="2" s="1"/>
  <c r="N768" i="2"/>
  <c r="L767" i="2"/>
  <c r="K760" i="2"/>
  <c r="R729" i="2"/>
  <c r="AN646" i="2"/>
  <c r="G743" i="2"/>
  <c r="F713" i="2"/>
  <c r="F716" i="2"/>
  <c r="AK645" i="2"/>
  <c r="AK646" i="2"/>
  <c r="E591" i="2"/>
  <c r="E590" i="2"/>
  <c r="E658" i="2"/>
  <c r="E700" i="2"/>
  <c r="E709" i="2"/>
  <c r="K710" i="2"/>
  <c r="K723" i="2" s="1"/>
  <c r="J710" i="2"/>
  <c r="R783" i="2"/>
  <c r="E743" i="2"/>
  <c r="J716" i="2"/>
  <c r="J723" i="2" s="1"/>
  <c r="H705" i="2"/>
  <c r="AL694" i="2"/>
  <c r="AL689" i="2"/>
  <c r="J763" i="2"/>
  <c r="H741" i="2"/>
  <c r="H743" i="2" s="1"/>
  <c r="I740" i="2"/>
  <c r="H739" i="2"/>
  <c r="R712" i="2"/>
  <c r="R715" i="2"/>
  <c r="R716" i="2"/>
  <c r="C718" i="2"/>
  <c r="D713" i="2"/>
  <c r="G710" i="2"/>
  <c r="AN645" i="2"/>
  <c r="G749" i="2"/>
  <c r="G751" i="2" s="1"/>
  <c r="G723" i="2"/>
  <c r="R779" i="2"/>
  <c r="L771" i="2"/>
  <c r="I752" i="2"/>
  <c r="I748" i="2"/>
  <c r="F739" i="2"/>
  <c r="G737" i="2"/>
  <c r="G739" i="2" s="1"/>
  <c r="H723" i="2"/>
  <c r="C710" i="2"/>
  <c r="C723" i="2" s="1"/>
  <c r="B716" i="2"/>
  <c r="Y648" i="2"/>
  <c r="Y647" i="2"/>
  <c r="AP645" i="2"/>
  <c r="AP646" i="2" s="1"/>
  <c r="Z618" i="2"/>
  <c r="AA609" i="2"/>
  <c r="D732" i="2"/>
  <c r="C733" i="2"/>
  <c r="C735" i="2" s="1"/>
  <c r="AA641" i="2"/>
  <c r="AA643" i="2" s="1"/>
  <c r="G559" i="2"/>
  <c r="G574" i="2"/>
  <c r="I718" i="2"/>
  <c r="M723" i="2"/>
  <c r="AL641" i="2"/>
  <c r="AL643" i="2" s="1"/>
  <c r="K539" i="2"/>
  <c r="L539" i="2"/>
  <c r="O559" i="2"/>
  <c r="O574" i="2"/>
  <c r="R556" i="2"/>
  <c r="R571" i="2"/>
  <c r="P713" i="2"/>
  <c r="J662" i="2"/>
  <c r="AR641" i="2"/>
  <c r="AR643" i="2" s="1"/>
  <c r="AJ641" i="2"/>
  <c r="AJ643" i="2" s="1"/>
  <c r="F574" i="2"/>
  <c r="F559" i="2"/>
  <c r="G558" i="2"/>
  <c r="G573" i="2"/>
  <c r="Q546" i="2"/>
  <c r="R604" i="2"/>
  <c r="J604" i="2"/>
  <c r="B604" i="2"/>
  <c r="Q591" i="2"/>
  <c r="G545" i="2"/>
  <c r="G546" i="2" s="1"/>
  <c r="Q609" i="2"/>
  <c r="AD606" i="2" s="1"/>
  <c r="I609" i="2"/>
  <c r="I591" i="2"/>
  <c r="J591" i="2"/>
  <c r="N574" i="2"/>
  <c r="I548" i="2"/>
  <c r="B559" i="2"/>
  <c r="B574" i="2"/>
  <c r="K590" i="2"/>
  <c r="B582" i="2"/>
  <c r="K582" i="2"/>
  <c r="C582" i="2"/>
  <c r="L582" i="2"/>
  <c r="D582" i="2"/>
  <c r="D574" i="2"/>
  <c r="O558" i="2"/>
  <c r="R574" i="2"/>
  <c r="R559" i="2"/>
  <c r="Q606" i="2"/>
  <c r="I606" i="2"/>
  <c r="H604" i="2"/>
  <c r="H591" i="2"/>
  <c r="H590" i="2"/>
  <c r="D591" i="2"/>
  <c r="M591" i="2"/>
  <c r="M590" i="2"/>
  <c r="N590" i="2"/>
  <c r="N591" i="2"/>
  <c r="F591" i="2"/>
  <c r="G591" i="2"/>
  <c r="Q569" i="2"/>
  <c r="K569" i="2"/>
  <c r="I552" i="2"/>
  <c r="M573" i="2"/>
  <c r="M558" i="2"/>
  <c r="E573" i="2"/>
  <c r="E558" i="2"/>
  <c r="O571" i="2"/>
  <c r="O556" i="2"/>
  <c r="M522" i="2"/>
  <c r="E604" i="2"/>
  <c r="K591" i="2"/>
  <c r="C591" i="2"/>
  <c r="H557" i="2"/>
  <c r="C539" i="2"/>
  <c r="Q531" i="2"/>
  <c r="C523" i="2"/>
  <c r="L572" i="2"/>
  <c r="L557" i="2"/>
  <c r="P545" i="2"/>
  <c r="H545" i="2"/>
  <c r="H546" i="2" s="1"/>
  <c r="M537" i="2"/>
  <c r="O530" i="2"/>
  <c r="M551" i="2"/>
  <c r="H467" i="2"/>
  <c r="G590" i="2"/>
  <c r="M530" i="2"/>
  <c r="K530" i="2"/>
  <c r="K531" i="2"/>
  <c r="R506" i="2"/>
  <c r="G512" i="2"/>
  <c r="Q604" i="2"/>
  <c r="I604" i="2"/>
  <c r="O589" i="2"/>
  <c r="P568" i="2"/>
  <c r="H568" i="2"/>
  <c r="J539" i="2"/>
  <c r="J531" i="2"/>
  <c r="F550" i="2"/>
  <c r="G549" i="2"/>
  <c r="L551" i="2"/>
  <c r="N504" i="2"/>
  <c r="N509" i="2"/>
  <c r="O505" i="2"/>
  <c r="G508" i="2"/>
  <c r="G504" i="2"/>
  <c r="Q559" i="2"/>
  <c r="C506" i="2"/>
  <c r="C590" i="2"/>
  <c r="P558" i="2"/>
  <c r="N539" i="2"/>
  <c r="G538" i="2"/>
  <c r="H530" i="2"/>
  <c r="P531" i="2"/>
  <c r="I531" i="2"/>
  <c r="N523" i="2"/>
  <c r="P548" i="2"/>
  <c r="J504" i="2"/>
  <c r="J511" i="2"/>
  <c r="K510" i="2"/>
  <c r="K504" i="2"/>
  <c r="D504" i="2"/>
  <c r="D509" i="2"/>
  <c r="M504" i="2"/>
  <c r="M508" i="2"/>
  <c r="E504" i="2"/>
  <c r="E508" i="2"/>
  <c r="R558" i="2"/>
  <c r="C557" i="2"/>
  <c r="C572" i="2"/>
  <c r="I572" i="2"/>
  <c r="L568" i="2"/>
  <c r="R545" i="2"/>
  <c r="F537" i="2"/>
  <c r="G530" i="2"/>
  <c r="I513" i="2"/>
  <c r="I514" i="2"/>
  <c r="R497" i="2"/>
  <c r="B571" i="2"/>
  <c r="H558" i="2"/>
  <c r="J545" i="2"/>
  <c r="J546" i="2" s="1"/>
  <c r="J548" i="2"/>
  <c r="D537" i="2"/>
  <c r="E537" i="2"/>
  <c r="C531" i="2"/>
  <c r="N529" i="2"/>
  <c r="E522" i="2"/>
  <c r="F523" i="2"/>
  <c r="O522" i="2"/>
  <c r="O523" i="2"/>
  <c r="G522" i="2"/>
  <c r="G523" i="2"/>
  <c r="Q497" i="2"/>
  <c r="I497" i="2"/>
  <c r="O479" i="2"/>
  <c r="F568" i="2"/>
  <c r="E551" i="2"/>
  <c r="N550" i="2"/>
  <c r="O537" i="2"/>
  <c r="O549" i="2"/>
  <c r="H537" i="2"/>
  <c r="H548" i="2"/>
  <c r="F529" i="2"/>
  <c r="K551" i="2"/>
  <c r="C551" i="2"/>
  <c r="L550" i="2"/>
  <c r="D550" i="2"/>
  <c r="M549" i="2"/>
  <c r="E549" i="2"/>
  <c r="N548" i="2"/>
  <c r="F508" i="2"/>
  <c r="F504" i="2"/>
  <c r="F491" i="2"/>
  <c r="G491" i="2"/>
  <c r="N466" i="2"/>
  <c r="M491" i="2"/>
  <c r="L479" i="2"/>
  <c r="D479" i="2"/>
  <c r="I467" i="2"/>
  <c r="K485" i="2"/>
  <c r="C485" i="2"/>
  <c r="L485" i="2"/>
  <c r="D485" i="2"/>
  <c r="O434" i="2"/>
  <c r="G434" i="2"/>
  <c r="R531" i="2"/>
  <c r="E530" i="2"/>
  <c r="L521" i="2"/>
  <c r="D521" i="2"/>
  <c r="I506" i="2"/>
  <c r="H505" i="2"/>
  <c r="I485" i="2"/>
  <c r="B485" i="2"/>
  <c r="C473" i="2"/>
  <c r="D473" i="2"/>
  <c r="D590" i="2" s="1"/>
  <c r="O512" i="2"/>
  <c r="O467" i="2"/>
  <c r="P466" i="2"/>
  <c r="P509" i="2"/>
  <c r="Q466" i="2"/>
  <c r="Q530" i="2" s="1"/>
  <c r="Q508" i="2"/>
  <c r="Q479" i="2"/>
  <c r="J479" i="2"/>
  <c r="B479" i="2"/>
  <c r="N473" i="2"/>
  <c r="P511" i="2"/>
  <c r="H511" i="2"/>
  <c r="Q510" i="2"/>
  <c r="I510" i="2"/>
  <c r="R466" i="2"/>
  <c r="R718" i="2" s="1"/>
  <c r="R509" i="2"/>
  <c r="J466" i="2"/>
  <c r="J509" i="2"/>
  <c r="B466" i="2"/>
  <c r="B509" i="2"/>
  <c r="K466" i="2"/>
  <c r="K546" i="2" s="1"/>
  <c r="K508" i="2"/>
  <c r="C466" i="2"/>
  <c r="C522" i="2" s="1"/>
  <c r="C508" i="2"/>
  <c r="K434" i="2"/>
  <c r="C434" i="2"/>
  <c r="R368" i="2"/>
  <c r="R416" i="2"/>
  <c r="J416" i="2"/>
  <c r="B416" i="2"/>
  <c r="F466" i="2"/>
  <c r="F546" i="2" s="1"/>
  <c r="R521" i="2"/>
  <c r="J521" i="2"/>
  <c r="B521" i="2"/>
  <c r="B491" i="2"/>
  <c r="O485" i="2"/>
  <c r="M434" i="2"/>
  <c r="E434" i="2"/>
  <c r="R362" i="2"/>
  <c r="L529" i="2"/>
  <c r="D529" i="2"/>
  <c r="P521" i="2"/>
  <c r="H521" i="2"/>
  <c r="I522" i="2"/>
  <c r="J491" i="2"/>
  <c r="G485" i="2"/>
  <c r="O473" i="2"/>
  <c r="O598" i="2" s="1"/>
  <c r="L466" i="2"/>
  <c r="L508" i="2"/>
  <c r="D466" i="2"/>
  <c r="D718" i="2" s="1"/>
  <c r="D508" i="2"/>
  <c r="R380" i="2"/>
  <c r="R410" i="2"/>
  <c r="R392" i="2"/>
  <c r="R422" i="2"/>
  <c r="J380" i="2"/>
  <c r="J410" i="2"/>
  <c r="J362" i="2"/>
  <c r="J392" i="2"/>
  <c r="J422" i="2"/>
  <c r="J368" i="2"/>
  <c r="B380" i="2"/>
  <c r="B410" i="2"/>
  <c r="B362" i="2"/>
  <c r="B392" i="2"/>
  <c r="B422" i="2"/>
  <c r="B368" i="2"/>
  <c r="B446" i="2"/>
  <c r="B398" i="2"/>
  <c r="R398" i="2"/>
  <c r="J398" i="2"/>
  <c r="R386" i="2"/>
  <c r="J386" i="2"/>
  <c r="B386" i="2"/>
  <c r="Q410" i="2"/>
  <c r="I410" i="2"/>
  <c r="G392" i="2"/>
  <c r="D386" i="2"/>
  <c r="Q380" i="2"/>
  <c r="I380" i="2"/>
  <c r="N374" i="2"/>
  <c r="F374" i="2"/>
  <c r="K368" i="2"/>
  <c r="C368" i="2"/>
  <c r="P362" i="2"/>
  <c r="H362" i="2"/>
  <c r="G440" i="2"/>
  <c r="Q428" i="2"/>
  <c r="I428" i="2"/>
  <c r="K416" i="2"/>
  <c r="C416" i="2"/>
  <c r="I398" i="2"/>
  <c r="O362" i="2"/>
  <c r="G362" i="2"/>
  <c r="O386" i="2"/>
  <c r="G386" i="2"/>
  <c r="Q374" i="2"/>
  <c r="I374" i="2"/>
  <c r="K362" i="2"/>
  <c r="C362" i="2"/>
  <c r="AP647" i="2" l="1"/>
  <c r="AP649" i="2"/>
  <c r="D725" i="2"/>
  <c r="D730" i="2" s="1"/>
  <c r="L725" i="2"/>
  <c r="L730" i="2" s="1"/>
  <c r="F725" i="2"/>
  <c r="F730" i="2" s="1"/>
  <c r="N725" i="2"/>
  <c r="N730" i="2" s="1"/>
  <c r="K725" i="2"/>
  <c r="K730" i="2" s="1"/>
  <c r="C725" i="2"/>
  <c r="C730" i="2" s="1"/>
  <c r="O725" i="2"/>
  <c r="O730" i="2" s="1"/>
  <c r="H725" i="2"/>
  <c r="H730" i="2" s="1"/>
  <c r="R725" i="2"/>
  <c r="R730" i="2" s="1"/>
  <c r="Q725" i="2"/>
  <c r="Q730" i="2" s="1"/>
  <c r="P725" i="2"/>
  <c r="P730" i="2" s="1"/>
  <c r="B725" i="2"/>
  <c r="B730" i="2" s="1"/>
  <c r="E725" i="2"/>
  <c r="E730" i="2" s="1"/>
  <c r="G725" i="2"/>
  <c r="G730" i="2" s="1"/>
  <c r="I725" i="2"/>
  <c r="I730" i="2" s="1"/>
  <c r="J725" i="2"/>
  <c r="J730" i="2" s="1"/>
  <c r="M725" i="2"/>
  <c r="M730" i="2" s="1"/>
  <c r="AO649" i="2"/>
  <c r="AO647" i="2"/>
  <c r="L467" i="2"/>
  <c r="L598" i="2"/>
  <c r="L512" i="2"/>
  <c r="L546" i="2"/>
  <c r="L673" i="2"/>
  <c r="M467" i="2"/>
  <c r="L668" i="2"/>
  <c r="L702" i="2"/>
  <c r="L705" i="2" s="1"/>
  <c r="L718" i="2"/>
  <c r="H522" i="2"/>
  <c r="H523" i="2"/>
  <c r="H642" i="2"/>
  <c r="H652" i="2"/>
  <c r="B512" i="2"/>
  <c r="B546" i="2"/>
  <c r="B647" i="2"/>
  <c r="B505" i="2"/>
  <c r="B668" i="2"/>
  <c r="B673" i="2"/>
  <c r="P551" i="2"/>
  <c r="P636" i="2"/>
  <c r="P512" i="2"/>
  <c r="P467" i="2"/>
  <c r="P538" i="2"/>
  <c r="P598" i="2"/>
  <c r="P702" i="2"/>
  <c r="P705" i="2" s="1"/>
  <c r="P673" i="2"/>
  <c r="P718" i="2"/>
  <c r="P668" i="2"/>
  <c r="P647" i="2"/>
  <c r="M572" i="2"/>
  <c r="M557" i="2"/>
  <c r="H538" i="2"/>
  <c r="H539" i="2"/>
  <c r="I539" i="2"/>
  <c r="H552" i="2"/>
  <c r="Q657" i="2"/>
  <c r="Q662" i="2"/>
  <c r="Q661" i="2"/>
  <c r="F538" i="2"/>
  <c r="F539" i="2"/>
  <c r="E548" i="2"/>
  <c r="E633" i="2"/>
  <c r="K505" i="2"/>
  <c r="K506" i="2"/>
  <c r="K704" i="2"/>
  <c r="K703" i="2"/>
  <c r="P530" i="2"/>
  <c r="G513" i="2"/>
  <c r="G514" i="2"/>
  <c r="G552" i="2"/>
  <c r="H514" i="2"/>
  <c r="G637" i="2"/>
  <c r="P590" i="2"/>
  <c r="E716" i="2"/>
  <c r="E723" i="2" s="1"/>
  <c r="E710" i="2"/>
  <c r="E713" i="2"/>
  <c r="F723" i="2"/>
  <c r="P522" i="2"/>
  <c r="P523" i="2"/>
  <c r="P652" i="2"/>
  <c r="P642" i="2"/>
  <c r="B522" i="2"/>
  <c r="B642" i="2"/>
  <c r="B652" i="2"/>
  <c r="J549" i="2"/>
  <c r="J634" i="2"/>
  <c r="N467" i="2"/>
  <c r="N512" i="2"/>
  <c r="N546" i="2"/>
  <c r="N598" i="2"/>
  <c r="N522" i="2"/>
  <c r="N702" i="2"/>
  <c r="N673" i="2"/>
  <c r="N718" i="2"/>
  <c r="N668" i="2"/>
  <c r="N642" i="2"/>
  <c r="D573" i="2"/>
  <c r="D558" i="2"/>
  <c r="O557" i="2"/>
  <c r="O572" i="2"/>
  <c r="N530" i="2"/>
  <c r="N531" i="2"/>
  <c r="O531" i="2"/>
  <c r="N647" i="2"/>
  <c r="N652" i="2"/>
  <c r="C538" i="2"/>
  <c r="E505" i="2"/>
  <c r="E506" i="2"/>
  <c r="E512" i="2"/>
  <c r="E703" i="2"/>
  <c r="E704" i="2"/>
  <c r="K550" i="2"/>
  <c r="K635" i="2"/>
  <c r="L590" i="2"/>
  <c r="N549" i="2"/>
  <c r="N634" i="2"/>
  <c r="P505" i="2"/>
  <c r="R505" i="2"/>
  <c r="C642" i="2"/>
  <c r="B569" i="2"/>
  <c r="I556" i="2"/>
  <c r="I571" i="2"/>
  <c r="K538" i="2"/>
  <c r="Q718" i="2"/>
  <c r="D733" i="2"/>
  <c r="D735" i="2" s="1"/>
  <c r="E732" i="2"/>
  <c r="F710" i="2"/>
  <c r="L757" i="2"/>
  <c r="L759" i="2" s="1"/>
  <c r="M756" i="2"/>
  <c r="D530" i="2"/>
  <c r="D531" i="2"/>
  <c r="D652" i="2"/>
  <c r="D647" i="2"/>
  <c r="J522" i="2"/>
  <c r="J523" i="2"/>
  <c r="J642" i="2"/>
  <c r="J652" i="2"/>
  <c r="J512" i="2"/>
  <c r="J467" i="2"/>
  <c r="J598" i="2"/>
  <c r="J530" i="2"/>
  <c r="J647" i="2"/>
  <c r="J702" i="2"/>
  <c r="J668" i="2"/>
  <c r="J673" i="2"/>
  <c r="O513" i="2"/>
  <c r="O514" i="2"/>
  <c r="O552" i="2"/>
  <c r="O637" i="2"/>
  <c r="D522" i="2"/>
  <c r="D523" i="2"/>
  <c r="D642" i="2"/>
  <c r="L573" i="2"/>
  <c r="L558" i="2"/>
  <c r="O538" i="2"/>
  <c r="O539" i="2"/>
  <c r="P539" i="2"/>
  <c r="R546" i="2"/>
  <c r="M548" i="2"/>
  <c r="M633" i="2"/>
  <c r="J551" i="2"/>
  <c r="J636" i="2"/>
  <c r="G539" i="2"/>
  <c r="N505" i="2"/>
  <c r="N506" i="2"/>
  <c r="N704" i="2"/>
  <c r="N703" i="2"/>
  <c r="H569" i="2"/>
  <c r="H662" i="2"/>
  <c r="M559" i="2"/>
  <c r="M574" i="2"/>
  <c r="Y649" i="2"/>
  <c r="Y651" i="2"/>
  <c r="J740" i="2"/>
  <c r="I741" i="2"/>
  <c r="I743" i="2" s="1"/>
  <c r="N769" i="2"/>
  <c r="N771" i="2" s="1"/>
  <c r="O768" i="2"/>
  <c r="L531" i="2"/>
  <c r="L530" i="2"/>
  <c r="L647" i="2"/>
  <c r="L652" i="2"/>
  <c r="R523" i="2"/>
  <c r="R522" i="2"/>
  <c r="R642" i="2"/>
  <c r="R652" i="2"/>
  <c r="C548" i="2"/>
  <c r="C633" i="2"/>
  <c r="R549" i="2"/>
  <c r="R634" i="2"/>
  <c r="L523" i="2"/>
  <c r="L522" i="2"/>
  <c r="L642" i="2"/>
  <c r="C574" i="2"/>
  <c r="C559" i="2"/>
  <c r="N558" i="2"/>
  <c r="N573" i="2"/>
  <c r="C530" i="2"/>
  <c r="B598" i="2"/>
  <c r="L569" i="2"/>
  <c r="L662" i="2"/>
  <c r="M505" i="2"/>
  <c r="M506" i="2"/>
  <c r="M512" i="2"/>
  <c r="M703" i="2"/>
  <c r="M704" i="2"/>
  <c r="J505" i="2"/>
  <c r="J506" i="2"/>
  <c r="J704" i="2"/>
  <c r="J703" i="2"/>
  <c r="J705" i="2" s="1"/>
  <c r="C505" i="2"/>
  <c r="L559" i="2"/>
  <c r="L574" i="2"/>
  <c r="P569" i="2"/>
  <c r="P662" i="2"/>
  <c r="B538" i="2"/>
  <c r="J569" i="2"/>
  <c r="AN647" i="2"/>
  <c r="AN649" i="2"/>
  <c r="AN650" i="2" s="1"/>
  <c r="I523" i="2"/>
  <c r="F467" i="2"/>
  <c r="F512" i="2"/>
  <c r="F598" i="2"/>
  <c r="F702" i="2"/>
  <c r="F673" i="2"/>
  <c r="F718" i="2"/>
  <c r="F642" i="2"/>
  <c r="F668" i="2"/>
  <c r="C467" i="2"/>
  <c r="C512" i="2"/>
  <c r="C546" i="2"/>
  <c r="C598" i="2"/>
  <c r="C668" i="2"/>
  <c r="C652" i="2"/>
  <c r="C702" i="2"/>
  <c r="C705" i="2" s="1"/>
  <c r="C647" i="2"/>
  <c r="C673" i="2"/>
  <c r="R512" i="2"/>
  <c r="R467" i="2"/>
  <c r="R598" i="2"/>
  <c r="R530" i="2"/>
  <c r="R673" i="2"/>
  <c r="R647" i="2"/>
  <c r="R590" i="2"/>
  <c r="R668" i="2"/>
  <c r="R702" i="2"/>
  <c r="R705" i="2" s="1"/>
  <c r="E531" i="2"/>
  <c r="F505" i="2"/>
  <c r="F506" i="2"/>
  <c r="F704" i="2"/>
  <c r="F703" i="2"/>
  <c r="K574" i="2"/>
  <c r="K559" i="2"/>
  <c r="E559" i="2"/>
  <c r="E574" i="2"/>
  <c r="E538" i="2"/>
  <c r="E539" i="2"/>
  <c r="R661" i="2"/>
  <c r="R662" i="2"/>
  <c r="R657" i="2"/>
  <c r="D549" i="2"/>
  <c r="D634" i="2"/>
  <c r="P556" i="2"/>
  <c r="P571" i="2"/>
  <c r="G557" i="2"/>
  <c r="G572" i="2"/>
  <c r="O591" i="2"/>
  <c r="O604" i="2"/>
  <c r="P591" i="2"/>
  <c r="O590" i="2"/>
  <c r="O657" i="2"/>
  <c r="O658" i="2"/>
  <c r="O660" i="2"/>
  <c r="O700" i="2"/>
  <c r="O709" i="2"/>
  <c r="M538" i="2"/>
  <c r="M539" i="2"/>
  <c r="B590" i="2"/>
  <c r="O546" i="2"/>
  <c r="J538" i="2"/>
  <c r="R569" i="2"/>
  <c r="J748" i="2"/>
  <c r="I749" i="2"/>
  <c r="I751" i="2" s="1"/>
  <c r="R723" i="2"/>
  <c r="AL692" i="2"/>
  <c r="AL690" i="2"/>
  <c r="AL691" i="2"/>
  <c r="K718" i="2"/>
  <c r="I745" i="2"/>
  <c r="I747" i="2" s="1"/>
  <c r="J744" i="2"/>
  <c r="Y653" i="2"/>
  <c r="AB660" i="2"/>
  <c r="Z667" i="2" s="1"/>
  <c r="D548" i="2"/>
  <c r="D633" i="2"/>
  <c r="K548" i="2"/>
  <c r="K633" i="2"/>
  <c r="I550" i="2"/>
  <c r="I635" i="2"/>
  <c r="Q548" i="2"/>
  <c r="Q633" i="2"/>
  <c r="F548" i="2"/>
  <c r="F633" i="2"/>
  <c r="F530" i="2"/>
  <c r="F647" i="2"/>
  <c r="F652" i="2"/>
  <c r="F531" i="2"/>
  <c r="F569" i="2"/>
  <c r="F662" i="2"/>
  <c r="D538" i="2"/>
  <c r="D539" i="2"/>
  <c r="D505" i="2"/>
  <c r="D506" i="2"/>
  <c r="D704" i="2"/>
  <c r="D703" i="2"/>
  <c r="N538" i="2"/>
  <c r="G505" i="2"/>
  <c r="G506" i="2"/>
  <c r="G703" i="2"/>
  <c r="G704" i="2"/>
  <c r="F558" i="2"/>
  <c r="F573" i="2"/>
  <c r="M531" i="2"/>
  <c r="N569" i="2"/>
  <c r="AJ645" i="2"/>
  <c r="AJ646" i="2"/>
  <c r="AL645" i="2"/>
  <c r="AL646" i="2"/>
  <c r="AB609" i="2"/>
  <c r="AA618" i="2"/>
  <c r="J752" i="2"/>
  <c r="I753" i="2"/>
  <c r="I755" i="2" s="1"/>
  <c r="AK647" i="2"/>
  <c r="AK649" i="2"/>
  <c r="D467" i="2"/>
  <c r="D512" i="2"/>
  <c r="E467" i="2"/>
  <c r="D546" i="2"/>
  <c r="D598" i="2"/>
  <c r="D673" i="2"/>
  <c r="D569" i="2"/>
  <c r="D668" i="2"/>
  <c r="D702" i="2"/>
  <c r="Q523" i="2"/>
  <c r="K467" i="2"/>
  <c r="K598" i="2"/>
  <c r="K512" i="2"/>
  <c r="K642" i="2"/>
  <c r="K668" i="2"/>
  <c r="K647" i="2"/>
  <c r="K673" i="2"/>
  <c r="K702" i="2"/>
  <c r="K652" i="2"/>
  <c r="Q550" i="2"/>
  <c r="Q635" i="2"/>
  <c r="Q467" i="2"/>
  <c r="Q512" i="2"/>
  <c r="Q505" i="2"/>
  <c r="Q642" i="2"/>
  <c r="Q647" i="2"/>
  <c r="Q598" i="2"/>
  <c r="Q538" i="2"/>
  <c r="Q652" i="2"/>
  <c r="Q668" i="2"/>
  <c r="Q673" i="2"/>
  <c r="Q702" i="2"/>
  <c r="Q705" i="2" s="1"/>
  <c r="N571" i="2"/>
  <c r="N556" i="2"/>
  <c r="B530" i="2"/>
  <c r="F522" i="2"/>
  <c r="R538" i="2"/>
  <c r="L506" i="2"/>
  <c r="G548" i="2"/>
  <c r="G633" i="2"/>
  <c r="K523" i="2"/>
  <c r="P546" i="2"/>
  <c r="I553" i="2"/>
  <c r="I554" i="2"/>
  <c r="I575" i="2"/>
  <c r="I560" i="2"/>
  <c r="F590" i="2"/>
  <c r="G531" i="2"/>
  <c r="J590" i="2"/>
  <c r="AR645" i="2"/>
  <c r="AR646" i="2" s="1"/>
  <c r="J718" i="2"/>
  <c r="L760" i="2"/>
  <c r="K761" i="2"/>
  <c r="K763" i="2" s="1"/>
  <c r="Z649" i="2"/>
  <c r="Z651" i="2"/>
  <c r="Z652" i="2" s="1"/>
  <c r="AB651" i="2"/>
  <c r="AC652" i="2" s="1"/>
  <c r="AB649" i="2"/>
  <c r="L548" i="2"/>
  <c r="L633" i="2"/>
  <c r="Q522" i="2"/>
  <c r="B549" i="2"/>
  <c r="B634" i="2"/>
  <c r="H551" i="2"/>
  <c r="H636" i="2"/>
  <c r="P634" i="2"/>
  <c r="P549" i="2"/>
  <c r="H506" i="2"/>
  <c r="E572" i="2"/>
  <c r="E557" i="2"/>
  <c r="H556" i="2"/>
  <c r="H571" i="2"/>
  <c r="I657" i="2"/>
  <c r="I662" i="2"/>
  <c r="I661" i="2"/>
  <c r="E523" i="2"/>
  <c r="J556" i="2"/>
  <c r="J571" i="2"/>
  <c r="L505" i="2"/>
  <c r="O569" i="2"/>
  <c r="O506" i="2"/>
  <c r="K522" i="2"/>
  <c r="G467" i="2"/>
  <c r="M523" i="2"/>
  <c r="C569" i="2"/>
  <c r="Q590" i="2"/>
  <c r="L538" i="2"/>
  <c r="S718" i="2"/>
  <c r="AA647" i="2"/>
  <c r="AA648" i="2" s="1"/>
  <c r="B718" i="2"/>
  <c r="O773" i="2"/>
  <c r="P772" i="2"/>
  <c r="J736" i="2"/>
  <c r="I737" i="2"/>
  <c r="I739" i="2" s="1"/>
  <c r="O764" i="2"/>
  <c r="N765" i="2"/>
  <c r="N767" i="2" s="1"/>
  <c r="AR649" i="2" l="1"/>
  <c r="AR647" i="2"/>
  <c r="AA649" i="2"/>
  <c r="AA651" i="2"/>
  <c r="AA652" i="2" s="1"/>
  <c r="L761" i="2"/>
  <c r="L763" i="2" s="1"/>
  <c r="M760" i="2"/>
  <c r="I561" i="2"/>
  <c r="I562" i="2"/>
  <c r="I717" i="2"/>
  <c r="M513" i="2"/>
  <c r="M514" i="2"/>
  <c r="M552" i="2"/>
  <c r="M637" i="2"/>
  <c r="O554" i="2"/>
  <c r="O553" i="2"/>
  <c r="O560" i="2"/>
  <c r="O575" i="2"/>
  <c r="E513" i="2"/>
  <c r="E514" i="2"/>
  <c r="E552" i="2"/>
  <c r="E637" i="2"/>
  <c r="J557" i="2"/>
  <c r="J572" i="2"/>
  <c r="G575" i="2"/>
  <c r="G553" i="2"/>
  <c r="G560" i="2"/>
  <c r="L552" i="2"/>
  <c r="L514" i="2"/>
  <c r="L513" i="2"/>
  <c r="L637" i="2"/>
  <c r="I576" i="2"/>
  <c r="I583" i="2"/>
  <c r="K513" i="2"/>
  <c r="K514" i="2"/>
  <c r="K552" i="2"/>
  <c r="K637" i="2"/>
  <c r="J753" i="2"/>
  <c r="J755" i="2" s="1"/>
  <c r="K752" i="2"/>
  <c r="D705" i="2"/>
  <c r="O713" i="2"/>
  <c r="P710" i="2"/>
  <c r="P723" i="2" s="1"/>
  <c r="O716" i="2"/>
  <c r="O710" i="2"/>
  <c r="F705" i="2"/>
  <c r="C556" i="2"/>
  <c r="C571" i="2"/>
  <c r="E556" i="2"/>
  <c r="E571" i="2"/>
  <c r="P557" i="2"/>
  <c r="P572" i="2"/>
  <c r="L571" i="2"/>
  <c r="L556" i="2"/>
  <c r="Q558" i="2"/>
  <c r="Q573" i="2"/>
  <c r="I558" i="2"/>
  <c r="I573" i="2"/>
  <c r="K744" i="2"/>
  <c r="J745" i="2"/>
  <c r="J747" i="2" s="1"/>
  <c r="K748" i="2"/>
  <c r="J749" i="2"/>
  <c r="J751" i="2" s="1"/>
  <c r="P768" i="2"/>
  <c r="O769" i="2"/>
  <c r="J552" i="2"/>
  <c r="J514" i="2"/>
  <c r="J513" i="2"/>
  <c r="J637" i="2"/>
  <c r="N557" i="2"/>
  <c r="N572" i="2"/>
  <c r="AC609" i="2"/>
  <c r="AB618" i="2"/>
  <c r="J574" i="2"/>
  <c r="J559" i="2"/>
  <c r="M757" i="2"/>
  <c r="M759" i="2" s="1"/>
  <c r="N756" i="2"/>
  <c r="K556" i="2"/>
  <c r="K571" i="2"/>
  <c r="K705" i="2"/>
  <c r="AO650" i="2"/>
  <c r="O774" i="2"/>
  <c r="O775" i="2"/>
  <c r="I728" i="2"/>
  <c r="Q728" i="2"/>
  <c r="C728" i="2"/>
  <c r="K728" i="2"/>
  <c r="D728" i="2"/>
  <c r="N728" i="2"/>
  <c r="F728" i="2"/>
  <c r="P728" i="2"/>
  <c r="J728" i="2"/>
  <c r="R728" i="2"/>
  <c r="B728" i="2"/>
  <c r="E728" i="2"/>
  <c r="G728" i="2"/>
  <c r="H728" i="2"/>
  <c r="L728" i="2"/>
  <c r="O728" i="2"/>
  <c r="M728" i="2"/>
  <c r="H574" i="2"/>
  <c r="H559" i="2"/>
  <c r="G705" i="2"/>
  <c r="K740" i="2"/>
  <c r="J741" i="2"/>
  <c r="J743" i="2" s="1"/>
  <c r="N705" i="2"/>
  <c r="M571" i="2"/>
  <c r="M556" i="2"/>
  <c r="K573" i="2"/>
  <c r="K558" i="2"/>
  <c r="N513" i="2"/>
  <c r="N514" i="2"/>
  <c r="N637" i="2"/>
  <c r="N552" i="2"/>
  <c r="P513" i="2"/>
  <c r="P514" i="2"/>
  <c r="P552" i="2"/>
  <c r="P637" i="2"/>
  <c r="B513" i="2"/>
  <c r="B552" i="2"/>
  <c r="B637" i="2"/>
  <c r="AL647" i="2"/>
  <c r="AL649" i="2"/>
  <c r="J737" i="2"/>
  <c r="J739" i="2" s="1"/>
  <c r="K736" i="2"/>
  <c r="AJ647" i="2"/>
  <c r="AJ649" i="2"/>
  <c r="AK650" i="2" s="1"/>
  <c r="F571" i="2"/>
  <c r="F556" i="2"/>
  <c r="D571" i="2"/>
  <c r="D556" i="2"/>
  <c r="R513" i="2"/>
  <c r="R514" i="2"/>
  <c r="R552" i="2"/>
  <c r="R637" i="2"/>
  <c r="C513" i="2"/>
  <c r="C514" i="2"/>
  <c r="C552" i="2"/>
  <c r="C637" i="2"/>
  <c r="F513" i="2"/>
  <c r="F514" i="2"/>
  <c r="F552" i="2"/>
  <c r="F637" i="2"/>
  <c r="F732" i="2"/>
  <c r="E733" i="2"/>
  <c r="E735" i="2" s="1"/>
  <c r="AP650" i="2"/>
  <c r="AQ650" i="2"/>
  <c r="Q556" i="2"/>
  <c r="Q571" i="2"/>
  <c r="O765" i="2"/>
  <c r="P764" i="2"/>
  <c r="D552" i="2"/>
  <c r="D513" i="2"/>
  <c r="D514" i="2"/>
  <c r="D637" i="2"/>
  <c r="Q772" i="2"/>
  <c r="P773" i="2"/>
  <c r="P775" i="2" s="1"/>
  <c r="B557" i="2"/>
  <c r="B572" i="2"/>
  <c r="G571" i="2"/>
  <c r="G556" i="2"/>
  <c r="Q513" i="2"/>
  <c r="Q514" i="2"/>
  <c r="Q552" i="2"/>
  <c r="Q637" i="2"/>
  <c r="Z668" i="2"/>
  <c r="Z673" i="2"/>
  <c r="D557" i="2"/>
  <c r="D572" i="2"/>
  <c r="M705" i="2"/>
  <c r="R572" i="2"/>
  <c r="R557" i="2"/>
  <c r="E705" i="2"/>
  <c r="H560" i="2"/>
  <c r="H554" i="2"/>
  <c r="H553" i="2"/>
  <c r="H575" i="2"/>
  <c r="P574" i="2"/>
  <c r="P559" i="2"/>
  <c r="H561" i="2" l="1"/>
  <c r="H562" i="2"/>
  <c r="H717" i="2"/>
  <c r="R575" i="2"/>
  <c r="R553" i="2"/>
  <c r="R560" i="2"/>
  <c r="R554" i="2"/>
  <c r="B575" i="2"/>
  <c r="B553" i="2"/>
  <c r="B560" i="2"/>
  <c r="L740" i="2"/>
  <c r="K741" i="2"/>
  <c r="K743" i="2" s="1"/>
  <c r="O770" i="2"/>
  <c r="O771" i="2"/>
  <c r="L752" i="2"/>
  <c r="K753" i="2"/>
  <c r="K755" i="2" s="1"/>
  <c r="J575" i="2"/>
  <c r="J553" i="2"/>
  <c r="J554" i="2"/>
  <c r="J560" i="2"/>
  <c r="Z669" i="2"/>
  <c r="Z670" i="2"/>
  <c r="Z671" i="2"/>
  <c r="AD609" i="2"/>
  <c r="AC618" i="2"/>
  <c r="P769" i="2"/>
  <c r="P771" i="2" s="1"/>
  <c r="Q768" i="2"/>
  <c r="M761" i="2"/>
  <c r="M763" i="2" s="1"/>
  <c r="N760" i="2"/>
  <c r="K749" i="2"/>
  <c r="K751" i="2" s="1"/>
  <c r="L748" i="2"/>
  <c r="K553" i="2"/>
  <c r="K554" i="2"/>
  <c r="K575" i="2"/>
  <c r="K560" i="2"/>
  <c r="L560" i="2"/>
  <c r="L553" i="2"/>
  <c r="L575" i="2"/>
  <c r="L554" i="2"/>
  <c r="E554" i="2"/>
  <c r="E560" i="2"/>
  <c r="E553" i="2"/>
  <c r="E575" i="2"/>
  <c r="M553" i="2"/>
  <c r="M575" i="2"/>
  <c r="M554" i="2"/>
  <c r="M560" i="2"/>
  <c r="AG672" i="2"/>
  <c r="AC672" i="2"/>
  <c r="O561" i="2"/>
  <c r="O717" i="2"/>
  <c r="O766" i="2"/>
  <c r="O767" i="2"/>
  <c r="C553" i="2"/>
  <c r="C554" i="2"/>
  <c r="C575" i="2"/>
  <c r="C560" i="2"/>
  <c r="AL650" i="2"/>
  <c r="AM650" i="2"/>
  <c r="O723" i="2"/>
  <c r="S716" i="2"/>
  <c r="G561" i="2"/>
  <c r="G562" i="2"/>
  <c r="G717" i="2"/>
  <c r="P765" i="2"/>
  <c r="P767" i="2" s="1"/>
  <c r="Q764" i="2"/>
  <c r="G576" i="2"/>
  <c r="G583" i="2"/>
  <c r="R772" i="2"/>
  <c r="R773" i="2" s="1"/>
  <c r="Q773" i="2"/>
  <c r="Q775" i="2" s="1"/>
  <c r="L736" i="2"/>
  <c r="K737" i="2"/>
  <c r="K739" i="2" s="1"/>
  <c r="P560" i="2"/>
  <c r="P575" i="2"/>
  <c r="P553" i="2"/>
  <c r="P554" i="2"/>
  <c r="O756" i="2"/>
  <c r="N757" i="2"/>
  <c r="N759" i="2" s="1"/>
  <c r="H576" i="2"/>
  <c r="H583" i="2"/>
  <c r="K745" i="2"/>
  <c r="K747" i="2" s="1"/>
  <c r="L744" i="2"/>
  <c r="F560" i="2"/>
  <c r="F553" i="2"/>
  <c r="F575" i="2"/>
  <c r="F554" i="2"/>
  <c r="Q553" i="2"/>
  <c r="Q554" i="2"/>
  <c r="Q560" i="2"/>
  <c r="Q575" i="2"/>
  <c r="D560" i="2"/>
  <c r="D553" i="2"/>
  <c r="D575" i="2"/>
  <c r="D554" i="2"/>
  <c r="G732" i="2"/>
  <c r="F733" i="2"/>
  <c r="F735" i="2" s="1"/>
  <c r="AB652" i="2"/>
  <c r="N560" i="2"/>
  <c r="N553" i="2"/>
  <c r="N575" i="2"/>
  <c r="N554" i="2"/>
  <c r="G554" i="2"/>
  <c r="O576" i="2"/>
  <c r="O583" i="2"/>
  <c r="AR650" i="2"/>
  <c r="AJ651" i="2"/>
  <c r="AN660" i="2"/>
  <c r="AL667" i="2" s="1"/>
  <c r="M561" i="2" l="1"/>
  <c r="M562" i="2"/>
  <c r="M717" i="2"/>
  <c r="M748" i="2"/>
  <c r="L749" i="2"/>
  <c r="L751" i="2" s="1"/>
  <c r="L753" i="2"/>
  <c r="L755" i="2" s="1"/>
  <c r="M752" i="2"/>
  <c r="R561" i="2"/>
  <c r="R562" i="2"/>
  <c r="R717" i="2"/>
  <c r="D576" i="2"/>
  <c r="D583" i="2"/>
  <c r="O757" i="2"/>
  <c r="P756" i="2"/>
  <c r="N576" i="2"/>
  <c r="N583" i="2"/>
  <c r="M576" i="2"/>
  <c r="M583" i="2"/>
  <c r="O760" i="2"/>
  <c r="N761" i="2"/>
  <c r="N763" i="2" s="1"/>
  <c r="L562" i="2"/>
  <c r="L561" i="2"/>
  <c r="L717" i="2"/>
  <c r="R576" i="2"/>
  <c r="R583" i="2"/>
  <c r="AE609" i="2"/>
  <c r="AD618" i="2"/>
  <c r="R774" i="2"/>
  <c r="R775" i="2"/>
  <c r="D562" i="2"/>
  <c r="D561" i="2"/>
  <c r="D717" i="2"/>
  <c r="N562" i="2"/>
  <c r="N561" i="2"/>
  <c r="N717" i="2"/>
  <c r="Q576" i="2"/>
  <c r="Q583" i="2"/>
  <c r="M744" i="2"/>
  <c r="L745" i="2"/>
  <c r="L747" i="2" s="1"/>
  <c r="P576" i="2"/>
  <c r="P583" i="2"/>
  <c r="R764" i="2"/>
  <c r="R765" i="2" s="1"/>
  <c r="Q765" i="2"/>
  <c r="Q767" i="2" s="1"/>
  <c r="E576" i="2"/>
  <c r="E583" i="2"/>
  <c r="K561" i="2"/>
  <c r="K562" i="2"/>
  <c r="K717" i="2"/>
  <c r="R768" i="2"/>
  <c r="R769" i="2" s="1"/>
  <c r="Q769" i="2"/>
  <c r="Q771" i="2" s="1"/>
  <c r="M740" i="2"/>
  <c r="L741" i="2"/>
  <c r="L743" i="2" s="1"/>
  <c r="L737" i="2"/>
  <c r="L739" i="2" s="1"/>
  <c r="M736" i="2"/>
  <c r="C726" i="2"/>
  <c r="K726" i="2"/>
  <c r="E726" i="2"/>
  <c r="M726" i="2"/>
  <c r="F726" i="2"/>
  <c r="P726" i="2"/>
  <c r="H726" i="2"/>
  <c r="R726" i="2"/>
  <c r="L726" i="2"/>
  <c r="Q726" i="2"/>
  <c r="B726" i="2"/>
  <c r="D726" i="2"/>
  <c r="O726" i="2"/>
  <c r="G726" i="2"/>
  <c r="I726" i="2"/>
  <c r="J726" i="2"/>
  <c r="N726" i="2"/>
  <c r="L576" i="2"/>
  <c r="L583" i="2"/>
  <c r="AL673" i="2"/>
  <c r="AL668" i="2"/>
  <c r="F561" i="2"/>
  <c r="F562" i="2"/>
  <c r="F717" i="2"/>
  <c r="J562" i="2"/>
  <c r="J561" i="2"/>
  <c r="J717" i="2"/>
  <c r="Q561" i="2"/>
  <c r="Q562" i="2"/>
  <c r="Q717" i="2"/>
  <c r="P561" i="2"/>
  <c r="P562" i="2"/>
  <c r="P717" i="2"/>
  <c r="C561" i="2"/>
  <c r="C562" i="2"/>
  <c r="C717" i="2"/>
  <c r="O562" i="2"/>
  <c r="K576" i="2"/>
  <c r="K583" i="2"/>
  <c r="B561" i="2"/>
  <c r="B717" i="2"/>
  <c r="H732" i="2"/>
  <c r="G733" i="2"/>
  <c r="G735" i="2" s="1"/>
  <c r="B576" i="2"/>
  <c r="B583" i="2"/>
  <c r="F576" i="2"/>
  <c r="F583" i="2"/>
  <c r="S717" i="2"/>
  <c r="C576" i="2"/>
  <c r="C583" i="2"/>
  <c r="E561" i="2"/>
  <c r="E562" i="2"/>
  <c r="E717" i="2"/>
  <c r="J576" i="2"/>
  <c r="J583" i="2"/>
  <c r="M753" i="2" l="1"/>
  <c r="M755" i="2" s="1"/>
  <c r="N752" i="2"/>
  <c r="Q756" i="2"/>
  <c r="P757" i="2"/>
  <c r="P759" i="2" s="1"/>
  <c r="M745" i="2"/>
  <c r="M747" i="2" s="1"/>
  <c r="N744" i="2"/>
  <c r="O758" i="2"/>
  <c r="O759" i="2"/>
  <c r="M749" i="2"/>
  <c r="M751" i="2" s="1"/>
  <c r="N748" i="2"/>
  <c r="R767" i="2"/>
  <c r="R766" i="2"/>
  <c r="O761" i="2"/>
  <c r="P760" i="2"/>
  <c r="N736" i="2"/>
  <c r="M737" i="2"/>
  <c r="M739" i="2" s="1"/>
  <c r="AL671" i="2"/>
  <c r="AL669" i="2"/>
  <c r="AL670" i="2"/>
  <c r="N740" i="2"/>
  <c r="M741" i="2"/>
  <c r="M743" i="2" s="1"/>
  <c r="R770" i="2"/>
  <c r="R771" i="2"/>
  <c r="AF609" i="2"/>
  <c r="AE618" i="2"/>
  <c r="B727" i="2"/>
  <c r="J727" i="2"/>
  <c r="R727" i="2"/>
  <c r="D727" i="2"/>
  <c r="L727" i="2"/>
  <c r="I727" i="2"/>
  <c r="M727" i="2"/>
  <c r="F727" i="2"/>
  <c r="P727" i="2"/>
  <c r="Q727" i="2"/>
  <c r="C727" i="2"/>
  <c r="O727" i="2"/>
  <c r="E727" i="2"/>
  <c r="G727" i="2"/>
  <c r="H727" i="2"/>
  <c r="K727" i="2"/>
  <c r="N727" i="2"/>
  <c r="H733" i="2"/>
  <c r="H735" i="2" s="1"/>
  <c r="I732" i="2"/>
  <c r="N737" i="2" l="1"/>
  <c r="N739" i="2" s="1"/>
  <c r="O736" i="2"/>
  <c r="O762" i="2"/>
  <c r="O763" i="2"/>
  <c r="AF618" i="2"/>
  <c r="Y614" i="2"/>
  <c r="AD611" i="2" s="1"/>
  <c r="AD614" i="2" s="1"/>
  <c r="AC623" i="2"/>
  <c r="AF621" i="2"/>
  <c r="AC625" i="2" s="1"/>
  <c r="Q760" i="2"/>
  <c r="P761" i="2"/>
  <c r="P763" i="2" s="1"/>
  <c r="N741" i="2"/>
  <c r="N743" i="2" s="1"/>
  <c r="O740" i="2"/>
  <c r="Q757" i="2"/>
  <c r="Q759" i="2" s="1"/>
  <c r="R756" i="2"/>
  <c r="R757" i="2" s="1"/>
  <c r="J732" i="2"/>
  <c r="I733" i="2"/>
  <c r="I735" i="2" s="1"/>
  <c r="N749" i="2"/>
  <c r="N751" i="2" s="1"/>
  <c r="O748" i="2"/>
  <c r="N753" i="2"/>
  <c r="N755" i="2" s="1"/>
  <c r="O752" i="2"/>
  <c r="O744" i="2"/>
  <c r="N745" i="2"/>
  <c r="N747" i="2" s="1"/>
  <c r="R758" i="2" l="1"/>
  <c r="R759" i="2"/>
  <c r="P744" i="2"/>
  <c r="O745" i="2"/>
  <c r="AG611" i="2"/>
  <c r="AG614" i="2"/>
  <c r="O753" i="2"/>
  <c r="P752" i="2"/>
  <c r="P740" i="2"/>
  <c r="O741" i="2"/>
  <c r="K732" i="2"/>
  <c r="J733" i="2"/>
  <c r="J735" i="2" s="1"/>
  <c r="P748" i="2"/>
  <c r="O749" i="2"/>
  <c r="P736" i="2"/>
  <c r="O737" i="2"/>
  <c r="R760" i="2"/>
  <c r="R761" i="2" s="1"/>
  <c r="Q761" i="2"/>
  <c r="Q763" i="2" s="1"/>
  <c r="P737" i="2" l="1"/>
  <c r="P739" i="2" s="1"/>
  <c r="Q736" i="2"/>
  <c r="P753" i="2"/>
  <c r="P755" i="2" s="1"/>
  <c r="Q752" i="2"/>
  <c r="O738" i="2"/>
  <c r="O739" i="2"/>
  <c r="O754" i="2"/>
  <c r="O755" i="2"/>
  <c r="O750" i="2"/>
  <c r="O751" i="2"/>
  <c r="P749" i="2"/>
  <c r="P751" i="2" s="1"/>
  <c r="Q748" i="2"/>
  <c r="O746" i="2"/>
  <c r="O747" i="2"/>
  <c r="L732" i="2"/>
  <c r="K733" i="2"/>
  <c r="K735" i="2" s="1"/>
  <c r="Q744" i="2"/>
  <c r="P745" i="2"/>
  <c r="P747" i="2" s="1"/>
  <c r="O742" i="2"/>
  <c r="O743" i="2"/>
  <c r="R762" i="2"/>
  <c r="R763" i="2"/>
  <c r="P741" i="2"/>
  <c r="P743" i="2" s="1"/>
  <c r="Q740" i="2"/>
  <c r="L733" i="2" l="1"/>
  <c r="L735" i="2" s="1"/>
  <c r="M732" i="2"/>
  <c r="R740" i="2"/>
  <c r="R741" i="2" s="1"/>
  <c r="Q741" i="2"/>
  <c r="Q743" i="2" s="1"/>
  <c r="R748" i="2"/>
  <c r="R749" i="2" s="1"/>
  <c r="Q749" i="2"/>
  <c r="Q751" i="2" s="1"/>
  <c r="R752" i="2"/>
  <c r="R753" i="2" s="1"/>
  <c r="Q753" i="2"/>
  <c r="Q755" i="2" s="1"/>
  <c r="R736" i="2"/>
  <c r="R737" i="2" s="1"/>
  <c r="Q737" i="2"/>
  <c r="Q739" i="2" s="1"/>
  <c r="R744" i="2"/>
  <c r="R745" i="2" s="1"/>
  <c r="Q745" i="2"/>
  <c r="Q747" i="2" s="1"/>
  <c r="R750" i="2" l="1"/>
  <c r="R751" i="2"/>
  <c r="R755" i="2"/>
  <c r="R754" i="2"/>
  <c r="R746" i="2"/>
  <c r="R747" i="2"/>
  <c r="R742" i="2"/>
  <c r="R743" i="2"/>
  <c r="N732" i="2"/>
  <c r="M733" i="2"/>
  <c r="M735" i="2" s="1"/>
  <c r="R738" i="2"/>
  <c r="R739" i="2"/>
  <c r="O732" i="2" l="1"/>
  <c r="N733" i="2"/>
  <c r="N735" i="2" s="1"/>
  <c r="O733" i="2" l="1"/>
  <c r="P732" i="2"/>
  <c r="P733" i="2" l="1"/>
  <c r="P735" i="2" s="1"/>
  <c r="Q732" i="2"/>
  <c r="O734" i="2"/>
  <c r="O735" i="2"/>
  <c r="R732" i="2" l="1"/>
  <c r="R733" i="2" s="1"/>
  <c r="Q733" i="2"/>
  <c r="Q735" i="2" s="1"/>
  <c r="R734" i="2" l="1"/>
  <c r="R735" i="2"/>
</calcChain>
</file>

<file path=xl/sharedStrings.xml><?xml version="1.0" encoding="utf-8"?>
<sst xmlns="http://schemas.openxmlformats.org/spreadsheetml/2006/main" count="1315" uniqueCount="621">
  <si>
    <t>CAGR</t>
  </si>
  <si>
    <t>%Total Return</t>
  </si>
  <si>
    <t>Total Return</t>
  </si>
  <si>
    <t>DPS Consecutive</t>
  </si>
  <si>
    <t>Backtesting</t>
  </si>
  <si>
    <t>AVERAGE MOS</t>
  </si>
  <si>
    <t>CONSENSUS MOS</t>
  </si>
  <si>
    <t>P/S MOS</t>
  </si>
  <si>
    <t>EV/EBITDA MOS</t>
  </si>
  <si>
    <t>P/E MOS</t>
  </si>
  <si>
    <t>P/BV MOS</t>
  </si>
  <si>
    <t>CONSENSUS</t>
  </si>
  <si>
    <t>PEG Ratio</t>
  </si>
  <si>
    <t>Valuation</t>
  </si>
  <si>
    <t>Price</t>
  </si>
  <si>
    <t>Stock</t>
  </si>
  <si>
    <t>Min Price</t>
  </si>
  <si>
    <t>Max Price</t>
  </si>
  <si>
    <t>P/S</t>
  </si>
  <si>
    <t>EV/EBITDA</t>
  </si>
  <si>
    <t>P/E</t>
  </si>
  <si>
    <t>P/BV</t>
  </si>
  <si>
    <t>Market Cap</t>
  </si>
  <si>
    <t>Dividend Payout Ratio</t>
  </si>
  <si>
    <t>Dividend Yield</t>
  </si>
  <si>
    <t>Dividend per Share</t>
  </si>
  <si>
    <t>EPS Growth</t>
  </si>
  <si>
    <t>EPS</t>
  </si>
  <si>
    <t>Book Value / Share</t>
  </si>
  <si>
    <t>Common Shares</t>
  </si>
  <si>
    <t>Market Ratio</t>
  </si>
  <si>
    <t>Cash Cycle</t>
  </si>
  <si>
    <t>ระยะเวลาชำระหนี้เฉลี่ย</t>
  </si>
  <si>
    <t>ระยะเวลาขายสินค้าเฉลี่ย</t>
  </si>
  <si>
    <t>ระยะเวลาเก็บหนี้เฉลี่ย</t>
  </si>
  <si>
    <t>Efficiency Ratio</t>
  </si>
  <si>
    <t>Debt to Net Profit</t>
  </si>
  <si>
    <t>Debt to Equity</t>
  </si>
  <si>
    <t>Leverage Ratio</t>
  </si>
  <si>
    <t>Quick Ratio</t>
  </si>
  <si>
    <t>Current Ratio</t>
  </si>
  <si>
    <t>Liquidity Ratio</t>
  </si>
  <si>
    <t>CAGR =</t>
  </si>
  <si>
    <t>PPE / Assets</t>
  </si>
  <si>
    <t>Price Willing to pay =</t>
  </si>
  <si>
    <t>PPE / Assets | Q3</t>
  </si>
  <si>
    <t>MOS 50% =</t>
  </si>
  <si>
    <t>PPE / Assets | Q2</t>
  </si>
  <si>
    <t>MOS 30% =</t>
  </si>
  <si>
    <t>Expected Return</t>
  </si>
  <si>
    <t>PPE / Assets | Q1</t>
  </si>
  <si>
    <t>MOS 25%=</t>
  </si>
  <si>
    <t>3 YRS. Eps</t>
  </si>
  <si>
    <t>Accounts Payable / Assets</t>
  </si>
  <si>
    <t>Present Value =</t>
  </si>
  <si>
    <t>MOS</t>
  </si>
  <si>
    <t>Accounts Payable / Assets | Q3</t>
  </si>
  <si>
    <t>Future Value =</t>
  </si>
  <si>
    <t>Discounted fair price</t>
  </si>
  <si>
    <t>Accounts Payable / Assets | Q2</t>
  </si>
  <si>
    <t>P/E Optional</t>
  </si>
  <si>
    <t>Discount rate</t>
  </si>
  <si>
    <t>Accounts Payable / Assets | Q1</t>
  </si>
  <si>
    <t>Average =</t>
  </si>
  <si>
    <t>No. Years</t>
  </si>
  <si>
    <t>Accounts Receivables / Assets</t>
  </si>
  <si>
    <t>FWD P/E</t>
  </si>
  <si>
    <t>Accounts Receivables / Assets | Q3</t>
  </si>
  <si>
    <t>PE=</t>
  </si>
  <si>
    <t>Current Price</t>
  </si>
  <si>
    <t>Accounts Receivables / Assets | Q2</t>
  </si>
  <si>
    <t>P/E band</t>
  </si>
  <si>
    <t>Fair Price</t>
  </si>
  <si>
    <t>Accounts Receivables / Assets | Q1</t>
  </si>
  <si>
    <t>Inventories / Assets</t>
  </si>
  <si>
    <t>Future EPS =</t>
  </si>
  <si>
    <t>Fair Value</t>
  </si>
  <si>
    <t>Inventories / Assets | Q3</t>
  </si>
  <si>
    <t>No. Shares</t>
  </si>
  <si>
    <t>Optional Eps.</t>
  </si>
  <si>
    <t>Growth Rate  =</t>
  </si>
  <si>
    <t>Fair P/E</t>
  </si>
  <si>
    <t>Inventories / Assets | Q2</t>
  </si>
  <si>
    <t>Year =</t>
  </si>
  <si>
    <t>Discount Rate =</t>
  </si>
  <si>
    <t>Forward Net profit</t>
  </si>
  <si>
    <t>Inventories / Assets | Q1</t>
  </si>
  <si>
    <t>EPS NOW =</t>
  </si>
  <si>
    <t xml:space="preserve">Year </t>
  </si>
  <si>
    <t xml:space="preserve">Cash / Assets </t>
  </si>
  <si>
    <t>Worst case</t>
  </si>
  <si>
    <t>Normal Case</t>
  </si>
  <si>
    <t>Best case</t>
  </si>
  <si>
    <t>Cash / Assets | Q3</t>
  </si>
  <si>
    <t>P/E Valuation</t>
  </si>
  <si>
    <t>Cash / Assets | Q2</t>
  </si>
  <si>
    <t xml:space="preserve">Cash / Assets | Q1 </t>
  </si>
  <si>
    <t>PEG Ratio =</t>
  </si>
  <si>
    <t>Radar ratio (balance sheet categories / assets)</t>
  </si>
  <si>
    <t>Inventories / Sales</t>
  </si>
  <si>
    <t>2028 MONEY</t>
  </si>
  <si>
    <t>INVESTED MONEY</t>
  </si>
  <si>
    <t>ANNUAL RETURN on 2028</t>
  </si>
  <si>
    <t>Inventories / Sales | Q4</t>
  </si>
  <si>
    <t>Inventories / Sales | Q3</t>
  </si>
  <si>
    <t>Inventories / Sales | Q2</t>
  </si>
  <si>
    <t>MOS 27%=</t>
  </si>
  <si>
    <t>Inventories / Sales | Q1</t>
  </si>
  <si>
    <t>Accounts Receivable / Sales</t>
  </si>
  <si>
    <t xml:space="preserve"> </t>
  </si>
  <si>
    <t>Accounts Receivable / Sales | Q4</t>
  </si>
  <si>
    <t>Accounts Receivable / Sales | Q3</t>
  </si>
  <si>
    <t>Accounts Receivable / Sales | Q2</t>
  </si>
  <si>
    <t>Accounts Receivable / Sales | Q1</t>
  </si>
  <si>
    <t>Governance check</t>
  </si>
  <si>
    <t>%Financial Expense / Revenue</t>
  </si>
  <si>
    <t>Assets Turnover</t>
  </si>
  <si>
    <t>ROE</t>
  </si>
  <si>
    <t>ROIC</t>
  </si>
  <si>
    <t>ROA</t>
  </si>
  <si>
    <t>NPM</t>
  </si>
  <si>
    <t>CPN</t>
  </si>
  <si>
    <t>NPM | Q4</t>
  </si>
  <si>
    <t>NPM | Q3</t>
  </si>
  <si>
    <t>NPM | Q2</t>
  </si>
  <si>
    <t>EPS CAGR%</t>
  </si>
  <si>
    <t>x means no need input</t>
  </si>
  <si>
    <t>NPM | Q1</t>
  </si>
  <si>
    <t>❌</t>
  </si>
  <si>
    <t>SG&amp;A / Sales</t>
  </si>
  <si>
    <t>SG&amp;A / Sales|Q4</t>
  </si>
  <si>
    <t>✅</t>
  </si>
  <si>
    <t>SG&amp;A / Sales|Q3</t>
  </si>
  <si>
    <t>SG&amp;A / Sales|Q2</t>
  </si>
  <si>
    <t>Net Profit</t>
  </si>
  <si>
    <t>SG&amp;A / Sales|Q1</t>
  </si>
  <si>
    <t>Tax</t>
  </si>
  <si>
    <t>Admin Expense / Sales</t>
  </si>
  <si>
    <t>Tax rate</t>
  </si>
  <si>
    <t>Admin Expense / Sales| Q4</t>
  </si>
  <si>
    <t>Other income</t>
  </si>
  <si>
    <t>Admin Expense / Sales| Q3</t>
  </si>
  <si>
    <t>Other income growth</t>
  </si>
  <si>
    <t>Admin Expense / Sales| Q2</t>
  </si>
  <si>
    <t>EBT</t>
  </si>
  <si>
    <t>Admin Expense / Sales| Q1</t>
  </si>
  <si>
    <t>Financial cost</t>
  </si>
  <si>
    <t>Selling Expense / Sales</t>
  </si>
  <si>
    <t>EBIT</t>
  </si>
  <si>
    <t>Selling Expense / Sales | Q4</t>
  </si>
  <si>
    <t xml:space="preserve">Admin expense  </t>
  </si>
  <si>
    <t>Selling Expense / Sales | Q3</t>
  </si>
  <si>
    <t>Admin expense / sales</t>
  </si>
  <si>
    <t>Selling Expense / Sales | Q2</t>
  </si>
  <si>
    <t>Selling expense</t>
  </si>
  <si>
    <t>Selling Expense / Sales | Q1</t>
  </si>
  <si>
    <t>Selling expense / sales</t>
  </si>
  <si>
    <t xml:space="preserve">GPM </t>
  </si>
  <si>
    <t>Gross Profit</t>
  </si>
  <si>
    <t>GPM | Q4</t>
  </si>
  <si>
    <t>GPM</t>
  </si>
  <si>
    <t>GPM | Q3</t>
  </si>
  <si>
    <t>Revenue</t>
  </si>
  <si>
    <t>Total revenue + Other incomes</t>
  </si>
  <si>
    <t>GPM | Q2</t>
  </si>
  <si>
    <t>Rev. Growth</t>
  </si>
  <si>
    <t>GPM | Q1</t>
  </si>
  <si>
    <t>Profitability Ratio</t>
  </si>
  <si>
    <t>Essentials</t>
  </si>
  <si>
    <t>Financial Projection</t>
  </si>
  <si>
    <t>Financial Ratio</t>
  </si>
  <si>
    <t>Input</t>
  </si>
  <si>
    <t>Yearly</t>
  </si>
  <si>
    <t>Q3</t>
  </si>
  <si>
    <t>Q2</t>
  </si>
  <si>
    <t>Q1</t>
  </si>
  <si>
    <t xml:space="preserve">    Net Increase (Decrease) In Cash And Cash Equivalent</t>
  </si>
  <si>
    <t>CAGR of Money invested at this price =</t>
  </si>
  <si>
    <t>Earnings CAGR % =</t>
  </si>
  <si>
    <t>Future Intrinsic Value =</t>
  </si>
  <si>
    <t>Shares Outstanding Present Year =</t>
  </si>
  <si>
    <t xml:space="preserve">    Net Cash From (Used In) Financing Activities</t>
  </si>
  <si>
    <t>LONG TERM DISCOUNT RATE          =</t>
  </si>
  <si>
    <t>Discount rate (%)</t>
  </si>
  <si>
    <t xml:space="preserve">    Net Cash From (Used In) Investing Activities</t>
  </si>
  <si>
    <t>30% MOS</t>
  </si>
  <si>
    <t>Sum of Future FCF</t>
  </si>
  <si>
    <t>Terminal Value =</t>
  </si>
  <si>
    <t>MOS =</t>
  </si>
  <si>
    <t>Discounted Terminal Value =</t>
  </si>
  <si>
    <t>Optional P/FCF =</t>
  </si>
  <si>
    <t xml:space="preserve">    Payment For Purchase Of Fixed Assets</t>
  </si>
  <si>
    <t>Growth Rate (%)</t>
  </si>
  <si>
    <t>Investing Activities</t>
  </si>
  <si>
    <t>FCF / Share</t>
  </si>
  <si>
    <t>Years</t>
  </si>
  <si>
    <t xml:space="preserve">Average P/FCF </t>
  </si>
  <si>
    <t>Market Capitalization / Owner's Earnings</t>
  </si>
  <si>
    <t>Free Cash Flow</t>
  </si>
  <si>
    <t>CFO/Net Profit</t>
  </si>
  <si>
    <t xml:space="preserve">    Net Cash From (Used In) Operating Activities</t>
  </si>
  <si>
    <t>%Common Size</t>
  </si>
  <si>
    <t xml:space="preserve">    Depreciation And Amortisation</t>
  </si>
  <si>
    <t>Operating Activities</t>
  </si>
  <si>
    <t>%YOY Growth</t>
  </si>
  <si>
    <t>%NPM</t>
  </si>
  <si>
    <t>Q4</t>
  </si>
  <si>
    <t xml:space="preserve">      Net Profit (Loss) Attributable To : Owners Of The Parent</t>
  </si>
  <si>
    <t>%Tax Rate</t>
  </si>
  <si>
    <t xml:space="preserve">    Income Tax Expense</t>
  </si>
  <si>
    <t>%EBT</t>
  </si>
  <si>
    <t xml:space="preserve">    Finance Costs</t>
  </si>
  <si>
    <t>%EBITDA</t>
  </si>
  <si>
    <t>EBITDA</t>
  </si>
  <si>
    <t>%EBIT</t>
  </si>
  <si>
    <t xml:space="preserve"> Other Expenses (Edited)</t>
  </si>
  <si>
    <t xml:space="preserve">    Selling And Administrative Expenses</t>
  </si>
  <si>
    <t xml:space="preserve">      Administrative Expenses</t>
  </si>
  <si>
    <t xml:space="preserve">      Selling Expenses</t>
  </si>
  <si>
    <t>SG&amp;A</t>
  </si>
  <si>
    <t>%GPM</t>
  </si>
  <si>
    <t xml:space="preserve">    Costs</t>
  </si>
  <si>
    <t>COGS BREAKDOWN</t>
  </si>
  <si>
    <t xml:space="preserve">    Total Revenue</t>
  </si>
  <si>
    <t xml:space="preserve">    Other Gains (Losses)</t>
  </si>
  <si>
    <t xml:space="preserve">    Share Of Profit (Loss) From Investments Accounted For Using The Equity Method</t>
  </si>
  <si>
    <t xml:space="preserve">    Interest And Dividend Income</t>
  </si>
  <si>
    <t xml:space="preserve">    Other Income</t>
  </si>
  <si>
    <t xml:space="preserve">    Revenue From Operations</t>
  </si>
  <si>
    <t>REVENUE STRUCTURE</t>
  </si>
  <si>
    <t xml:space="preserve">    Equity Attributable To Owners Of The Parent</t>
  </si>
  <si>
    <t xml:space="preserve">      Retained Earnings (Deficits) - Unappropriated</t>
  </si>
  <si>
    <t>Equity</t>
  </si>
  <si>
    <t xml:space="preserve">    Total Liabilities</t>
  </si>
  <si>
    <t xml:space="preserve">    Total Non-Current Liabilities</t>
  </si>
  <si>
    <t>D/E Ratio</t>
  </si>
  <si>
    <t>Total Debt</t>
  </si>
  <si>
    <t>Long-Term Debt</t>
  </si>
  <si>
    <t>Short-Term Debt</t>
  </si>
  <si>
    <t xml:space="preserve">    Total Current Liabilities</t>
  </si>
  <si>
    <t xml:space="preserve">    Trade And Other Payables - Current</t>
  </si>
  <si>
    <t>Liabilities</t>
  </si>
  <si>
    <t xml:space="preserve">    Total Assets</t>
  </si>
  <si>
    <t xml:space="preserve">    Total Non-Current Assets</t>
  </si>
  <si>
    <t xml:space="preserve">    Intangible Assets - Net</t>
  </si>
  <si>
    <t xml:space="preserve">    Property, Plant And Equipment - Net</t>
  </si>
  <si>
    <t xml:space="preserve">    Total Current Assets</t>
  </si>
  <si>
    <t xml:space="preserve">    Inventories - Net</t>
  </si>
  <si>
    <t xml:space="preserve">    Trade And Other Receivables - Current - Net</t>
  </si>
  <si>
    <t xml:space="preserve">    Short-Term Investments - Net</t>
  </si>
  <si>
    <t xml:space="preserve">    Cash And Cash Equivalents</t>
  </si>
  <si>
    <t>Asset</t>
  </si>
  <si>
    <t>Latest Year</t>
  </si>
  <si>
    <t>Years Active</t>
  </si>
  <si>
    <t>Restatement means companies may restate or reclassify their financial statements.</t>
  </si>
  <si>
    <t>Information on the financial statements is presented according to the information that the listed companies submit on that period. The investors should study additional information from the companies' financial statements.</t>
  </si>
  <si>
    <t>* This information was prepared and directly disseminated by the listed company.</t>
  </si>
  <si>
    <t>Remark:</t>
  </si>
  <si>
    <t>31/03/08</t>
  </si>
  <si>
    <t>30/06/08</t>
  </si>
  <si>
    <t>30/09/08</t>
  </si>
  <si>
    <t>31/12/08</t>
  </si>
  <si>
    <t>31/03/09</t>
  </si>
  <si>
    <t>30/06/09</t>
  </si>
  <si>
    <t>30/09/09</t>
  </si>
  <si>
    <t>31/12/09</t>
  </si>
  <si>
    <t>31/03/10</t>
  </si>
  <si>
    <t>30/06/10</t>
  </si>
  <si>
    <t>30/09/10</t>
  </si>
  <si>
    <t>31/12/10</t>
  </si>
  <si>
    <t>31/03/11</t>
  </si>
  <si>
    <t>30/06/11</t>
  </si>
  <si>
    <t>30/09/11</t>
  </si>
  <si>
    <t>31/12/11</t>
  </si>
  <si>
    <t>31/03/12</t>
  </si>
  <si>
    <t>30/06/12</t>
  </si>
  <si>
    <t>30/09/12</t>
  </si>
  <si>
    <t>31/12/12</t>
  </si>
  <si>
    <t>31/03/13</t>
  </si>
  <si>
    <t>30/06/13</t>
  </si>
  <si>
    <t>30/09/13</t>
  </si>
  <si>
    <t>31/12/13</t>
  </si>
  <si>
    <t>31/03/14</t>
  </si>
  <si>
    <t>30/06/14</t>
  </si>
  <si>
    <t>30/09/14</t>
  </si>
  <si>
    <t>31/12/14</t>
  </si>
  <si>
    <t>31/03/15</t>
  </si>
  <si>
    <t>30/06/15</t>
  </si>
  <si>
    <t>30/09/15</t>
  </si>
  <si>
    <t>31/12/15</t>
  </si>
  <si>
    <t>31/03/16</t>
  </si>
  <si>
    <t>30/06/16</t>
  </si>
  <si>
    <t>30/09/16</t>
  </si>
  <si>
    <t>31/12/16</t>
  </si>
  <si>
    <t>31/03/17</t>
  </si>
  <si>
    <t>30/06/17</t>
  </si>
  <si>
    <t>30/09/17</t>
  </si>
  <si>
    <t>31/12/17</t>
  </si>
  <si>
    <t>31/03/18</t>
  </si>
  <si>
    <t>30/06/18</t>
  </si>
  <si>
    <t>30/09/18</t>
  </si>
  <si>
    <t>31/12/18</t>
  </si>
  <si>
    <t>31/03/19</t>
  </si>
  <si>
    <t>30/06/19</t>
  </si>
  <si>
    <t>30/09/19</t>
  </si>
  <si>
    <t>31/12/19</t>
  </si>
  <si>
    <t>31/03/20</t>
  </si>
  <si>
    <t>30/06/20</t>
  </si>
  <si>
    <t>30/09/20</t>
  </si>
  <si>
    <t>31/12/20</t>
  </si>
  <si>
    <t>31/03/21</t>
  </si>
  <si>
    <t>30/06/21</t>
  </si>
  <si>
    <t>30/09/21</t>
  </si>
  <si>
    <t>31/12/21</t>
  </si>
  <si>
    <t>31/03/22</t>
  </si>
  <si>
    <t>30/06/22</t>
  </si>
  <si>
    <t>30/09/22</t>
  </si>
  <si>
    <t>31/12/22</t>
  </si>
  <si>
    <t>31/03/23</t>
  </si>
  <si>
    <t>30/06/23</t>
  </si>
  <si>
    <t>30/09/23</t>
  </si>
  <si>
    <t>31/12/23</t>
  </si>
  <si>
    <t>31/03/24</t>
  </si>
  <si>
    <t>Financial Statement (Full Version):</t>
  </si>
  <si>
    <t xml:space="preserve">    Cash And Cash Equivalents, Ending Balance</t>
  </si>
  <si>
    <t xml:space="preserve">    Cash And Cash Equivalents, Beginning Balance</t>
  </si>
  <si>
    <t xml:space="preserve">    Differences Of Foreign Currency Exchange On Financial Statements Translation</t>
  </si>
  <si>
    <t xml:space="preserve">    Other Items (Financing Activities)</t>
  </si>
  <si>
    <t xml:space="preserve">    Interest Paid</t>
  </si>
  <si>
    <t xml:space="preserve">    Dividend Paid</t>
  </si>
  <si>
    <t xml:space="preserve">    Payments For Changes In Interest In Subsidiaries</t>
  </si>
  <si>
    <t xml:space="preserve">    Repayments On Debt Instruments</t>
  </si>
  <si>
    <t xml:space="preserve">    Proceeds From Issuance Of Debt Instruments</t>
  </si>
  <si>
    <t xml:space="preserve">    Repayments On Lease Liabilities</t>
  </si>
  <si>
    <t xml:space="preserve">      Repayments On Borrowings (Amended Account)</t>
  </si>
  <si>
    <t xml:space="preserve">        Repayments On Long-Term Borrowings - Other Parties</t>
  </si>
  <si>
    <t xml:space="preserve">        Repayments On Long-Term Borrowings - Related Parties</t>
  </si>
  <si>
    <t xml:space="preserve">        Repayments On Long-Term Borrowings - Financial Institutions</t>
  </si>
  <si>
    <t xml:space="preserve">      Repayments On Long-Term Borrowings</t>
  </si>
  <si>
    <t xml:space="preserve">    Repayments On Borrowings</t>
  </si>
  <si>
    <t xml:space="preserve">      Proceeds From Borrowings (Amended Account)</t>
  </si>
  <si>
    <t xml:space="preserve">        Proceeds From Long-Term Borrowings - Other Parties</t>
  </si>
  <si>
    <t xml:space="preserve">        Proceeds From Long-Term Borrowings - Related Parties</t>
  </si>
  <si>
    <t xml:space="preserve">        Proceeds From Long-Term Borrowings - Financial Institutions</t>
  </si>
  <si>
    <t xml:space="preserve">      Proceeds From Long-Term Borrowings</t>
  </si>
  <si>
    <t xml:space="preserve">    Proceeds From Borrowings</t>
  </si>
  <si>
    <t xml:space="preserve">      Increase (Decrease) In Short-Term Borrowings - Other Parties</t>
  </si>
  <si>
    <t xml:space="preserve">      Increase (Decrease) In Short-Term Borrowings - Related Parties</t>
  </si>
  <si>
    <t xml:space="preserve">    Increase (Decrease) In Short-Term Borrowings</t>
  </si>
  <si>
    <t xml:space="preserve">    Increase (Decrease) In Bank Overdrafts And Short-Term Borrowings - Financial Institutions</t>
  </si>
  <si>
    <t xml:space="preserve"> Net Cash From Financing Activities</t>
  </si>
  <si>
    <t xml:space="preserve">    Other Items (Investing Activities)</t>
  </si>
  <si>
    <t xml:space="preserve">    Interest Received</t>
  </si>
  <si>
    <t xml:space="preserve">    Dividend Received</t>
  </si>
  <si>
    <t xml:space="preserve">    (Increase) Decrease In Restricted Deposits</t>
  </si>
  <si>
    <t xml:space="preserve">    Payment For Acquisition Of Assets Under Concession Agreements</t>
  </si>
  <si>
    <t xml:space="preserve">      Right-Of-Use Assets</t>
  </si>
  <si>
    <t xml:space="preserve">      Intangible Assets</t>
  </si>
  <si>
    <t xml:space="preserve">      Property, Plant And Equipment</t>
  </si>
  <si>
    <t xml:space="preserve">    Proceeds From Disposal Of Fixed Assets</t>
  </si>
  <si>
    <t xml:space="preserve">      Loan Receivables Repayment Received (Amended Account)</t>
  </si>
  <si>
    <t xml:space="preserve">        Long-Term Loan Receivables Repayment Received - Other Parties</t>
  </si>
  <si>
    <t xml:space="preserve">        Long-Term Loan Receivables Repayment Received - Related Parties</t>
  </si>
  <si>
    <t xml:space="preserve">      Long-Term Loan Receivables Repayment Received</t>
  </si>
  <si>
    <t xml:space="preserve">    Loan Receivables Repayment Received</t>
  </si>
  <si>
    <t xml:space="preserve">      Loan Receivables Made (Amended Account)</t>
  </si>
  <si>
    <t xml:space="preserve">        Long-Term Loan Receivables Made - Related Parties</t>
  </si>
  <si>
    <t xml:space="preserve">      Long-Term Loan Receivables Made</t>
  </si>
  <si>
    <t xml:space="preserve">    Loan Receivables Made</t>
  </si>
  <si>
    <t xml:space="preserve">      (Increase) Decrease In Short-Term Loan Receivables - Related Parties</t>
  </si>
  <si>
    <t xml:space="preserve">      (Increase) Decrease In Short-Term Loan Receivables - Other Parties</t>
  </si>
  <si>
    <t xml:space="preserve">    (Increase) Decrease In Short-Term Loan Receivables</t>
  </si>
  <si>
    <t xml:space="preserve">    Payment For Purchase Of Investment In Subsidiaries, Associates And Joint Ventures</t>
  </si>
  <si>
    <t xml:space="preserve">    Proceeds From Disposal Of Investment In Subsidiaries, Associates And Joint Ventures</t>
  </si>
  <si>
    <t xml:space="preserve">    Purchase Of Investments</t>
  </si>
  <si>
    <t xml:space="preserve">    Proceeds From Investment</t>
  </si>
  <si>
    <t xml:space="preserve">    (Increase) Decrease In Short-Term Investments</t>
  </si>
  <si>
    <t xml:space="preserve"> Net Cash From Investing Activities</t>
  </si>
  <si>
    <t xml:space="preserve">    Income Tax (Paid) Received</t>
  </si>
  <si>
    <t xml:space="preserve">    Cash Generated From (Used In) Operations</t>
  </si>
  <si>
    <t xml:space="preserve">    Increase (Decrease) In Other Operating Liabilities</t>
  </si>
  <si>
    <t xml:space="preserve">    Increase (Decrease) In Provisions For Employee Benefit Obligations</t>
  </si>
  <si>
    <t xml:space="preserve">    Increase (Decrease) In Trade And Other Payables</t>
  </si>
  <si>
    <t xml:space="preserve"> Increase (Decrease) In Operating Liabilities</t>
  </si>
  <si>
    <t xml:space="preserve">    (Increase) Decrease In Other Operating Assets</t>
  </si>
  <si>
    <t xml:space="preserve">    (Increase) Decrease In Inventories</t>
  </si>
  <si>
    <t xml:space="preserve">    (Increase) Decrease In Trade And Other Receivables</t>
  </si>
  <si>
    <t xml:space="preserve"> (Increase) Decrease In Operating Assets</t>
  </si>
  <si>
    <t xml:space="preserve">    Cash Flows From (Used In) Operations Before Changes In Operating Assets And Liabilities</t>
  </si>
  <si>
    <t xml:space="preserve">    Other Reconciliation Items</t>
  </si>
  <si>
    <t xml:space="preserve">    Employee Benefit Expenses</t>
  </si>
  <si>
    <t xml:space="preserve">      Interest Income</t>
  </si>
  <si>
    <t xml:space="preserve">    Dividend And Interest Income</t>
  </si>
  <si>
    <t xml:space="preserve">    (Reversal Of) Impairment Loss Of Other Assets</t>
  </si>
  <si>
    <t xml:space="preserve">    (Reversal Of) Impairment Loss Of Fixed Assets</t>
  </si>
  <si>
    <t xml:space="preserve">      Loss On Write-Off Of Other Assets</t>
  </si>
  <si>
    <t xml:space="preserve">      (Gains) Losses On Disposal Of Other Assets</t>
  </si>
  <si>
    <t xml:space="preserve">    (Gains) Losses On Disposal And Write-Off Of Other Assets</t>
  </si>
  <si>
    <t xml:space="preserve">      Loss On Write-Off Of Fixed Assets</t>
  </si>
  <si>
    <t xml:space="preserve">      (Gains) Losses On Disposal Of Fixed Assets</t>
  </si>
  <si>
    <t xml:space="preserve">    (Gains) Losses On Disposal And Write-Off Of Fixed Assets</t>
  </si>
  <si>
    <t xml:space="preserve">    (Gains) Losses On Fair Value Adjustments Of Investments</t>
  </si>
  <si>
    <t xml:space="preserve">    (Gains) Losses On Disposal Of Other Investments</t>
  </si>
  <si>
    <t xml:space="preserve">    (Gains) Losses On Disposal Of Investment In Subsidiaries, Associates And Joint Ventures</t>
  </si>
  <si>
    <t xml:space="preserve">    (Gains) Losses On Foreign Currency Exchange</t>
  </si>
  <si>
    <t xml:space="preserve">    Share Of (Profit) Loss From Investments Accounted For Using The Equity Method</t>
  </si>
  <si>
    <t xml:space="preserve">    (Reversal Of) Loss From Diminution In Value Of Inventories</t>
  </si>
  <si>
    <t xml:space="preserve">    (Reversal Of) Expected Credit Losses</t>
  </si>
  <si>
    <t xml:space="preserve">      Amortisation</t>
  </si>
  <si>
    <t xml:space="preserve">      Depreciation</t>
  </si>
  <si>
    <t xml:space="preserve">    Profit (Loss) Before Finance Costs And/Or Income Tax Expense</t>
  </si>
  <si>
    <t xml:space="preserve">    Net Profit (Loss) Attributable To Owners Of The Parent For The Period</t>
  </si>
  <si>
    <t xml:space="preserve"> Net Cash From Operating Activities</t>
  </si>
  <si>
    <t>Q1/2008</t>
  </si>
  <si>
    <t>Q2/2008</t>
  </si>
  <si>
    <t>Q3/2008</t>
  </si>
  <si>
    <t>Yearly/2008</t>
  </si>
  <si>
    <t>Q1/2009</t>
  </si>
  <si>
    <t>Q2/2009</t>
  </si>
  <si>
    <t>Q3/2009</t>
  </si>
  <si>
    <t>Yearly/2009</t>
  </si>
  <si>
    <t>Q1/2010</t>
  </si>
  <si>
    <t>Q2/2010</t>
  </si>
  <si>
    <t>Q3/2010</t>
  </si>
  <si>
    <t>Yearly/2010</t>
  </si>
  <si>
    <t>Q1/2011</t>
  </si>
  <si>
    <t>Q2/2011</t>
  </si>
  <si>
    <t>Q3/2011</t>
  </si>
  <si>
    <t>Yearly/2011</t>
  </si>
  <si>
    <t>Q1/2012</t>
  </si>
  <si>
    <t>Q2/2012</t>
  </si>
  <si>
    <t>Q3/2012</t>
  </si>
  <si>
    <t>Yearly/2012</t>
  </si>
  <si>
    <t>Q1/2013</t>
  </si>
  <si>
    <t>Q2/2013</t>
  </si>
  <si>
    <t>Q3/2013</t>
  </si>
  <si>
    <t>Yearly/2013</t>
  </si>
  <si>
    <t>Q1/2014</t>
  </si>
  <si>
    <t>Q2/2014</t>
  </si>
  <si>
    <t>Q3/2014</t>
  </si>
  <si>
    <t>Yearly/2014</t>
  </si>
  <si>
    <t>Q1/2015</t>
  </si>
  <si>
    <t>Q2/2015</t>
  </si>
  <si>
    <t>Q3/2015</t>
  </si>
  <si>
    <t>Yearly/2015</t>
  </si>
  <si>
    <t>Q1/2016</t>
  </si>
  <si>
    <t>Q2/2016</t>
  </si>
  <si>
    <t>Q3/2016</t>
  </si>
  <si>
    <t>Yearly/2016</t>
  </si>
  <si>
    <t>Q1/2017</t>
  </si>
  <si>
    <t>Q2/2017</t>
  </si>
  <si>
    <t>Q3/2017</t>
  </si>
  <si>
    <t>Yearly/2017</t>
  </si>
  <si>
    <t>Q1/2018</t>
  </si>
  <si>
    <t>Q2/2018</t>
  </si>
  <si>
    <t>Q3/2018</t>
  </si>
  <si>
    <t>Yearly/2018</t>
  </si>
  <si>
    <t>Q1/2019</t>
  </si>
  <si>
    <t>Q2/2019</t>
  </si>
  <si>
    <t>Q3/2019</t>
  </si>
  <si>
    <t>Yearly/2019</t>
  </si>
  <si>
    <t>Q1/2020</t>
  </si>
  <si>
    <t>Q2/2020</t>
  </si>
  <si>
    <t>Q3/2020</t>
  </si>
  <si>
    <t>Yearly/2020</t>
  </si>
  <si>
    <t>Q1/2021</t>
  </si>
  <si>
    <t>Q2/2021</t>
  </si>
  <si>
    <t>Q3/2021</t>
  </si>
  <si>
    <t>Yearly/2021</t>
  </si>
  <si>
    <t>Q1/2022</t>
  </si>
  <si>
    <t>Q2/2022</t>
  </si>
  <si>
    <t>Q3/2022</t>
  </si>
  <si>
    <t>Yearly/2022</t>
  </si>
  <si>
    <t>Q1/2023</t>
  </si>
  <si>
    <t>Q2/2023</t>
  </si>
  <si>
    <t>Q3/2023</t>
  </si>
  <si>
    <t>Yearly/2023</t>
  </si>
  <si>
    <t>Q1/2024</t>
  </si>
  <si>
    <t/>
  </si>
  <si>
    <t>Cashflow</t>
  </si>
  <si>
    <t xml:space="preserve">    Basic Earnings (Loss) Per Share (Baht/Share)</t>
  </si>
  <si>
    <t xml:space="preserve">      Total Comprehensive Income (Expense) Attributable To : Non-Controlling Interests</t>
  </si>
  <si>
    <t xml:space="preserve">      Total Comprehensive Income (Expense) Attributable To : Owners Of The Parent</t>
  </si>
  <si>
    <t xml:space="preserve"> Total Comprehensive Income (Expense) Attributable To :</t>
  </si>
  <si>
    <t xml:space="preserve">      Net Profit (Loss) Attributable To : Non-Controlling Interests</t>
  </si>
  <si>
    <t xml:space="preserve"> Net Profit (Loss) Attributable To :</t>
  </si>
  <si>
    <t xml:space="preserve">    Total Comprehensive Income (Expense) For The Period</t>
  </si>
  <si>
    <t xml:space="preserve">    Other Comprehensive Income (Expense) - Net Of Tax</t>
  </si>
  <si>
    <t xml:space="preserve">    Income Taxes Relating To Items That Will Not Be Subsequently Reclassified To Profit Or Loss</t>
  </si>
  <si>
    <t xml:space="preserve">    Remeasurement Of Employee Benefit Obligations</t>
  </si>
  <si>
    <t xml:space="preserve">    Gains (Losses) On Remeasuring Investment In Equity Instruments Measured At Fair Value Through Other Comprehensive Income</t>
  </si>
  <si>
    <t xml:space="preserve">    Gains (Losses) From Changes In Revaluation Surplus</t>
  </si>
  <si>
    <t xml:space="preserve"> Items That Will Not Be Subsequently Reclassified To Profit Or Loss</t>
  </si>
  <si>
    <t xml:space="preserve">    Income Taxes Relating To Items That Will Be Subsequently Reclassified To Profit Or Loss</t>
  </si>
  <si>
    <t xml:space="preserve">    Other Comprehensive Income That Will Be Subsequently Reclassified To Profit Or Loss</t>
  </si>
  <si>
    <t xml:space="preserve">    Currency Translation Adjustments</t>
  </si>
  <si>
    <t xml:space="preserve">    Gains (Losses) On Investment In Debt Instruments Measured At Fair Value Through Other Comprehensive Income</t>
  </si>
  <si>
    <t xml:space="preserve"> Items That Will Be Subsequently Reclassified To Profit Or Loss</t>
  </si>
  <si>
    <t xml:space="preserve">    Net Profit (Loss) For The Period / Profit (Loss) For The Period From Continuing Operations</t>
  </si>
  <si>
    <t xml:space="preserve"> Other Comprehensive Income</t>
  </si>
  <si>
    <t xml:space="preserve">    Net Profit (Loss) For The Period</t>
  </si>
  <si>
    <t xml:space="preserve">    Profit (Loss) From Discontinued Operations</t>
  </si>
  <si>
    <t xml:space="preserve">    Profit (Loss) For The Period From Continuing Operations</t>
  </si>
  <si>
    <t xml:space="preserve">    Profit (Loss) Before Finance Costs And Income Tax Expense</t>
  </si>
  <si>
    <t xml:space="preserve">    Total Cost And Expenses</t>
  </si>
  <si>
    <t xml:space="preserve">    Other Expenses</t>
  </si>
  <si>
    <t xml:space="preserve">    (Reversal Of) Loss On Impairment</t>
  </si>
  <si>
    <t xml:space="preserve">    Management And Directors' Remuneration</t>
  </si>
  <si>
    <t xml:space="preserve">      Cost Of Rendering Services</t>
  </si>
  <si>
    <t xml:space="preserve">      Cost Of Sales</t>
  </si>
  <si>
    <t xml:space="preserve"> Cost And Expenses</t>
  </si>
  <si>
    <t xml:space="preserve">        Lease Income</t>
  </si>
  <si>
    <t xml:space="preserve">      Revenue From Leases</t>
  </si>
  <si>
    <t xml:space="preserve">      Revenue From Rendering Services</t>
  </si>
  <si>
    <t xml:space="preserve">      Revenue From Sales</t>
  </si>
  <si>
    <t xml:space="preserve">      Revenue From Sales And Rendering Services</t>
  </si>
  <si>
    <t xml:space="preserve"> Revenue</t>
  </si>
  <si>
    <t xml:space="preserve"> Statement Of Comprehensive Income</t>
  </si>
  <si>
    <t>Q4/2008</t>
  </si>
  <si>
    <t>Q4/2009</t>
  </si>
  <si>
    <t>Q4/2010</t>
  </si>
  <si>
    <t>Q4/2011</t>
  </si>
  <si>
    <t>Q4/2012</t>
  </si>
  <si>
    <t>Q4/2013</t>
  </si>
  <si>
    <t>Q4/2014</t>
  </si>
  <si>
    <t>Q4/2015</t>
  </si>
  <si>
    <t>Q4/2016</t>
  </si>
  <si>
    <t>Q4/2017</t>
  </si>
  <si>
    <t>Q4/2018</t>
  </si>
  <si>
    <t>Q4/2019</t>
  </si>
  <si>
    <t>Q4/2020</t>
  </si>
  <si>
    <t>Q4/2021</t>
  </si>
  <si>
    <t>Q4/2022</t>
  </si>
  <si>
    <t>Q4/2023</t>
  </si>
  <si>
    <t>P&amp;L</t>
  </si>
  <si>
    <t xml:space="preserve">    Total Liabilities And Equity</t>
  </si>
  <si>
    <t xml:space="preserve">    Total Equity</t>
  </si>
  <si>
    <t xml:space="preserve">    Non-Controlling Interests</t>
  </si>
  <si>
    <t xml:space="preserve">      Other Components Of Equity - Others</t>
  </si>
  <si>
    <t xml:space="preserve">      Currency Translation Adjustments</t>
  </si>
  <si>
    <t xml:space="preserve">        Surplus (Deficits) - Others</t>
  </si>
  <si>
    <t xml:space="preserve">        Surplus (Deficits) From Changes In Interest In Subsidiaries</t>
  </si>
  <si>
    <t xml:space="preserve">        Surplus From Revaluation Of Fixed Assets</t>
  </si>
  <si>
    <t xml:space="preserve">      Surplus (Deficits)</t>
  </si>
  <si>
    <t xml:space="preserve">    Other Components Of Equity</t>
  </si>
  <si>
    <t xml:space="preserve">        Legal And Statutory Reserves</t>
  </si>
  <si>
    <t xml:space="preserve">      Retained Earnings - Appropriated</t>
  </si>
  <si>
    <t xml:space="preserve">    Retained Earnings (Deficits)</t>
  </si>
  <si>
    <t xml:space="preserve">      Premium (Discount) On Ordinary Shares</t>
  </si>
  <si>
    <t xml:space="preserve">    Premium (Discount) On Share Capital</t>
  </si>
  <si>
    <t xml:space="preserve">      Paid-Up Ordinary Shares</t>
  </si>
  <si>
    <t xml:space="preserve">    Issued And Paid-Up Share Capital</t>
  </si>
  <si>
    <t xml:space="preserve">      Authorised Ordinary Shares</t>
  </si>
  <si>
    <t xml:space="preserve">    Authorised Share Capital</t>
  </si>
  <si>
    <t xml:space="preserve"> Equity</t>
  </si>
  <si>
    <t xml:space="preserve">    Other Non-Current Liabilities</t>
  </si>
  <si>
    <t xml:space="preserve">    Deferred Tax Liabilities</t>
  </si>
  <si>
    <t xml:space="preserve">    Provisions For Employee Benefit Obligations - Non-Current</t>
  </si>
  <si>
    <t xml:space="preserve">    Long-Term Provisions</t>
  </si>
  <si>
    <t xml:space="preserve">      Deferred Revenue - Others</t>
  </si>
  <si>
    <t xml:space="preserve">    Contract Liabilities And Unearned Rental Income - Non-Current</t>
  </si>
  <si>
    <t xml:space="preserve">      Other Non-Current Financial Liabilities - Others</t>
  </si>
  <si>
    <t xml:space="preserve">    Other Non-Current Financial Liabilities</t>
  </si>
  <si>
    <t xml:space="preserve">    Non-Current Portion Of Lease Liabilities</t>
  </si>
  <si>
    <t xml:space="preserve">      Non-Current Portion Of Long-Term Debts - Others</t>
  </si>
  <si>
    <t xml:space="preserve">      Bonds</t>
  </si>
  <si>
    <t xml:space="preserve">      Related Parties</t>
  </si>
  <si>
    <t xml:space="preserve">      Financial Institutions</t>
  </si>
  <si>
    <t xml:space="preserve">    Non-Current Portion Of Long-Term Debts</t>
  </si>
  <si>
    <t xml:space="preserve">      Other Parties</t>
  </si>
  <si>
    <t xml:space="preserve">    Trade And Other Payables - Non-Current</t>
  </si>
  <si>
    <t xml:space="preserve"> Non-Current Liabilities</t>
  </si>
  <si>
    <t xml:space="preserve">    Other Current Liabilities</t>
  </si>
  <si>
    <t xml:space="preserve">    Income Tax Payable</t>
  </si>
  <si>
    <t xml:space="preserve">    Short-Term Provisions</t>
  </si>
  <si>
    <t xml:space="preserve">    Current Portion Of Lease Liabilities</t>
  </si>
  <si>
    <t xml:space="preserve">      Contract Liabilities And Unearned Rental Income - Others</t>
  </si>
  <si>
    <t xml:space="preserve">    Contract Liabilities And Unearned Rental Income - Current</t>
  </si>
  <si>
    <t xml:space="preserve">      Other Current Financial Liabilities - Others</t>
  </si>
  <si>
    <t xml:space="preserve">    Other Current Financial Liabilities</t>
  </si>
  <si>
    <t xml:space="preserve">      Current Portion Of Long-Term Debts - Others</t>
  </si>
  <si>
    <t xml:space="preserve">    Current Portion Of Long-Term Debts</t>
  </si>
  <si>
    <t xml:space="preserve">    Short-Term Borrowings</t>
  </si>
  <si>
    <t xml:space="preserve">      Other Current Payables</t>
  </si>
  <si>
    <t xml:space="preserve">    Bank Overdrafts And Short-Term Borrowings From Financial Institutions</t>
  </si>
  <si>
    <t xml:space="preserve"> Current Liabilities</t>
  </si>
  <si>
    <t xml:space="preserve"> Liabilities</t>
  </si>
  <si>
    <t xml:space="preserve">      Other Non-Current Assets - Others</t>
  </si>
  <si>
    <t xml:space="preserve">    Other Non-Current Assets</t>
  </si>
  <si>
    <t xml:space="preserve">    Deferred Tax Assets</t>
  </si>
  <si>
    <t xml:space="preserve">    Goodwill - Net</t>
  </si>
  <si>
    <t xml:space="preserve">      Intangible Assets - Others</t>
  </si>
  <si>
    <t xml:space="preserve">      Software Licences</t>
  </si>
  <si>
    <t xml:space="preserve">    Right-Of-Use Assets - Net</t>
  </si>
  <si>
    <t xml:space="preserve">    Investment Properties - Net</t>
  </si>
  <si>
    <t xml:space="preserve">      Other Non-Current Financial Assets - Others</t>
  </si>
  <si>
    <t xml:space="preserve">    Other Non-Current Financial Assets</t>
  </si>
  <si>
    <t xml:space="preserve">    Non-Current Portion Of Long-Term Loan Receivables</t>
  </si>
  <si>
    <t xml:space="preserve">    Investment In Subsidiaries, Associates And Joint Ventures Using Other Methods - Net</t>
  </si>
  <si>
    <t xml:space="preserve">      Investment In Joint Ventures</t>
  </si>
  <si>
    <t xml:space="preserve">      Investment In Associates</t>
  </si>
  <si>
    <t xml:space="preserve">    Investment In Subsidiaries, Associates And Joint Ventures Using The Equity Method - Net</t>
  </si>
  <si>
    <t xml:space="preserve">    Long-Term Investments - Net (Amended Account)</t>
  </si>
  <si>
    <t xml:space="preserve">    Restricted Deposits - Non-Current</t>
  </si>
  <si>
    <t xml:space="preserve"> Non-Current Assets</t>
  </si>
  <si>
    <t xml:space="preserve">      Other Current Assets - Others</t>
  </si>
  <si>
    <t xml:space="preserve">      Advance Payment For Purchases Of Assets</t>
  </si>
  <si>
    <t xml:space="preserve">      Prepayments</t>
  </si>
  <si>
    <t xml:space="preserve">    Other Current Assets</t>
  </si>
  <si>
    <t xml:space="preserve">    Contract Assets - Current</t>
  </si>
  <si>
    <t xml:space="preserve">      Other Current Financial Assets - Others</t>
  </si>
  <si>
    <t xml:space="preserve">    Other Current Financial Assets</t>
  </si>
  <si>
    <t xml:space="preserve">      Less : Allowance For Diminution In Value Of Inventories</t>
  </si>
  <si>
    <t xml:space="preserve">      Raw Material And Factory Supplies</t>
  </si>
  <si>
    <t xml:space="preserve">      Finished Goods</t>
  </si>
  <si>
    <t xml:space="preserve">    Current Portion Of Long-Term Loan Receivables</t>
  </si>
  <si>
    <t xml:space="preserve">    Short-Term Loan And Interest Receivables</t>
  </si>
  <si>
    <t xml:space="preserve">      Other Current Receivables</t>
  </si>
  <si>
    <t xml:space="preserve"> Current Assets</t>
  </si>
  <si>
    <t xml:space="preserve"> Assets</t>
  </si>
  <si>
    <t>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</si>
</sst>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,;\-#,##0,"/>
    <numFmt numFmtId="167" formatCode="0.000%"/>
    <numFmt numFmtId="168" formatCode="0.000"/>
    <numFmt numFmtId="169" formatCode="&quot;THB&quot;#,##0"/>
    <numFmt numFmtId="170" formatCode="[$¥-804]#,##0.00"/>
  </numFmts>
  <fonts count="2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Century Gothic"/>
      <family val="2"/>
    </font>
    <font>
      <sz val="11"/>
      <color rgb="FF000000"/>
      <name val="Century Gothic"/>
      <family val="1"/>
    </font>
    <font>
      <b/>
      <sz val="11"/>
      <color rgb="FF00B050"/>
      <name val="Century Gothic"/>
      <family val="1"/>
    </font>
    <font>
      <b/>
      <sz val="11"/>
      <color rgb="FF000000"/>
      <name val="Century Gothic"/>
      <family val="1"/>
    </font>
    <font>
      <b/>
      <sz val="11"/>
      <color rgb="FF000000"/>
      <name val="Century Gothic"/>
      <family val="2"/>
    </font>
    <font>
      <sz val="11"/>
      <color theme="1"/>
      <name val="Arial"/>
      <family val="2"/>
    </font>
    <font>
      <b/>
      <sz val="11"/>
      <color theme="1"/>
      <name val="Century Gothic"/>
      <family val="1"/>
    </font>
    <font>
      <sz val="11"/>
      <color theme="1"/>
      <name val="Century Gothic"/>
      <family val="2"/>
    </font>
    <font>
      <sz val="11"/>
      <color rgb="FF00B050"/>
      <name val="Century Gothic"/>
      <family val="1"/>
    </font>
    <font>
      <b/>
      <sz val="11"/>
      <color theme="0"/>
      <name val="Century Gothic"/>
      <family val="1"/>
    </font>
    <font>
      <sz val="11"/>
      <color theme="1"/>
      <name val="Century Gothic"/>
      <family val="1"/>
    </font>
    <font>
      <b/>
      <sz val="11"/>
      <color rgb="FFFF0000"/>
      <name val="Century Gothic"/>
      <family val="1"/>
    </font>
    <font>
      <b/>
      <sz val="11"/>
      <name val="Century Gothic"/>
      <family val="1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u/>
      <sz val="11"/>
      <color theme="0"/>
      <name val="Century Gothic"/>
      <family val="1"/>
    </font>
    <font>
      <b/>
      <sz val="11"/>
      <color theme="2"/>
      <name val="Century Gothic"/>
      <family val="1"/>
    </font>
    <font>
      <b/>
      <sz val="11"/>
      <color rgb="FFFFFFFF"/>
      <name val="Century Gothic"/>
      <family val="1"/>
    </font>
    <font>
      <b/>
      <sz val="11"/>
      <color theme="0"/>
      <name val="Century Gothic"/>
      <family val="2"/>
    </font>
    <font>
      <b/>
      <sz val="12"/>
      <color theme="1"/>
      <name val="Century Gothic"/>
      <family val="1"/>
    </font>
    <font>
      <sz val="11"/>
      <color theme="0"/>
      <name val="Century Gothic"/>
      <family val="1"/>
    </font>
    <font>
      <sz val="11"/>
      <color rgb="FFFF0000"/>
      <name val="Century Gothic"/>
      <family val="2"/>
    </font>
  </fonts>
  <fills count="2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E6DD"/>
      </patternFill>
    </fill>
    <fill>
      <patternFill patternType="solid">
        <fgColor theme="5" tint="0.79998168889431442"/>
        <bgColor rgb="FFFFE6DD"/>
      </patternFill>
    </fill>
    <fill>
      <patternFill patternType="solid">
        <fgColor theme="1"/>
        <bgColor rgb="FFFF0000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rgb="FF00B050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0070C0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FF0000"/>
      </patternFill>
    </fill>
    <fill>
      <patternFill patternType="solid">
        <fgColor rgb="FFFF0000"/>
        <bgColor rgb="FFFF0000"/>
      </patternFill>
    </fill>
    <fill>
      <patternFill patternType="solid">
        <fgColor theme="6" tint="0.59999389629810485"/>
        <bgColor rgb="FF00B050"/>
      </patternFill>
    </fill>
    <fill>
      <patternFill patternType="solid">
        <fgColor rgb="FF0070C0"/>
        <bgColor rgb="FF00B0F0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thin">
        <color theme="0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 style="thin">
        <color theme="0" tint="-0.1499984740745262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0" tint="-0.14999847407452621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indexed="64"/>
      </right>
      <top style="thin">
        <color theme="1"/>
      </top>
      <bottom style="thin">
        <color rgb="FF000000"/>
      </bottom>
      <diagonal/>
    </border>
    <border>
      <left/>
      <right style="thin">
        <color theme="0"/>
      </right>
      <top style="thin">
        <color rgb="FF000000"/>
      </top>
      <bottom style="thin">
        <color theme="0"/>
      </bottom>
      <diagonal/>
    </border>
    <border>
      <left/>
      <right/>
      <top style="thin">
        <color rgb="FF000000"/>
      </top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15" fillId="0" borderId="0"/>
    <xf numFmtId="9" fontId="9" fillId="0" borderId="0" applyFont="0" applyFill="0" applyBorder="0" applyAlignment="0" applyProtection="0"/>
    <xf numFmtId="0" fontId="9" fillId="0" borderId="0"/>
  </cellStyleXfs>
  <cellXfs count="450">
    <xf numFmtId="0" fontId="0" fillId="0" borderId="0" xfId="0"/>
    <xf numFmtId="0" fontId="2" fillId="0" borderId="0" xfId="1"/>
    <xf numFmtId="164" fontId="4" fillId="0" borderId="0" xfId="2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64" fontId="4" fillId="0" borderId="0" xfId="2" applyNumberFormat="1" applyFont="1" applyAlignment="1"/>
    <xf numFmtId="164" fontId="4" fillId="0" borderId="0" xfId="2" applyNumberFormat="1" applyFont="1" applyBorder="1" applyAlignment="1">
      <alignment horizontal="left"/>
    </xf>
    <xf numFmtId="164" fontId="4" fillId="0" borderId="0" xfId="2" applyNumberFormat="1" applyFont="1" applyBorder="1"/>
    <xf numFmtId="164" fontId="4" fillId="0" borderId="1" xfId="2" applyNumberFormat="1" applyFont="1" applyBorder="1" applyAlignment="1"/>
    <xf numFmtId="164" fontId="4" fillId="0" borderId="2" xfId="2" applyNumberFormat="1" applyFont="1" applyBorder="1" applyAlignment="1"/>
    <xf numFmtId="164" fontId="4" fillId="0" borderId="3" xfId="2" applyNumberFormat="1" applyFont="1" applyBorder="1" applyAlignment="1"/>
    <xf numFmtId="0" fontId="5" fillId="0" borderId="0" xfId="1" applyFont="1"/>
    <xf numFmtId="165" fontId="4" fillId="0" borderId="0" xfId="3" applyNumberFormat="1" applyFont="1" applyAlignment="1">
      <alignment horizontal="left"/>
    </xf>
    <xf numFmtId="10" fontId="4" fillId="0" borderId="0" xfId="4" applyNumberFormat="1" applyFont="1" applyBorder="1"/>
    <xf numFmtId="164" fontId="4" fillId="0" borderId="4" xfId="4" applyNumberFormat="1" applyFont="1" applyBorder="1"/>
    <xf numFmtId="165" fontId="4" fillId="0" borderId="0" xfId="3" applyNumberFormat="1" applyFont="1" applyBorder="1"/>
    <xf numFmtId="0" fontId="5" fillId="0" borderId="5" xfId="1" applyFont="1" applyBorder="1"/>
    <xf numFmtId="43" fontId="8" fillId="0" borderId="0" xfId="5" applyFont="1" applyBorder="1" applyAlignment="1">
      <alignment horizontal="left"/>
    </xf>
    <xf numFmtId="43" fontId="5" fillId="0" borderId="4" xfId="1" applyNumberFormat="1" applyFont="1" applyBorder="1"/>
    <xf numFmtId="43" fontId="5" fillId="0" borderId="0" xfId="1" applyNumberFormat="1" applyFont="1"/>
    <xf numFmtId="43" fontId="5" fillId="0" borderId="5" xfId="1" applyNumberFormat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43" fontId="5" fillId="0" borderId="4" xfId="6" applyFont="1" applyBorder="1" applyAlignment="1"/>
    <xf numFmtId="43" fontId="5" fillId="0" borderId="0" xfId="6" applyFont="1" applyBorder="1" applyAlignment="1"/>
    <xf numFmtId="43" fontId="5" fillId="0" borderId="5" xfId="6" applyFont="1" applyBorder="1" applyAlignment="1"/>
    <xf numFmtId="43" fontId="5" fillId="0" borderId="6" xfId="6" applyFont="1" applyBorder="1" applyAlignment="1"/>
    <xf numFmtId="43" fontId="5" fillId="0" borderId="7" xfId="6" applyFont="1" applyBorder="1" applyAlignment="1"/>
    <xf numFmtId="43" fontId="5" fillId="0" borderId="8" xfId="6" applyFont="1" applyBorder="1" applyAlignment="1"/>
    <xf numFmtId="165" fontId="9" fillId="0" borderId="0" xfId="3" applyNumberFormat="1" applyFont="1" applyAlignment="1">
      <alignment horizontal="left"/>
    </xf>
    <xf numFmtId="10" fontId="10" fillId="0" borderId="0" xfId="4" applyNumberFormat="1" applyFont="1" applyBorder="1"/>
    <xf numFmtId="165" fontId="11" fillId="2" borderId="9" xfId="3" applyNumberFormat="1" applyFont="1" applyFill="1" applyBorder="1" applyAlignment="1">
      <alignment horizontal="center"/>
    </xf>
    <xf numFmtId="165" fontId="11" fillId="2" borderId="10" xfId="3" applyNumberFormat="1" applyFont="1" applyFill="1" applyBorder="1" applyAlignment="1">
      <alignment horizontal="center"/>
    </xf>
    <xf numFmtId="9" fontId="8" fillId="0" borderId="0" xfId="4" applyFont="1" applyBorder="1" applyAlignment="1">
      <alignment horizontal="left"/>
    </xf>
    <xf numFmtId="9" fontId="8" fillId="0" borderId="11" xfId="4" applyFont="1" applyBorder="1" applyAlignment="1">
      <alignment horizontal="right"/>
    </xf>
    <xf numFmtId="9" fontId="8" fillId="0" borderId="2" xfId="4" applyFont="1" applyBorder="1"/>
    <xf numFmtId="9" fontId="8" fillId="0" borderId="11" xfId="4" applyFont="1" applyBorder="1"/>
    <xf numFmtId="9" fontId="9" fillId="0" borderId="2" xfId="4" applyFont="1" applyBorder="1"/>
    <xf numFmtId="9" fontId="9" fillId="0" borderId="11" xfId="4" applyFont="1" applyBorder="1"/>
    <xf numFmtId="9" fontId="9" fillId="0" borderId="0" xfId="4" applyFont="1" applyBorder="1" applyAlignment="1">
      <alignment horizontal="left"/>
    </xf>
    <xf numFmtId="9" fontId="9" fillId="0" borderId="12" xfId="4" applyFont="1" applyBorder="1" applyAlignment="1">
      <alignment horizontal="right"/>
    </xf>
    <xf numFmtId="9" fontId="9" fillId="0" borderId="0" xfId="4" applyFont="1" applyBorder="1"/>
    <xf numFmtId="9" fontId="9" fillId="0" borderId="12" xfId="4" applyFont="1" applyBorder="1"/>
    <xf numFmtId="0" fontId="2" fillId="0" borderId="12" xfId="1" applyBorder="1"/>
    <xf numFmtId="9" fontId="8" fillId="0" borderId="12" xfId="4" applyFont="1" applyBorder="1" applyAlignment="1">
      <alignment horizontal="right"/>
    </xf>
    <xf numFmtId="9" fontId="8" fillId="0" borderId="0" xfId="4" applyFont="1" applyBorder="1"/>
    <xf numFmtId="9" fontId="8" fillId="0" borderId="12" xfId="4" applyFont="1" applyBorder="1"/>
    <xf numFmtId="10" fontId="4" fillId="0" borderId="0" xfId="1" applyNumberFormat="1" applyFont="1"/>
    <xf numFmtId="43" fontId="9" fillId="0" borderId="0" xfId="5" applyFont="1" applyBorder="1" applyAlignment="1">
      <alignment horizontal="left"/>
    </xf>
    <xf numFmtId="43" fontId="10" fillId="0" borderId="0" xfId="5" applyFont="1" applyBorder="1"/>
    <xf numFmtId="43" fontId="12" fillId="0" borderId="12" xfId="5" applyFont="1" applyBorder="1" applyAlignment="1">
      <alignment horizontal="right"/>
    </xf>
    <xf numFmtId="43" fontId="9" fillId="0" borderId="12" xfId="5" applyFont="1" applyBorder="1" applyAlignment="1">
      <alignment horizontal="right"/>
    </xf>
    <xf numFmtId="43" fontId="9" fillId="0" borderId="0" xfId="5" applyFont="1" applyBorder="1"/>
    <xf numFmtId="43" fontId="9" fillId="0" borderId="12" xfId="5" applyFont="1" applyBorder="1"/>
    <xf numFmtId="43" fontId="9" fillId="0" borderId="13" xfId="5" applyFont="1" applyBorder="1" applyAlignment="1">
      <alignment horizontal="right"/>
    </xf>
    <xf numFmtId="43" fontId="9" fillId="0" borderId="7" xfId="5" applyFont="1" applyBorder="1"/>
    <xf numFmtId="43" fontId="9" fillId="0" borderId="13" xfId="5" applyFont="1" applyBorder="1"/>
    <xf numFmtId="165" fontId="11" fillId="3" borderId="9" xfId="3" applyNumberFormat="1" applyFont="1" applyFill="1" applyBorder="1" applyAlignment="1">
      <alignment horizontal="center"/>
    </xf>
    <xf numFmtId="165" fontId="11" fillId="3" borderId="10" xfId="3" applyNumberFormat="1" applyFont="1" applyFill="1" applyBorder="1" applyAlignment="1">
      <alignment horizontal="center"/>
    </xf>
    <xf numFmtId="0" fontId="5" fillId="4" borderId="14" xfId="1" applyFont="1" applyFill="1" applyBorder="1"/>
    <xf numFmtId="43" fontId="11" fillId="2" borderId="11" xfId="6" applyFont="1" applyFill="1" applyBorder="1" applyAlignment="1">
      <alignment horizontal="right"/>
    </xf>
    <xf numFmtId="43" fontId="5" fillId="4" borderId="14" xfId="6" applyFont="1" applyFill="1" applyBorder="1" applyAlignment="1">
      <alignment horizontal="right"/>
    </xf>
    <xf numFmtId="43" fontId="5" fillId="4" borderId="14" xfId="6" applyFont="1" applyFill="1" applyBorder="1"/>
    <xf numFmtId="0" fontId="13" fillId="0" borderId="0" xfId="1" applyFont="1"/>
    <xf numFmtId="43" fontId="13" fillId="0" borderId="0" xfId="5" applyFont="1" applyBorder="1" applyAlignment="1">
      <alignment horizontal="left"/>
    </xf>
    <xf numFmtId="10" fontId="13" fillId="0" borderId="0" xfId="4" applyNumberFormat="1" applyFont="1" applyBorder="1"/>
    <xf numFmtId="43" fontId="14" fillId="4" borderId="14" xfId="6" applyFont="1" applyFill="1" applyBorder="1" applyAlignment="1">
      <alignment horizontal="right"/>
    </xf>
    <xf numFmtId="43" fontId="14" fillId="4" borderId="14" xfId="6" applyFont="1" applyFill="1" applyBorder="1"/>
    <xf numFmtId="0" fontId="4" fillId="0" borderId="0" xfId="1" applyFont="1"/>
    <xf numFmtId="43" fontId="4" fillId="0" borderId="0" xfId="5" applyFont="1" applyBorder="1" applyAlignment="1">
      <alignment horizontal="left"/>
    </xf>
    <xf numFmtId="164" fontId="4" fillId="0" borderId="0" xfId="2" applyNumberFormat="1" applyFont="1" applyBorder="1" applyAlignment="1"/>
    <xf numFmtId="43" fontId="4" fillId="0" borderId="0" xfId="5" applyFont="1" applyBorder="1"/>
    <xf numFmtId="43" fontId="8" fillId="0" borderId="12" xfId="5" applyFont="1" applyBorder="1" applyAlignment="1">
      <alignment horizontal="right"/>
    </xf>
    <xf numFmtId="43" fontId="8" fillId="0" borderId="12" xfId="5" applyFont="1" applyBorder="1"/>
    <xf numFmtId="43" fontId="8" fillId="0" borderId="0" xfId="5" applyFont="1" applyBorder="1"/>
    <xf numFmtId="166" fontId="8" fillId="0" borderId="13" xfId="1" applyNumberFormat="1" applyFont="1" applyBorder="1"/>
    <xf numFmtId="10" fontId="9" fillId="0" borderId="0" xfId="4" applyNumberFormat="1" applyFont="1" applyBorder="1" applyAlignment="1">
      <alignment horizontal="left"/>
    </xf>
    <xf numFmtId="10" fontId="9" fillId="0" borderId="12" xfId="4" applyNumberFormat="1" applyFont="1" applyBorder="1" applyAlignment="1">
      <alignment horizontal="right"/>
    </xf>
    <xf numFmtId="10" fontId="9" fillId="0" borderId="12" xfId="4" applyNumberFormat="1" applyFont="1" applyBorder="1"/>
    <xf numFmtId="10" fontId="9" fillId="0" borderId="0" xfId="4" applyNumberFormat="1" applyFont="1" applyBorder="1"/>
    <xf numFmtId="43" fontId="8" fillId="0" borderId="13" xfId="6" applyFont="1" applyBorder="1"/>
    <xf numFmtId="166" fontId="14" fillId="4" borderId="14" xfId="1" applyNumberFormat="1" applyFont="1" applyFill="1" applyBorder="1" applyAlignment="1">
      <alignment horizontal="right"/>
    </xf>
    <xf numFmtId="166" fontId="14" fillId="4" borderId="14" xfId="1" applyNumberFormat="1" applyFont="1" applyFill="1" applyBorder="1"/>
    <xf numFmtId="165" fontId="11" fillId="5" borderId="15" xfId="3" applyNumberFormat="1" applyFont="1" applyFill="1" applyBorder="1" applyAlignment="1">
      <alignment horizontal="center"/>
    </xf>
    <xf numFmtId="165" fontId="11" fillId="5" borderId="3" xfId="3" applyNumberFormat="1" applyFont="1" applyFill="1" applyBorder="1" applyAlignment="1">
      <alignment horizontal="center"/>
    </xf>
    <xf numFmtId="0" fontId="8" fillId="0" borderId="0" xfId="7" applyFont="1"/>
    <xf numFmtId="0" fontId="4" fillId="0" borderId="0" xfId="7" applyFont="1"/>
    <xf numFmtId="43" fontId="8" fillId="0" borderId="16" xfId="7" applyNumberFormat="1" applyFont="1" applyBorder="1" applyAlignment="1">
      <alignment horizontal="right"/>
    </xf>
    <xf numFmtId="43" fontId="8" fillId="0" borderId="17" xfId="7" applyNumberFormat="1" applyFont="1" applyBorder="1" applyAlignment="1">
      <alignment horizontal="right"/>
    </xf>
    <xf numFmtId="43" fontId="8" fillId="0" borderId="4" xfId="6" applyFont="1" applyBorder="1" applyAlignment="1">
      <alignment horizontal="right"/>
    </xf>
    <xf numFmtId="43" fontId="8" fillId="0" borderId="18" xfId="6" applyFont="1" applyBorder="1" applyAlignment="1">
      <alignment horizontal="right"/>
    </xf>
    <xf numFmtId="43" fontId="8" fillId="0" borderId="19" xfId="6" applyFont="1" applyBorder="1"/>
    <xf numFmtId="43" fontId="8" fillId="0" borderId="20" xfId="6" applyFont="1" applyBorder="1"/>
    <xf numFmtId="0" fontId="11" fillId="6" borderId="7" xfId="7" applyFont="1" applyFill="1" applyBorder="1" applyAlignment="1">
      <alignment horizontal="center"/>
    </xf>
    <xf numFmtId="0" fontId="11" fillId="6" borderId="8" xfId="7" applyFont="1" applyFill="1" applyBorder="1" applyAlignment="1">
      <alignment horizontal="center"/>
    </xf>
    <xf numFmtId="43" fontId="8" fillId="0" borderId="14" xfId="6" applyFont="1" applyBorder="1"/>
    <xf numFmtId="165" fontId="11" fillId="5" borderId="9" xfId="3" applyNumberFormat="1" applyFont="1" applyFill="1" applyBorder="1" applyAlignment="1">
      <alignment horizontal="center"/>
    </xf>
    <xf numFmtId="165" fontId="11" fillId="5" borderId="10" xfId="3" applyNumberFormat="1" applyFont="1" applyFill="1" applyBorder="1" applyAlignment="1">
      <alignment horizontal="center"/>
    </xf>
    <xf numFmtId="165" fontId="11" fillId="5" borderId="2" xfId="3" applyNumberFormat="1" applyFont="1" applyFill="1" applyBorder="1" applyAlignment="1">
      <alignment horizontal="center"/>
    </xf>
    <xf numFmtId="0" fontId="11" fillId="2" borderId="21" xfId="8" applyFont="1" applyFill="1" applyBorder="1" applyAlignment="1">
      <alignment vertical="center"/>
    </xf>
    <xf numFmtId="0" fontId="11" fillId="2" borderId="22" xfId="8" applyFont="1" applyFill="1" applyBorder="1" applyAlignment="1">
      <alignment vertical="center"/>
    </xf>
    <xf numFmtId="10" fontId="11" fillId="2" borderId="23" xfId="8" applyNumberFormat="1" applyFont="1" applyFill="1" applyBorder="1" applyAlignment="1">
      <alignment vertical="center"/>
    </xf>
    <xf numFmtId="0" fontId="11" fillId="2" borderId="4" xfId="8" applyFont="1" applyFill="1" applyBorder="1" applyAlignment="1">
      <alignment horizontal="right" vertical="center"/>
    </xf>
    <xf numFmtId="0" fontId="6" fillId="2" borderId="24" xfId="1" applyFont="1" applyFill="1" applyBorder="1" applyAlignment="1">
      <alignment vertical="center"/>
    </xf>
    <xf numFmtId="0" fontId="5" fillId="7" borderId="25" xfId="1" applyFont="1" applyFill="1" applyBorder="1" applyAlignment="1">
      <alignment vertical="center"/>
    </xf>
    <xf numFmtId="10" fontId="8" fillId="7" borderId="11" xfId="9" applyNumberFormat="1" applyFont="1" applyFill="1" applyBorder="1" applyAlignment="1">
      <alignment vertical="center"/>
    </xf>
    <xf numFmtId="0" fontId="11" fillId="2" borderId="26" xfId="8" applyFont="1" applyFill="1" applyBorder="1" applyAlignment="1">
      <alignment vertical="center"/>
    </xf>
    <xf numFmtId="0" fontId="11" fillId="2" borderId="0" xfId="8" applyFont="1" applyFill="1" applyAlignment="1">
      <alignment vertical="center"/>
    </xf>
    <xf numFmtId="0" fontId="14" fillId="8" borderId="12" xfId="8" applyFont="1" applyFill="1" applyBorder="1" applyAlignment="1">
      <alignment vertical="center"/>
    </xf>
    <xf numFmtId="0" fontId="5" fillId="0" borderId="0" xfId="1" applyFont="1" applyAlignment="1">
      <alignment horizontal="left" vertical="center"/>
    </xf>
    <xf numFmtId="10" fontId="8" fillId="9" borderId="27" xfId="9" applyNumberFormat="1" applyFont="1" applyFill="1" applyBorder="1" applyAlignment="1">
      <alignment vertical="center"/>
    </xf>
    <xf numFmtId="0" fontId="11" fillId="2" borderId="23" xfId="8" applyFont="1" applyFill="1" applyBorder="1" applyAlignment="1">
      <alignment vertical="center"/>
    </xf>
    <xf numFmtId="10" fontId="8" fillId="9" borderId="28" xfId="9" applyNumberFormat="1" applyFont="1" applyFill="1" applyBorder="1" applyAlignment="1">
      <alignment vertical="center"/>
    </xf>
    <xf numFmtId="0" fontId="11" fillId="2" borderId="12" xfId="8" applyFont="1" applyFill="1" applyBorder="1" applyAlignment="1">
      <alignment vertical="center"/>
    </xf>
    <xf numFmtId="9" fontId="3" fillId="0" borderId="11" xfId="1" applyNumberFormat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11" fillId="2" borderId="29" xfId="8" applyFont="1" applyFill="1" applyBorder="1" applyAlignment="1">
      <alignment vertical="center"/>
    </xf>
    <xf numFmtId="0" fontId="11" fillId="2" borderId="30" xfId="8" applyFont="1" applyFill="1" applyBorder="1" applyAlignment="1">
      <alignment vertical="center"/>
    </xf>
    <xf numFmtId="0" fontId="11" fillId="2" borderId="31" xfId="8" applyFont="1" applyFill="1" applyBorder="1" applyAlignment="1">
      <alignment vertical="center"/>
    </xf>
    <xf numFmtId="0" fontId="11" fillId="2" borderId="32" xfId="8" applyFont="1" applyFill="1" applyBorder="1" applyAlignment="1">
      <alignment horizontal="right" vertical="center"/>
    </xf>
    <xf numFmtId="0" fontId="6" fillId="2" borderId="33" xfId="1" applyFont="1" applyFill="1" applyBorder="1" applyAlignment="1">
      <alignment vertical="center"/>
    </xf>
    <xf numFmtId="9" fontId="3" fillId="4" borderId="14" xfId="1" applyNumberFormat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5" xfId="1" applyFont="1" applyBorder="1" applyAlignment="1">
      <alignment vertical="center"/>
    </xf>
    <xf numFmtId="0" fontId="11" fillId="2" borderId="34" xfId="8" applyFont="1" applyFill="1" applyBorder="1" applyAlignment="1">
      <alignment vertical="center"/>
    </xf>
    <xf numFmtId="0" fontId="11" fillId="2" borderId="35" xfId="8" applyFont="1" applyFill="1" applyBorder="1" applyAlignment="1">
      <alignment vertical="center"/>
    </xf>
    <xf numFmtId="0" fontId="11" fillId="2" borderId="36" xfId="8" applyFont="1" applyFill="1" applyBorder="1" applyAlignment="1">
      <alignment vertical="center"/>
    </xf>
    <xf numFmtId="0" fontId="11" fillId="2" borderId="37" xfId="8" applyFont="1" applyFill="1" applyBorder="1" applyAlignment="1">
      <alignment horizontal="right" vertical="center"/>
    </xf>
    <xf numFmtId="0" fontId="6" fillId="2" borderId="38" xfId="1" applyFont="1" applyFill="1" applyBorder="1" applyAlignment="1">
      <alignment vertical="center"/>
    </xf>
    <xf numFmtId="9" fontId="3" fillId="0" borderId="12" xfId="9" applyFont="1" applyBorder="1" applyAlignment="1">
      <alignment vertical="center"/>
    </xf>
    <xf numFmtId="164" fontId="3" fillId="0" borderId="12" xfId="9" applyNumberFormat="1" applyFont="1" applyBorder="1" applyAlignment="1">
      <alignment vertical="center"/>
    </xf>
    <xf numFmtId="167" fontId="3" fillId="0" borderId="12" xfId="9" applyNumberFormat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14" fillId="10" borderId="39" xfId="8" applyFont="1" applyFill="1" applyBorder="1" applyAlignment="1">
      <alignment vertical="center"/>
    </xf>
    <xf numFmtId="0" fontId="8" fillId="11" borderId="30" xfId="8" applyFont="1" applyFill="1" applyBorder="1" applyAlignment="1">
      <alignment horizontal="center" vertical="center"/>
    </xf>
    <xf numFmtId="0" fontId="11" fillId="2" borderId="30" xfId="8" applyFont="1" applyFill="1" applyBorder="1" applyAlignment="1">
      <alignment horizontal="right" vertical="center"/>
    </xf>
    <xf numFmtId="0" fontId="3" fillId="4" borderId="14" xfId="1" applyFont="1" applyFill="1" applyBorder="1" applyAlignment="1">
      <alignment vertical="center"/>
    </xf>
    <xf numFmtId="0" fontId="3" fillId="4" borderId="13" xfId="1" applyFont="1" applyFill="1" applyBorder="1" applyAlignment="1">
      <alignment vertical="center"/>
    </xf>
    <xf numFmtId="0" fontId="16" fillId="2" borderId="0" xfId="8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8" fillId="0" borderId="0" xfId="3" applyNumberFormat="1" applyFont="1" applyAlignment="1">
      <alignment horizontal="left" vertical="center"/>
    </xf>
    <xf numFmtId="0" fontId="8" fillId="10" borderId="40" xfId="8" applyFont="1" applyFill="1" applyBorder="1" applyAlignment="1">
      <alignment horizontal="right" vertical="center"/>
    </xf>
    <xf numFmtId="0" fontId="8" fillId="10" borderId="41" xfId="8" applyFont="1" applyFill="1" applyBorder="1" applyAlignment="1">
      <alignment horizontal="right" vertical="center"/>
    </xf>
    <xf numFmtId="0" fontId="13" fillId="10" borderId="41" xfId="8" applyFont="1" applyFill="1" applyBorder="1" applyAlignment="1">
      <alignment horizontal="right" vertical="center"/>
    </xf>
    <xf numFmtId="0" fontId="11" fillId="2" borderId="42" xfId="8" applyFont="1" applyFill="1" applyBorder="1" applyAlignment="1">
      <alignment horizontal="right" vertical="center"/>
    </xf>
    <xf numFmtId="0" fontId="17" fillId="2" borderId="29" xfId="8" applyFont="1" applyFill="1" applyBorder="1" applyAlignment="1">
      <alignment horizontal="right" vertical="center"/>
    </xf>
    <xf numFmtId="0" fontId="17" fillId="2" borderId="30" xfId="8" applyFont="1" applyFill="1" applyBorder="1" applyAlignment="1">
      <alignment horizontal="right" vertical="center"/>
    </xf>
    <xf numFmtId="0" fontId="11" fillId="2" borderId="43" xfId="8" applyFont="1" applyFill="1" applyBorder="1" applyAlignment="1">
      <alignment horizontal="right" vertical="center"/>
    </xf>
    <xf numFmtId="0" fontId="11" fillId="2" borderId="19" xfId="8" applyFont="1" applyFill="1" applyBorder="1" applyAlignment="1">
      <alignment vertical="center"/>
    </xf>
    <xf numFmtId="0" fontId="11" fillId="2" borderId="4" xfId="8" applyFont="1" applyFill="1" applyBorder="1" applyAlignment="1">
      <alignment vertical="center"/>
    </xf>
    <xf numFmtId="0" fontId="8" fillId="8" borderId="34" xfId="8" applyFont="1" applyFill="1" applyBorder="1" applyAlignment="1">
      <alignment horizontal="center" vertical="center"/>
    </xf>
    <xf numFmtId="0" fontId="8" fillId="8" borderId="44" xfId="8" applyFont="1" applyFill="1" applyBorder="1" applyAlignment="1">
      <alignment horizontal="center" vertical="center"/>
    </xf>
    <xf numFmtId="168" fontId="8" fillId="8" borderId="38" xfId="1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vertical="center"/>
    </xf>
    <xf numFmtId="0" fontId="8" fillId="9" borderId="45" xfId="8" applyFont="1" applyFill="1" applyBorder="1" applyAlignment="1">
      <alignment vertical="center"/>
    </xf>
    <xf numFmtId="0" fontId="11" fillId="2" borderId="0" xfId="8" applyFont="1" applyFill="1" applyAlignment="1">
      <alignment horizontal="right" vertical="center"/>
    </xf>
    <xf numFmtId="0" fontId="17" fillId="2" borderId="46" xfId="8" applyFont="1" applyFill="1" applyBorder="1" applyAlignment="1">
      <alignment horizontal="center" vertical="center"/>
    </xf>
    <xf numFmtId="0" fontId="17" fillId="2" borderId="47" xfId="8" applyFont="1" applyFill="1" applyBorder="1" applyAlignment="1">
      <alignment horizontal="center" vertical="center"/>
    </xf>
    <xf numFmtId="9" fontId="8" fillId="11" borderId="48" xfId="8" applyNumberFormat="1" applyFont="1" applyFill="1" applyBorder="1" applyAlignment="1">
      <alignment vertical="center"/>
    </xf>
    <xf numFmtId="0" fontId="3" fillId="4" borderId="11" xfId="1" applyFont="1" applyFill="1" applyBorder="1" applyAlignment="1">
      <alignment vertical="center"/>
    </xf>
    <xf numFmtId="0" fontId="11" fillId="2" borderId="0" xfId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2" fontId="3" fillId="4" borderId="11" xfId="1" applyNumberFormat="1" applyFont="1" applyFill="1" applyBorder="1" applyAlignment="1">
      <alignment vertical="center"/>
    </xf>
    <xf numFmtId="0" fontId="11" fillId="2" borderId="49" xfId="8" applyFont="1" applyFill="1" applyBorder="1" applyAlignment="1">
      <alignment vertical="center"/>
    </xf>
    <xf numFmtId="0" fontId="11" fillId="2" borderId="50" xfId="8" applyFont="1" applyFill="1" applyBorder="1" applyAlignment="1">
      <alignment vertical="center"/>
    </xf>
    <xf numFmtId="168" fontId="8" fillId="11" borderId="51" xfId="8" applyNumberFormat="1" applyFont="1" applyFill="1" applyBorder="1" applyAlignment="1">
      <alignment vertical="center"/>
    </xf>
    <xf numFmtId="0" fontId="12" fillId="4" borderId="52" xfId="2" applyNumberFormat="1" applyFont="1" applyFill="1" applyBorder="1" applyAlignment="1">
      <alignment vertical="center"/>
    </xf>
    <xf numFmtId="164" fontId="12" fillId="0" borderId="53" xfId="2" applyNumberFormat="1" applyFont="1" applyBorder="1" applyAlignment="1">
      <alignment horizontal="left" vertical="center"/>
    </xf>
    <xf numFmtId="164" fontId="12" fillId="0" borderId="54" xfId="2" applyNumberFormat="1" applyFont="1" applyBorder="1" applyAlignment="1">
      <alignment horizontal="left" vertical="center"/>
    </xf>
    <xf numFmtId="0" fontId="12" fillId="4" borderId="55" xfId="2" applyNumberFormat="1" applyFont="1" applyFill="1" applyBorder="1" applyAlignment="1">
      <alignment vertical="center"/>
    </xf>
    <xf numFmtId="164" fontId="12" fillId="0" borderId="56" xfId="2" applyNumberFormat="1" applyFont="1" applyBorder="1" applyAlignment="1">
      <alignment horizontal="left" vertical="center"/>
    </xf>
    <xf numFmtId="164" fontId="12" fillId="0" borderId="57" xfId="2" applyNumberFormat="1" applyFont="1" applyBorder="1" applyAlignment="1">
      <alignment horizontal="left" vertical="center"/>
    </xf>
    <xf numFmtId="164" fontId="4" fillId="0" borderId="18" xfId="2" applyNumberFormat="1" applyFont="1" applyBorder="1" applyAlignment="1">
      <alignment vertical="center"/>
    </xf>
    <xf numFmtId="0" fontId="8" fillId="8" borderId="58" xfId="8" applyFont="1" applyFill="1" applyBorder="1" applyAlignment="1">
      <alignment vertical="center"/>
    </xf>
    <xf numFmtId="0" fontId="11" fillId="12" borderId="0" xfId="8" applyFont="1" applyFill="1" applyAlignment="1">
      <alignment horizontal="left" vertical="center"/>
    </xf>
    <xf numFmtId="0" fontId="3" fillId="8" borderId="6" xfId="1" applyFont="1" applyFill="1" applyBorder="1" applyAlignment="1">
      <alignment horizontal="center" vertical="center"/>
    </xf>
    <xf numFmtId="0" fontId="3" fillId="8" borderId="7" xfId="1" applyFont="1" applyFill="1" applyBorder="1" applyAlignment="1">
      <alignment horizontal="center" vertical="center"/>
    </xf>
    <xf numFmtId="0" fontId="3" fillId="8" borderId="8" xfId="1" applyFont="1" applyFill="1" applyBorder="1" applyAlignment="1">
      <alignment horizontal="center" vertical="center"/>
    </xf>
    <xf numFmtId="0" fontId="3" fillId="8" borderId="59" xfId="1" applyFont="1" applyFill="1" applyBorder="1" applyAlignment="1">
      <alignment horizontal="center" vertical="center"/>
    </xf>
    <xf numFmtId="0" fontId="3" fillId="8" borderId="9" xfId="1" applyFont="1" applyFill="1" applyBorder="1" applyAlignment="1">
      <alignment horizontal="center" vertical="center"/>
    </xf>
    <xf numFmtId="0" fontId="3" fillId="8" borderId="10" xfId="1" applyFont="1" applyFill="1" applyBorder="1" applyAlignment="1">
      <alignment horizontal="center" vertical="center"/>
    </xf>
    <xf numFmtId="0" fontId="18" fillId="12" borderId="0" xfId="8" applyFont="1" applyFill="1" applyAlignment="1">
      <alignment horizontal="left" vertical="center"/>
    </xf>
    <xf numFmtId="0" fontId="11" fillId="13" borderId="59" xfId="1" applyFont="1" applyFill="1" applyBorder="1" applyAlignment="1">
      <alignment horizontal="center" vertical="center"/>
    </xf>
    <xf numFmtId="0" fontId="11" fillId="13" borderId="9" xfId="1" applyFont="1" applyFill="1" applyBorder="1" applyAlignment="1">
      <alignment horizontal="center" vertical="center"/>
    </xf>
    <xf numFmtId="0" fontId="11" fillId="13" borderId="10" xfId="1" applyFont="1" applyFill="1" applyBorder="1" applyAlignment="1">
      <alignment horizontal="center" vertical="center"/>
    </xf>
    <xf numFmtId="169" fontId="11" fillId="2" borderId="60" xfId="8" applyNumberFormat="1" applyFont="1" applyFill="1" applyBorder="1" applyAlignment="1">
      <alignment horizontal="center" vertical="center"/>
    </xf>
    <xf numFmtId="0" fontId="11" fillId="2" borderId="60" xfId="8" applyFont="1" applyFill="1" applyBorder="1" applyAlignment="1">
      <alignment horizontal="center" vertical="center" wrapText="1"/>
    </xf>
    <xf numFmtId="164" fontId="11" fillId="2" borderId="60" xfId="8" applyNumberFormat="1" applyFont="1" applyFill="1" applyBorder="1" applyAlignment="1">
      <alignment horizontal="center" vertical="center" shrinkToFit="1"/>
    </xf>
    <xf numFmtId="165" fontId="8" fillId="0" borderId="0" xfId="3" applyNumberFormat="1" applyFont="1" applyAlignment="1">
      <alignment horizontal="left" vertical="center"/>
    </xf>
    <xf numFmtId="9" fontId="11" fillId="5" borderId="61" xfId="9" applyFont="1" applyFill="1" applyBorder="1" applyAlignment="1">
      <alignment horizontal="center" vertical="center"/>
    </xf>
    <xf numFmtId="9" fontId="11" fillId="5" borderId="62" xfId="9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10" fontId="8" fillId="9" borderId="20" xfId="9" applyNumberFormat="1" applyFont="1" applyFill="1" applyBorder="1" applyAlignment="1">
      <alignment vertical="center"/>
    </xf>
    <xf numFmtId="165" fontId="11" fillId="5" borderId="9" xfId="3" applyNumberFormat="1" applyFont="1" applyFill="1" applyBorder="1" applyAlignment="1">
      <alignment horizontal="center" vertical="center"/>
    </xf>
    <xf numFmtId="165" fontId="11" fillId="5" borderId="10" xfId="3" applyNumberFormat="1" applyFont="1" applyFill="1" applyBorder="1" applyAlignment="1">
      <alignment horizontal="center" vertical="center"/>
    </xf>
    <xf numFmtId="10" fontId="8" fillId="0" borderId="14" xfId="9" applyNumberFormat="1" applyFont="1" applyBorder="1" applyAlignment="1">
      <alignment horizontal="right" vertical="center"/>
    </xf>
    <xf numFmtId="0" fontId="5" fillId="0" borderId="3" xfId="1" applyFont="1" applyBorder="1"/>
    <xf numFmtId="0" fontId="8" fillId="0" borderId="0" xfId="1" applyFont="1" applyAlignment="1">
      <alignment vertical="center"/>
    </xf>
    <xf numFmtId="2" fontId="8" fillId="0" borderId="12" xfId="1" applyNumberFormat="1" applyFont="1" applyBorder="1" applyAlignment="1">
      <alignment vertical="center"/>
    </xf>
    <xf numFmtId="0" fontId="13" fillId="0" borderId="5" xfId="1" applyFont="1" applyBorder="1"/>
    <xf numFmtId="0" fontId="4" fillId="0" borderId="8" xfId="1" applyFont="1" applyBorder="1"/>
    <xf numFmtId="0" fontId="8" fillId="11" borderId="51" xfId="8" applyFont="1" applyFill="1" applyBorder="1" applyAlignment="1">
      <alignment vertical="center"/>
    </xf>
    <xf numFmtId="0" fontId="2" fillId="0" borderId="0" xfId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9" fontId="6" fillId="0" borderId="1" xfId="9" applyFont="1" applyBorder="1" applyAlignment="1">
      <alignment horizontal="center" vertical="center"/>
    </xf>
    <xf numFmtId="9" fontId="6" fillId="0" borderId="2" xfId="9" applyFont="1" applyBorder="1" applyAlignment="1">
      <alignment horizontal="center" vertical="center"/>
    </xf>
    <xf numFmtId="9" fontId="6" fillId="0" borderId="3" xfId="9" applyFont="1" applyBorder="1" applyAlignment="1">
      <alignment horizontal="center" vertical="center"/>
    </xf>
    <xf numFmtId="0" fontId="5" fillId="9" borderId="11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9" fontId="6" fillId="0" borderId="6" xfId="9" applyFont="1" applyBorder="1" applyAlignment="1">
      <alignment horizontal="center" vertical="center"/>
    </xf>
    <xf numFmtId="9" fontId="6" fillId="0" borderId="7" xfId="9" applyFont="1" applyBorder="1" applyAlignment="1">
      <alignment horizontal="center" vertical="center"/>
    </xf>
    <xf numFmtId="9" fontId="6" fillId="0" borderId="8" xfId="9" applyFont="1" applyBorder="1" applyAlignment="1">
      <alignment horizontal="center" vertical="center"/>
    </xf>
    <xf numFmtId="0" fontId="5" fillId="9" borderId="13" xfId="1" applyFont="1" applyFill="1" applyBorder="1" applyAlignment="1">
      <alignment horizontal="center" vertical="center"/>
    </xf>
    <xf numFmtId="0" fontId="6" fillId="0" borderId="14" xfId="1" applyFont="1" applyBorder="1" applyAlignment="1">
      <alignment horizontal="left" vertical="center"/>
    </xf>
    <xf numFmtId="9" fontId="6" fillId="0" borderId="4" xfId="9" applyFont="1" applyBorder="1" applyAlignment="1">
      <alignment horizontal="center" vertical="center"/>
    </xf>
    <xf numFmtId="9" fontId="6" fillId="0" borderId="0" xfId="9" applyFont="1" applyBorder="1" applyAlignment="1">
      <alignment horizontal="center" vertical="center"/>
    </xf>
    <xf numFmtId="9" fontId="6" fillId="0" borderId="5" xfId="9" applyFont="1" applyBorder="1" applyAlignment="1">
      <alignment horizontal="center" vertical="center"/>
    </xf>
    <xf numFmtId="0" fontId="11" fillId="3" borderId="59" xfId="1" applyFont="1" applyFill="1" applyBorder="1" applyAlignment="1">
      <alignment horizontal="left" vertical="center"/>
    </xf>
    <xf numFmtId="0" fontId="11" fillId="3" borderId="10" xfId="1" applyFont="1" applyFill="1" applyBorder="1" applyAlignment="1">
      <alignment horizontal="left" vertical="center"/>
    </xf>
    <xf numFmtId="9" fontId="11" fillId="3" borderId="3" xfId="9" applyFont="1" applyFill="1" applyBorder="1" applyAlignment="1">
      <alignment horizontal="center" vertical="center"/>
    </xf>
    <xf numFmtId="2" fontId="11" fillId="3" borderId="3" xfId="9" applyNumberFormat="1" applyFont="1" applyFill="1" applyBorder="1" applyAlignment="1">
      <alignment horizontal="center" vertical="center"/>
    </xf>
    <xf numFmtId="0" fontId="2" fillId="4" borderId="13" xfId="1" applyFill="1" applyBorder="1" applyAlignment="1">
      <alignment horizontal="center" vertical="center"/>
    </xf>
    <xf numFmtId="168" fontId="11" fillId="3" borderId="3" xfId="9" applyNumberFormat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left" vertical="center"/>
    </xf>
    <xf numFmtId="0" fontId="11" fillId="3" borderId="1" xfId="1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left" vertical="center"/>
    </xf>
    <xf numFmtId="10" fontId="11" fillId="3" borderId="3" xfId="9" applyNumberFormat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left" vertical="center"/>
    </xf>
    <xf numFmtId="0" fontId="11" fillId="3" borderId="5" xfId="1" applyFont="1" applyFill="1" applyBorder="1" applyAlignment="1">
      <alignment horizontal="left" vertical="center"/>
    </xf>
    <xf numFmtId="2" fontId="11" fillId="3" borderId="5" xfId="1" applyNumberFormat="1" applyFont="1" applyFill="1" applyBorder="1" applyAlignment="1">
      <alignment horizontal="center" vertical="center"/>
    </xf>
    <xf numFmtId="0" fontId="11" fillId="14" borderId="4" xfId="1" applyFont="1" applyFill="1" applyBorder="1" applyAlignment="1">
      <alignment horizontal="left" vertical="center"/>
    </xf>
    <xf numFmtId="0" fontId="11" fillId="14" borderId="5" xfId="1" applyFont="1" applyFill="1" applyBorder="1" applyAlignment="1">
      <alignment horizontal="left" vertical="center"/>
    </xf>
    <xf numFmtId="2" fontId="11" fillId="14" borderId="5" xfId="1" applyNumberFormat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left" vertical="center"/>
    </xf>
    <xf numFmtId="0" fontId="11" fillId="3" borderId="5" xfId="1" applyFont="1" applyFill="1" applyBorder="1" applyAlignment="1">
      <alignment horizontal="left" vertical="center"/>
    </xf>
    <xf numFmtId="10" fontId="11" fillId="14" borderId="5" xfId="9" applyNumberFormat="1" applyFont="1" applyFill="1" applyBorder="1" applyAlignment="1">
      <alignment horizontal="center" vertical="center"/>
    </xf>
    <xf numFmtId="0" fontId="11" fillId="14" borderId="4" xfId="1" applyFont="1" applyFill="1" applyBorder="1" applyAlignment="1">
      <alignment horizontal="left" vertical="center"/>
    </xf>
    <xf numFmtId="0" fontId="11" fillId="14" borderId="5" xfId="1" applyFont="1" applyFill="1" applyBorder="1" applyAlignment="1">
      <alignment horizontal="left" vertical="center"/>
    </xf>
    <xf numFmtId="0" fontId="11" fillId="3" borderId="4" xfId="1" applyFont="1" applyFill="1" applyBorder="1" applyAlignment="1">
      <alignment vertical="center"/>
    </xf>
    <xf numFmtId="0" fontId="11" fillId="3" borderId="5" xfId="1" applyFont="1" applyFill="1" applyBorder="1" applyAlignment="1">
      <alignment vertical="center"/>
    </xf>
    <xf numFmtId="9" fontId="11" fillId="3" borderId="5" xfId="9" applyFont="1" applyFill="1" applyBorder="1" applyAlignment="1">
      <alignment horizontal="center" vertical="center"/>
    </xf>
    <xf numFmtId="2" fontId="11" fillId="14" borderId="12" xfId="1" applyNumberFormat="1" applyFont="1" applyFill="1" applyBorder="1" applyAlignment="1">
      <alignment horizontal="center" vertical="center"/>
    </xf>
    <xf numFmtId="10" fontId="11" fillId="14" borderId="12" xfId="9" applyNumberFormat="1" applyFont="1" applyFill="1" applyBorder="1" applyAlignment="1">
      <alignment horizontal="center" vertical="center"/>
    </xf>
    <xf numFmtId="10" fontId="11" fillId="14" borderId="5" xfId="1" applyNumberFormat="1" applyFont="1" applyFill="1" applyBorder="1" applyAlignment="1">
      <alignment horizontal="center" vertical="center"/>
    </xf>
    <xf numFmtId="10" fontId="11" fillId="3" borderId="12" xfId="9" applyNumberFormat="1" applyFont="1" applyFill="1" applyBorder="1" applyAlignment="1">
      <alignment horizontal="center" vertical="center"/>
    </xf>
    <xf numFmtId="10" fontId="11" fillId="3" borderId="5" xfId="9" applyNumberFormat="1" applyFont="1" applyFill="1" applyBorder="1" applyAlignment="1">
      <alignment horizontal="center" vertical="center"/>
    </xf>
    <xf numFmtId="0" fontId="11" fillId="15" borderId="4" xfId="1" applyFont="1" applyFill="1" applyBorder="1" applyAlignment="1">
      <alignment horizontal="left" vertical="center"/>
    </xf>
    <xf numFmtId="0" fontId="11" fillId="15" borderId="5" xfId="1" applyFont="1" applyFill="1" applyBorder="1" applyAlignment="1">
      <alignment horizontal="left" vertical="center"/>
    </xf>
    <xf numFmtId="0" fontId="11" fillId="15" borderId="12" xfId="1" applyFont="1" applyFill="1" applyBorder="1" applyAlignment="1">
      <alignment horizontal="center" vertical="center"/>
    </xf>
    <xf numFmtId="0" fontId="11" fillId="15" borderId="5" xfId="1" applyFont="1" applyFill="1" applyBorder="1" applyAlignment="1">
      <alignment horizontal="center" vertical="center"/>
    </xf>
    <xf numFmtId="0" fontId="11" fillId="15" borderId="4" xfId="1" applyFont="1" applyFill="1" applyBorder="1" applyAlignment="1">
      <alignment horizontal="left" vertical="center"/>
    </xf>
    <xf numFmtId="0" fontId="11" fillId="15" borderId="5" xfId="1" applyFont="1" applyFill="1" applyBorder="1" applyAlignment="1">
      <alignment horizontal="left" vertical="center"/>
    </xf>
    <xf numFmtId="2" fontId="11" fillId="15" borderId="12" xfId="1" applyNumberFormat="1" applyFont="1" applyFill="1" applyBorder="1" applyAlignment="1">
      <alignment horizontal="center" vertical="center"/>
    </xf>
    <xf numFmtId="0" fontId="11" fillId="15" borderId="6" xfId="1" applyFont="1" applyFill="1" applyBorder="1" applyAlignment="1">
      <alignment horizontal="left" vertical="center"/>
    </xf>
    <xf numFmtId="0" fontId="11" fillId="15" borderId="8" xfId="1" applyFont="1" applyFill="1" applyBorder="1" applyAlignment="1">
      <alignment horizontal="left" vertical="center"/>
    </xf>
    <xf numFmtId="9" fontId="11" fillId="15" borderId="8" xfId="1" applyNumberFormat="1" applyFont="1" applyFill="1" applyBorder="1" applyAlignment="1">
      <alignment horizontal="center" vertical="center"/>
    </xf>
    <xf numFmtId="9" fontId="11" fillId="15" borderId="5" xfId="1" applyNumberFormat="1" applyFont="1" applyFill="1" applyBorder="1" applyAlignment="1">
      <alignment horizontal="center" vertical="center"/>
    </xf>
    <xf numFmtId="9" fontId="11" fillId="15" borderId="12" xfId="1" applyNumberFormat="1" applyFont="1" applyFill="1" applyBorder="1" applyAlignment="1">
      <alignment horizontal="center" vertical="center"/>
    </xf>
    <xf numFmtId="0" fontId="8" fillId="9" borderId="1" xfId="10" applyFont="1" applyFill="1" applyBorder="1" applyAlignment="1">
      <alignment horizontal="center" vertical="center"/>
    </xf>
    <xf numFmtId="0" fontId="8" fillId="9" borderId="3" xfId="10" applyFont="1" applyFill="1" applyBorder="1" applyAlignment="1">
      <alignment horizontal="center" vertical="center"/>
    </xf>
    <xf numFmtId="0" fontId="8" fillId="9" borderId="10" xfId="1" applyFont="1" applyFill="1" applyBorder="1" applyAlignment="1">
      <alignment horizontal="center" vertical="center"/>
    </xf>
    <xf numFmtId="0" fontId="8" fillId="9" borderId="14" xfId="1" applyFont="1" applyFill="1" applyBorder="1" applyAlignment="1">
      <alignment horizontal="center" vertical="center"/>
    </xf>
    <xf numFmtId="0" fontId="11" fillId="15" borderId="6" xfId="1" applyFont="1" applyFill="1" applyBorder="1" applyAlignment="1">
      <alignment horizontal="left" vertical="center"/>
    </xf>
    <xf numFmtId="0" fontId="11" fillId="15" borderId="8" xfId="1" applyFont="1" applyFill="1" applyBorder="1" applyAlignment="1">
      <alignment horizontal="left" vertical="center"/>
    </xf>
    <xf numFmtId="0" fontId="3" fillId="0" borderId="0" xfId="1" applyFont="1"/>
    <xf numFmtId="165" fontId="11" fillId="5" borderId="63" xfId="3" applyNumberFormat="1" applyFont="1" applyFill="1" applyBorder="1" applyAlignment="1">
      <alignment horizontal="center"/>
    </xf>
    <xf numFmtId="165" fontId="11" fillId="5" borderId="64" xfId="3" applyNumberFormat="1" applyFont="1" applyFill="1" applyBorder="1" applyAlignment="1">
      <alignment horizontal="center"/>
    </xf>
    <xf numFmtId="0" fontId="8" fillId="9" borderId="6" xfId="10" applyFont="1" applyFill="1" applyBorder="1" applyAlignment="1">
      <alignment horizontal="center" vertical="center"/>
    </xf>
    <xf numFmtId="0" fontId="8" fillId="9" borderId="8" xfId="10" applyFont="1" applyFill="1" applyBorder="1" applyAlignment="1">
      <alignment horizontal="center" vertical="center"/>
    </xf>
    <xf numFmtId="0" fontId="19" fillId="2" borderId="1" xfId="10" applyFont="1" applyFill="1" applyBorder="1" applyAlignment="1">
      <alignment horizontal="center" vertical="center"/>
    </xf>
    <xf numFmtId="0" fontId="19" fillId="2" borderId="2" xfId="10" applyFont="1" applyFill="1" applyBorder="1" applyAlignment="1">
      <alignment horizontal="center" vertical="center"/>
    </xf>
    <xf numFmtId="0" fontId="19" fillId="2" borderId="3" xfId="10" applyFont="1" applyFill="1" applyBorder="1" applyAlignment="1">
      <alignment horizontal="center" vertical="center"/>
    </xf>
    <xf numFmtId="0" fontId="8" fillId="9" borderId="13" xfId="1" applyFont="1" applyFill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165" fontId="11" fillId="15" borderId="0" xfId="3" applyNumberFormat="1" applyFont="1" applyFill="1" applyBorder="1" applyAlignment="1">
      <alignment horizontal="center"/>
    </xf>
    <xf numFmtId="165" fontId="11" fillId="15" borderId="5" xfId="3" applyNumberFormat="1" applyFont="1" applyFill="1" applyBorder="1" applyAlignment="1">
      <alignment horizontal="center"/>
    </xf>
    <xf numFmtId="0" fontId="19" fillId="2" borderId="59" xfId="10" applyFont="1" applyFill="1" applyBorder="1" applyAlignment="1">
      <alignment horizontal="center" vertical="center"/>
    </xf>
    <xf numFmtId="0" fontId="19" fillId="2" borderId="9" xfId="10" applyFont="1" applyFill="1" applyBorder="1" applyAlignment="1">
      <alignment horizontal="center" vertical="center"/>
    </xf>
    <xf numFmtId="0" fontId="19" fillId="2" borderId="10" xfId="10" applyFont="1" applyFill="1" applyBorder="1" applyAlignment="1">
      <alignment horizontal="center" vertical="center"/>
    </xf>
    <xf numFmtId="0" fontId="5" fillId="0" borderId="0" xfId="1" applyFont="1" applyAlignment="1">
      <alignment horizontal="left"/>
    </xf>
    <xf numFmtId="166" fontId="8" fillId="0" borderId="12" xfId="1" applyNumberFormat="1" applyFont="1" applyBorder="1" applyAlignment="1">
      <alignment horizontal="right"/>
    </xf>
    <xf numFmtId="166" fontId="8" fillId="0" borderId="12" xfId="1" applyNumberFormat="1" applyFont="1" applyBorder="1"/>
    <xf numFmtId="10" fontId="5" fillId="0" borderId="14" xfId="9" applyNumberFormat="1" applyFont="1" applyBorder="1" applyAlignment="1">
      <alignment horizontal="center" vertical="center"/>
    </xf>
    <xf numFmtId="0" fontId="20" fillId="16" borderId="0" xfId="1" applyFont="1" applyFill="1" applyAlignment="1">
      <alignment horizontal="center"/>
    </xf>
    <xf numFmtId="0" fontId="20" fillId="16" borderId="5" xfId="1" applyFont="1" applyFill="1" applyBorder="1" applyAlignment="1">
      <alignment horizontal="center"/>
    </xf>
    <xf numFmtId="170" fontId="5" fillId="0" borderId="1" xfId="9" applyNumberFormat="1" applyFont="1" applyFill="1" applyBorder="1" applyAlignment="1">
      <alignment horizontal="center" vertical="center"/>
    </xf>
    <xf numFmtId="170" fontId="5" fillId="0" borderId="2" xfId="9" applyNumberFormat="1" applyFont="1" applyFill="1" applyBorder="1" applyAlignment="1">
      <alignment horizontal="center" vertical="center"/>
    </xf>
    <xf numFmtId="170" fontId="5" fillId="0" borderId="3" xfId="9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2" fontId="5" fillId="4" borderId="1" xfId="1" applyNumberFormat="1" applyFont="1" applyFill="1" applyBorder="1" applyAlignment="1">
      <alignment horizontal="center" vertical="center"/>
    </xf>
    <xf numFmtId="2" fontId="5" fillId="4" borderId="2" xfId="1" applyNumberFormat="1" applyFont="1" applyFill="1" applyBorder="1" applyAlignment="1">
      <alignment horizontal="center" vertical="center"/>
    </xf>
    <xf numFmtId="2" fontId="5" fillId="4" borderId="3" xfId="1" applyNumberFormat="1" applyFont="1" applyFill="1" applyBorder="1" applyAlignment="1">
      <alignment horizontal="center" vertical="center"/>
    </xf>
    <xf numFmtId="170" fontId="5" fillId="0" borderId="6" xfId="9" applyNumberFormat="1" applyFont="1" applyFill="1" applyBorder="1" applyAlignment="1">
      <alignment horizontal="center" vertical="center"/>
    </xf>
    <xf numFmtId="170" fontId="5" fillId="0" borderId="7" xfId="9" applyNumberFormat="1" applyFont="1" applyFill="1" applyBorder="1" applyAlignment="1">
      <alignment horizontal="center" vertical="center"/>
    </xf>
    <xf numFmtId="170" fontId="5" fillId="0" borderId="8" xfId="9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2" fontId="5" fillId="4" borderId="6" xfId="1" applyNumberFormat="1" applyFont="1" applyFill="1" applyBorder="1" applyAlignment="1">
      <alignment horizontal="center" vertical="center"/>
    </xf>
    <xf numFmtId="2" fontId="5" fillId="4" borderId="7" xfId="1" applyNumberFormat="1" applyFont="1" applyFill="1" applyBorder="1" applyAlignment="1">
      <alignment horizontal="center" vertical="center"/>
    </xf>
    <xf numFmtId="2" fontId="5" fillId="4" borderId="8" xfId="1" applyNumberFormat="1" applyFont="1" applyFill="1" applyBorder="1" applyAlignment="1">
      <alignment horizontal="center" vertical="center"/>
    </xf>
    <xf numFmtId="0" fontId="20" fillId="17" borderId="0" xfId="1" applyFont="1" applyFill="1" applyAlignment="1">
      <alignment horizontal="center"/>
    </xf>
    <xf numFmtId="0" fontId="20" fillId="17" borderId="5" xfId="1" applyFont="1" applyFill="1" applyBorder="1" applyAlignment="1">
      <alignment horizontal="center"/>
    </xf>
    <xf numFmtId="9" fontId="6" fillId="4" borderId="1" xfId="1" applyNumberFormat="1" applyFont="1" applyFill="1" applyBorder="1" applyAlignment="1">
      <alignment horizontal="center" vertical="center"/>
    </xf>
    <xf numFmtId="9" fontId="6" fillId="4" borderId="2" xfId="1" applyNumberFormat="1" applyFont="1" applyFill="1" applyBorder="1" applyAlignment="1">
      <alignment horizontal="center" vertical="center"/>
    </xf>
    <xf numFmtId="9" fontId="6" fillId="4" borderId="3" xfId="1" applyNumberFormat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9" fontId="6" fillId="4" borderId="6" xfId="1" applyNumberFormat="1" applyFont="1" applyFill="1" applyBorder="1" applyAlignment="1">
      <alignment horizontal="center" vertical="center"/>
    </xf>
    <xf numFmtId="9" fontId="6" fillId="4" borderId="7" xfId="1" applyNumberFormat="1" applyFont="1" applyFill="1" applyBorder="1" applyAlignment="1">
      <alignment horizontal="center" vertical="center"/>
    </xf>
    <xf numFmtId="9" fontId="6" fillId="4" borderId="8" xfId="1" applyNumberFormat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9" fontId="6" fillId="4" borderId="14" xfId="9" applyFont="1" applyFill="1" applyBorder="1" applyAlignment="1">
      <alignment vertical="center"/>
    </xf>
    <xf numFmtId="9" fontId="6" fillId="0" borderId="14" xfId="9" applyFont="1" applyBorder="1" applyAlignment="1">
      <alignment vertical="center"/>
    </xf>
    <xf numFmtId="2" fontId="6" fillId="0" borderId="1" xfId="9" applyNumberFormat="1" applyFont="1" applyBorder="1" applyAlignment="1">
      <alignment horizontal="center" vertical="center"/>
    </xf>
    <xf numFmtId="2" fontId="6" fillId="0" borderId="3" xfId="9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20" fillId="18" borderId="0" xfId="1" applyFont="1" applyFill="1" applyAlignment="1">
      <alignment horizontal="center"/>
    </xf>
    <xf numFmtId="0" fontId="20" fillId="18" borderId="5" xfId="1" applyFont="1" applyFill="1" applyBorder="1" applyAlignment="1">
      <alignment horizontal="center"/>
    </xf>
    <xf numFmtId="2" fontId="6" fillId="0" borderId="4" xfId="9" applyNumberFormat="1" applyFont="1" applyBorder="1" applyAlignment="1">
      <alignment horizontal="center" vertical="center"/>
    </xf>
    <xf numFmtId="2" fontId="6" fillId="0" borderId="5" xfId="9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2" fontId="6" fillId="0" borderId="6" xfId="9" applyNumberFormat="1" applyFont="1" applyBorder="1" applyAlignment="1">
      <alignment horizontal="center" vertical="center"/>
    </xf>
    <xf numFmtId="2" fontId="6" fillId="0" borderId="8" xfId="9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10" fontId="6" fillId="0" borderId="1" xfId="9" applyNumberFormat="1" applyFont="1" applyBorder="1" applyAlignment="1">
      <alignment horizontal="center" vertical="center"/>
    </xf>
    <xf numFmtId="10" fontId="6" fillId="0" borderId="3" xfId="9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10" fontId="6" fillId="0" borderId="4" xfId="9" applyNumberFormat="1" applyFont="1" applyBorder="1" applyAlignment="1">
      <alignment horizontal="center" vertical="center"/>
    </xf>
    <xf numFmtId="10" fontId="6" fillId="0" borderId="5" xfId="9" applyNumberFormat="1" applyFont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10" fontId="6" fillId="0" borderId="6" xfId="9" applyNumberFormat="1" applyFont="1" applyBorder="1" applyAlignment="1">
      <alignment horizontal="center" vertical="center"/>
    </xf>
    <xf numFmtId="10" fontId="6" fillId="0" borderId="8" xfId="9" applyNumberFormat="1" applyFont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20" fillId="19" borderId="0" xfId="1" applyFont="1" applyFill="1" applyAlignment="1">
      <alignment horizontal="center"/>
    </xf>
    <xf numFmtId="0" fontId="20" fillId="19" borderId="5" xfId="1" applyFont="1" applyFill="1" applyBorder="1" applyAlignment="1">
      <alignment horizontal="center"/>
    </xf>
    <xf numFmtId="0" fontId="6" fillId="0" borderId="5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0" fillId="20" borderId="7" xfId="1" applyFont="1" applyFill="1" applyBorder="1" applyAlignment="1">
      <alignment horizontal="center"/>
    </xf>
    <xf numFmtId="0" fontId="20" fillId="20" borderId="8" xfId="1" applyFont="1" applyFill="1" applyBorder="1" applyAlignment="1">
      <alignment horizontal="center"/>
    </xf>
    <xf numFmtId="2" fontId="6" fillId="0" borderId="14" xfId="1" applyNumberFormat="1" applyFont="1" applyBorder="1" applyAlignment="1">
      <alignment vertical="center"/>
    </xf>
    <xf numFmtId="2" fontId="6" fillId="4" borderId="14" xfId="1" applyNumberFormat="1" applyFont="1" applyFill="1" applyBorder="1" applyAlignment="1">
      <alignment vertical="center"/>
    </xf>
    <xf numFmtId="166" fontId="8" fillId="0" borderId="11" xfId="1" applyNumberFormat="1" applyFont="1" applyBorder="1"/>
    <xf numFmtId="0" fontId="21" fillId="2" borderId="59" xfId="1" applyFont="1" applyFill="1" applyBorder="1" applyAlignment="1">
      <alignment horizontal="center" vertical="center"/>
    </xf>
    <xf numFmtId="0" fontId="21" fillId="2" borderId="10" xfId="1" applyFont="1" applyFill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2" fontId="6" fillId="0" borderId="59" xfId="1" applyNumberFormat="1" applyFont="1" applyBorder="1" applyAlignment="1">
      <alignment horizontal="center" vertical="center"/>
    </xf>
    <xf numFmtId="2" fontId="6" fillId="0" borderId="10" xfId="1" applyNumberFormat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14" borderId="59" xfId="1" applyFont="1" applyFill="1" applyBorder="1" applyAlignment="1">
      <alignment horizontal="center" vertical="center"/>
    </xf>
    <xf numFmtId="0" fontId="21" fillId="14" borderId="9" xfId="1" applyFont="1" applyFill="1" applyBorder="1" applyAlignment="1">
      <alignment horizontal="center" vertical="center"/>
    </xf>
    <xf numFmtId="0" fontId="21" fillId="14" borderId="10" xfId="1" applyFont="1" applyFill="1" applyBorder="1" applyAlignment="1">
      <alignment horizontal="center" vertical="center"/>
    </xf>
    <xf numFmtId="0" fontId="20" fillId="17" borderId="7" xfId="1" applyFont="1" applyFill="1" applyBorder="1" applyAlignment="1">
      <alignment horizontal="center"/>
    </xf>
    <xf numFmtId="0" fontId="20" fillId="17" borderId="8" xfId="1" applyFont="1" applyFill="1" applyBorder="1" applyAlignment="1">
      <alignment horizontal="center"/>
    </xf>
    <xf numFmtId="0" fontId="21" fillId="2" borderId="11" xfId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left"/>
    </xf>
    <xf numFmtId="43" fontId="8" fillId="0" borderId="14" xfId="6" applyFont="1" applyBorder="1" applyAlignment="1"/>
    <xf numFmtId="0" fontId="21" fillId="2" borderId="13" xfId="1" applyFont="1" applyFill="1" applyBorder="1" applyAlignment="1">
      <alignment horizontal="center" vertical="center"/>
    </xf>
    <xf numFmtId="0" fontId="20" fillId="21" borderId="7" xfId="1" applyFont="1" applyFill="1" applyBorder="1" applyAlignment="1">
      <alignment horizontal="center"/>
    </xf>
    <xf numFmtId="0" fontId="20" fillId="21" borderId="8" xfId="1" applyFont="1" applyFill="1" applyBorder="1" applyAlignment="1">
      <alignment horizontal="center"/>
    </xf>
    <xf numFmtId="164" fontId="8" fillId="0" borderId="14" xfId="2" applyNumberFormat="1" applyFont="1" applyBorder="1"/>
    <xf numFmtId="0" fontId="20" fillId="22" borderId="0" xfId="1" applyFont="1" applyFill="1" applyAlignment="1">
      <alignment horizontal="center" vertical="center"/>
    </xf>
    <xf numFmtId="0" fontId="20" fillId="22" borderId="5" xfId="1" applyFont="1" applyFill="1" applyBorder="1" applyAlignment="1">
      <alignment horizontal="center" vertical="center"/>
    </xf>
    <xf numFmtId="0" fontId="20" fillId="21" borderId="7" xfId="1" applyFont="1" applyFill="1" applyBorder="1" applyAlignment="1">
      <alignment horizontal="center" vertical="center"/>
    </xf>
    <xf numFmtId="0" fontId="20" fillId="21" borderId="8" xfId="1" applyFont="1" applyFill="1" applyBorder="1" applyAlignment="1">
      <alignment horizontal="center" vertical="center"/>
    </xf>
    <xf numFmtId="164" fontId="0" fillId="0" borderId="0" xfId="2" applyNumberFormat="1" applyFont="1" applyAlignment="1"/>
    <xf numFmtId="164" fontId="5" fillId="0" borderId="0" xfId="2" applyNumberFormat="1" applyFont="1" applyAlignment="1">
      <alignment horizontal="left"/>
    </xf>
    <xf numFmtId="164" fontId="4" fillId="0" borderId="0" xfId="2" applyNumberFormat="1" applyFont="1"/>
    <xf numFmtId="164" fontId="8" fillId="0" borderId="8" xfId="2" applyNumberFormat="1" applyFont="1" applyBorder="1"/>
    <xf numFmtId="164" fontId="0" fillId="0" borderId="0" xfId="2" applyNumberFormat="1" applyFont="1" applyBorder="1" applyAlignment="1"/>
    <xf numFmtId="166" fontId="8" fillId="0" borderId="10" xfId="1" applyNumberFormat="1" applyFont="1" applyBorder="1"/>
    <xf numFmtId="0" fontId="20" fillId="17" borderId="9" xfId="1" applyFont="1" applyFill="1" applyBorder="1" applyAlignment="1">
      <alignment horizontal="center" vertical="center"/>
    </xf>
    <xf numFmtId="0" fontId="20" fillId="17" borderId="10" xfId="1" applyFont="1" applyFill="1" applyBorder="1" applyAlignment="1">
      <alignment horizontal="center" vertical="center"/>
    </xf>
    <xf numFmtId="0" fontId="20" fillId="18" borderId="9" xfId="1" applyFont="1" applyFill="1" applyBorder="1" applyAlignment="1">
      <alignment horizontal="center" vertical="center"/>
    </xf>
    <xf numFmtId="0" fontId="20" fillId="18" borderId="10" xfId="1" applyFont="1" applyFill="1" applyBorder="1" applyAlignment="1">
      <alignment horizontal="center" vertical="center"/>
    </xf>
    <xf numFmtId="166" fontId="8" fillId="0" borderId="14" xfId="1" applyNumberFormat="1" applyFont="1" applyBorder="1"/>
    <xf numFmtId="0" fontId="20" fillId="19" borderId="9" xfId="1" applyFont="1" applyFill="1" applyBorder="1" applyAlignment="1">
      <alignment horizontal="center" vertical="center"/>
    </xf>
    <xf numFmtId="0" fontId="20" fillId="19" borderId="10" xfId="1" applyFont="1" applyFill="1" applyBorder="1" applyAlignment="1">
      <alignment horizontal="center" vertical="center"/>
    </xf>
    <xf numFmtId="0" fontId="20" fillId="17" borderId="2" xfId="1" applyFont="1" applyFill="1" applyBorder="1" applyAlignment="1">
      <alignment horizontal="center" vertical="center"/>
    </xf>
    <xf numFmtId="0" fontId="20" fillId="17" borderId="3" xfId="1" applyFont="1" applyFill="1" applyBorder="1" applyAlignment="1">
      <alignment horizontal="center" vertical="center"/>
    </xf>
    <xf numFmtId="164" fontId="8" fillId="0" borderId="4" xfId="2" applyNumberFormat="1" applyFont="1" applyBorder="1"/>
    <xf numFmtId="164" fontId="8" fillId="0" borderId="0" xfId="2" applyNumberFormat="1" applyFont="1" applyBorder="1"/>
    <xf numFmtId="164" fontId="8" fillId="0" borderId="5" xfId="2" applyNumberFormat="1" applyFont="1" applyBorder="1"/>
    <xf numFmtId="0" fontId="20" fillId="23" borderId="9" xfId="1" applyFont="1" applyFill="1" applyBorder="1" applyAlignment="1">
      <alignment horizontal="center" vertical="center"/>
    </xf>
    <xf numFmtId="0" fontId="20" fillId="23" borderId="10" xfId="1" applyFont="1" applyFill="1" applyBorder="1" applyAlignment="1">
      <alignment horizontal="center" vertical="center"/>
    </xf>
    <xf numFmtId="0" fontId="20" fillId="19" borderId="2" xfId="1" applyFont="1" applyFill="1" applyBorder="1" applyAlignment="1">
      <alignment horizontal="center" vertical="center"/>
    </xf>
    <xf numFmtId="0" fontId="20" fillId="19" borderId="3" xfId="1" applyFont="1" applyFill="1" applyBorder="1" applyAlignment="1">
      <alignment horizontal="center" vertical="center"/>
    </xf>
    <xf numFmtId="0" fontId="20" fillId="23" borderId="7" xfId="1" applyFont="1" applyFill="1" applyBorder="1" applyAlignment="1">
      <alignment horizontal="center" vertical="center"/>
    </xf>
    <xf numFmtId="0" fontId="20" fillId="23" borderId="8" xfId="1" applyFont="1" applyFill="1" applyBorder="1" applyAlignment="1">
      <alignment horizontal="center" vertical="center"/>
    </xf>
    <xf numFmtId="164" fontId="5" fillId="0" borderId="0" xfId="1" applyNumberFormat="1" applyFont="1"/>
    <xf numFmtId="0" fontId="20" fillId="19" borderId="0" xfId="1" applyFont="1" applyFill="1" applyAlignment="1">
      <alignment horizontal="center" vertical="center"/>
    </xf>
    <xf numFmtId="0" fontId="20" fillId="19" borderId="5" xfId="1" applyFont="1" applyFill="1" applyBorder="1" applyAlignment="1">
      <alignment horizontal="center" vertical="center"/>
    </xf>
    <xf numFmtId="0" fontId="20" fillId="23" borderId="0" xfId="1" applyFont="1" applyFill="1" applyAlignment="1">
      <alignment horizontal="center" vertical="center"/>
    </xf>
    <xf numFmtId="0" fontId="20" fillId="23" borderId="5" xfId="1" applyFont="1" applyFill="1" applyBorder="1" applyAlignment="1">
      <alignment horizontal="center" vertical="center"/>
    </xf>
    <xf numFmtId="0" fontId="20" fillId="21" borderId="0" xfId="1" applyFont="1" applyFill="1" applyAlignment="1">
      <alignment horizontal="center" vertical="center"/>
    </xf>
    <xf numFmtId="0" fontId="20" fillId="21" borderId="5" xfId="1" applyFont="1" applyFill="1" applyBorder="1" applyAlignment="1">
      <alignment horizontal="center" vertical="center"/>
    </xf>
    <xf numFmtId="166" fontId="14" fillId="0" borderId="12" xfId="1" applyNumberFormat="1" applyFont="1" applyBorder="1"/>
    <xf numFmtId="164" fontId="8" fillId="0" borderId="13" xfId="2" applyNumberFormat="1" applyFont="1" applyBorder="1"/>
    <xf numFmtId="164" fontId="8" fillId="0" borderId="6" xfId="2" applyNumberFormat="1" applyFont="1" applyBorder="1"/>
    <xf numFmtId="166" fontId="2" fillId="0" borderId="0" xfId="1" applyNumberFormat="1"/>
    <xf numFmtId="0" fontId="2" fillId="0" borderId="14" xfId="1" applyBorder="1"/>
    <xf numFmtId="0" fontId="20" fillId="17" borderId="0" xfId="1" applyFont="1" applyFill="1" applyAlignment="1">
      <alignment horizontal="center" vertical="center"/>
    </xf>
    <xf numFmtId="0" fontId="20" fillId="17" borderId="5" xfId="1" applyFont="1" applyFill="1" applyBorder="1" applyAlignment="1">
      <alignment horizontal="center" vertical="center"/>
    </xf>
    <xf numFmtId="0" fontId="8" fillId="24" borderId="0" xfId="1" applyFont="1" applyFill="1" applyAlignment="1">
      <alignment horizontal="center" vertical="center"/>
    </xf>
    <xf numFmtId="0" fontId="8" fillId="24" borderId="5" xfId="1" applyFont="1" applyFill="1" applyBorder="1" applyAlignment="1">
      <alignment horizontal="center" vertical="center"/>
    </xf>
    <xf numFmtId="0" fontId="2" fillId="0" borderId="10" xfId="1" applyBorder="1"/>
    <xf numFmtId="43" fontId="20" fillId="19" borderId="0" xfId="1" applyNumberFormat="1" applyFont="1" applyFill="1" applyAlignment="1">
      <alignment horizontal="center" vertical="center"/>
    </xf>
    <xf numFmtId="43" fontId="20" fillId="19" borderId="5" xfId="1" applyNumberFormat="1" applyFont="1" applyFill="1" applyBorder="1" applyAlignment="1">
      <alignment horizontal="center" vertical="center"/>
    </xf>
    <xf numFmtId="0" fontId="20" fillId="25" borderId="0" xfId="1" applyFont="1" applyFill="1" applyAlignment="1">
      <alignment horizontal="center" vertical="center"/>
    </xf>
    <xf numFmtId="0" fontId="20" fillId="25" borderId="5" xfId="1" applyFont="1" applyFill="1" applyBorder="1" applyAlignment="1">
      <alignment horizontal="center" vertical="center"/>
    </xf>
    <xf numFmtId="0" fontId="20" fillId="6" borderId="0" xfId="1" applyFont="1" applyFill="1" applyAlignment="1">
      <alignment horizontal="center" vertical="center"/>
    </xf>
    <xf numFmtId="0" fontId="20" fillId="6" borderId="5" xfId="1" applyFont="1" applyFill="1" applyBorder="1" applyAlignment="1">
      <alignment horizontal="center" vertical="center"/>
    </xf>
    <xf numFmtId="0" fontId="2" fillId="0" borderId="0" xfId="1" applyAlignment="1">
      <alignment horizontal="center"/>
    </xf>
    <xf numFmtId="0" fontId="22" fillId="4" borderId="65" xfId="10" applyFont="1" applyFill="1" applyBorder="1" applyAlignment="1">
      <alignment horizontal="center"/>
    </xf>
    <xf numFmtId="0" fontId="22" fillId="4" borderId="66" xfId="10" applyFont="1" applyFill="1" applyBorder="1" applyAlignment="1">
      <alignment horizontal="center"/>
    </xf>
    <xf numFmtId="0" fontId="5" fillId="0" borderId="55" xfId="1" applyFont="1" applyBorder="1" applyAlignment="1">
      <alignment horizontal="center"/>
    </xf>
    <xf numFmtId="0" fontId="5" fillId="0" borderId="67" xfId="1" applyFont="1" applyBorder="1" applyAlignment="1">
      <alignment horizontal="center"/>
    </xf>
    <xf numFmtId="0" fontId="5" fillId="0" borderId="25" xfId="1" applyFont="1" applyBorder="1" applyAlignment="1">
      <alignment horizontal="center"/>
    </xf>
    <xf numFmtId="0" fontId="6" fillId="4" borderId="14" xfId="1" applyFont="1" applyFill="1" applyBorder="1" applyAlignment="1">
      <alignment horizontal="center"/>
    </xf>
    <xf numFmtId="43" fontId="0" fillId="0" borderId="0" xfId="6" applyFont="1"/>
    <xf numFmtId="0" fontId="3" fillId="0" borderId="0" xfId="1" applyFont="1" applyAlignment="1">
      <alignment horizontal="center"/>
    </xf>
    <xf numFmtId="0" fontId="9" fillId="0" borderId="0" xfId="10"/>
    <xf numFmtId="0" fontId="11" fillId="15" borderId="0" xfId="1" applyFont="1" applyFill="1"/>
    <xf numFmtId="43" fontId="9" fillId="0" borderId="0" xfId="6" applyFont="1"/>
    <xf numFmtId="0" fontId="2" fillId="4" borderId="0" xfId="1" applyFill="1"/>
    <xf numFmtId="43" fontId="9" fillId="26" borderId="0" xfId="6" applyFont="1" applyFill="1"/>
    <xf numFmtId="0" fontId="23" fillId="15" borderId="0" xfId="1" applyFont="1" applyFill="1"/>
    <xf numFmtId="43" fontId="2" fillId="0" borderId="0" xfId="1" applyNumberFormat="1"/>
    <xf numFmtId="0" fontId="9" fillId="26" borderId="0" xfId="10" applyFill="1"/>
    <xf numFmtId="0" fontId="24" fillId="0" borderId="0" xfId="1" applyFont="1"/>
    <xf numFmtId="0" fontId="8" fillId="4" borderId="65" xfId="10" applyFont="1" applyFill="1" applyBorder="1" applyAlignment="1">
      <alignment horizontal="center"/>
    </xf>
    <xf numFmtId="0" fontId="8" fillId="4" borderId="68" xfId="10" applyFont="1" applyFill="1" applyBorder="1" applyAlignment="1">
      <alignment horizontal="center"/>
    </xf>
    <xf numFmtId="0" fontId="11" fillId="2" borderId="0" xfId="1" applyFont="1" applyFill="1" applyAlignment="1">
      <alignment horizontal="center"/>
    </xf>
  </cellXfs>
  <cellStyles count="11">
    <cellStyle name="Comma 2" xfId="6" xr:uid="{E87D9215-6696-9C47-8FB1-D826EA3B3E39}"/>
    <cellStyle name="Comma 2 2 5" xfId="3" xr:uid="{17AD84D7-D750-8C4A-837D-F0A04DE95BAC}"/>
    <cellStyle name="Comma 3" xfId="5" xr:uid="{15E04A6E-F4A6-894F-A88B-8BC042B60576}"/>
    <cellStyle name="Normal" xfId="0" builtinId="0"/>
    <cellStyle name="Normal 2" xfId="1" xr:uid="{B58CCD1A-3EBD-424A-9DFD-A5A5BDAE520D}"/>
    <cellStyle name="Normal 2 2" xfId="7" xr:uid="{7CB343C8-1C6C-7942-8D5A-C59153C59294}"/>
    <cellStyle name="Normal 3" xfId="10" xr:uid="{56135DB0-CADD-D243-9B82-11B67B85D575}"/>
    <cellStyle name="Normal 5" xfId="8" xr:uid="{54EDBBBA-D430-A74B-994D-A6BFEEB1D1C3}"/>
    <cellStyle name="Percent 2" xfId="2" xr:uid="{125C8F50-8F05-4643-BED5-E879E825B561}"/>
    <cellStyle name="Percent 2 2" xfId="4" xr:uid="{75850D50-3D83-1B41-88DF-ED7203878EF0}"/>
    <cellStyle name="Percent 3" xfId="9" xr:uid="{F6027C2D-BFA4-2544-BC3E-CD305C24542A}"/>
  </cellStyles>
  <dxfs count="372"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00B050"/>
      </font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>
          <bgColor auto="1"/>
        </patternFill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T7%20Shield/BANANA%20Online%20Course/Template%20V2022.06.20.xlsx" TargetMode="External"/><Relationship Id="rId1" Type="http://schemas.openxmlformats.org/officeDocument/2006/relationships/externalLinkPath" Target="/Volumes/T7%20Shield/BANANA%20Online%20Course/Template%20V2022.06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"/>
      <sheetName val="Form - Normal"/>
      <sheetName val="Form - Financial"/>
      <sheetName val="CPALL"/>
      <sheetName val="MAKRO"/>
      <sheetName val="MTC"/>
    </sheetNames>
    <sheetDataSet>
      <sheetData sheetId="0">
        <row r="1">
          <cell r="B1" t="str">
            <v>หลักทรัพย์</v>
          </cell>
          <cell r="C1" t="str">
            <v>เปิด</v>
          </cell>
          <cell r="D1" t="str">
            <v>สูงสุด</v>
          </cell>
          <cell r="E1" t="str">
            <v>ต่ำสุด</v>
          </cell>
          <cell r="F1" t="str">
            <v>ล่าสุด</v>
          </cell>
        </row>
        <row r="2">
          <cell r="A2" t="str">
            <v>EE</v>
          </cell>
          <cell r="B2" t="str">
            <v>EE</v>
          </cell>
          <cell r="C2" t="str">
            <v>0.80</v>
          </cell>
          <cell r="D2" t="str">
            <v>0.80</v>
          </cell>
          <cell r="E2" t="str">
            <v>0.79</v>
          </cell>
          <cell r="F2" t="str">
            <v>0.79</v>
          </cell>
        </row>
        <row r="3">
          <cell r="A3" t="str">
            <v>GFPT</v>
          </cell>
          <cell r="B3" t="str">
            <v>GFPT</v>
          </cell>
          <cell r="C3" t="str">
            <v>17.90</v>
          </cell>
          <cell r="D3" t="str">
            <v>17.90</v>
          </cell>
          <cell r="E3" t="str">
            <v>17.60</v>
          </cell>
          <cell r="F3" t="str">
            <v>17.60</v>
          </cell>
        </row>
        <row r="4">
          <cell r="A4" t="str">
            <v>LEE</v>
          </cell>
          <cell r="B4" t="str">
            <v>LEE</v>
          </cell>
          <cell r="C4" t="str">
            <v>2.52</v>
          </cell>
          <cell r="D4" t="str">
            <v>2.54</v>
          </cell>
          <cell r="E4" t="str">
            <v>2.50</v>
          </cell>
          <cell r="F4" t="str">
            <v>2.52</v>
          </cell>
        </row>
        <row r="5">
          <cell r="A5" t="str">
            <v>MAX</v>
          </cell>
          <cell r="B5" t="str">
            <v>MAX &lt;SP, NP, NC&gt;</v>
          </cell>
          <cell r="C5" t="str">
            <v>-</v>
          </cell>
          <cell r="D5" t="str">
            <v>-</v>
          </cell>
          <cell r="E5" t="str">
            <v>-</v>
          </cell>
          <cell r="F5" t="str">
            <v>-</v>
          </cell>
        </row>
        <row r="6">
          <cell r="A6" t="str">
            <v>NER</v>
          </cell>
          <cell r="B6" t="str">
            <v>NER</v>
          </cell>
          <cell r="C6" t="str">
            <v>6.10</v>
          </cell>
          <cell r="D6" t="str">
            <v>6.25</v>
          </cell>
          <cell r="E6" t="str">
            <v>6.05</v>
          </cell>
          <cell r="F6" t="str">
            <v>6.20</v>
          </cell>
        </row>
        <row r="7">
          <cell r="A7" t="str">
            <v>PPPM</v>
          </cell>
          <cell r="B7" t="str">
            <v>PPPM &lt;C, NP&gt;</v>
          </cell>
          <cell r="C7" t="str">
            <v>0.13</v>
          </cell>
          <cell r="D7" t="str">
            <v>0.13</v>
          </cell>
          <cell r="E7" t="str">
            <v>0.12</v>
          </cell>
          <cell r="F7" t="str">
            <v>0.12</v>
          </cell>
        </row>
        <row r="8">
          <cell r="A8" t="str">
            <v>STA</v>
          </cell>
          <cell r="B8" t="str">
            <v>STA</v>
          </cell>
          <cell r="C8" t="str">
            <v>21.20</v>
          </cell>
          <cell r="D8" t="str">
            <v>21.50</v>
          </cell>
          <cell r="E8" t="str">
            <v>21.20</v>
          </cell>
          <cell r="F8" t="str">
            <v>21.30</v>
          </cell>
        </row>
        <row r="9">
          <cell r="A9" t="str">
            <v>TFM</v>
          </cell>
          <cell r="B9" t="str">
            <v>TFM</v>
          </cell>
          <cell r="C9" t="str">
            <v>10.50</v>
          </cell>
          <cell r="D9" t="str">
            <v>11.20</v>
          </cell>
          <cell r="E9" t="str">
            <v>10.40</v>
          </cell>
          <cell r="F9" t="str">
            <v>11.10</v>
          </cell>
        </row>
        <row r="10">
          <cell r="A10" t="str">
            <v>TRUBB</v>
          </cell>
          <cell r="B10" t="str">
            <v>TRUBB</v>
          </cell>
          <cell r="C10" t="str">
            <v>2.48</v>
          </cell>
          <cell r="D10" t="str">
            <v>2.56</v>
          </cell>
          <cell r="E10" t="str">
            <v>2.46</v>
          </cell>
          <cell r="F10" t="str">
            <v>2.52</v>
          </cell>
        </row>
        <row r="11">
          <cell r="A11" t="str">
            <v>TWPC</v>
          </cell>
          <cell r="B11" t="str">
            <v>TWPC</v>
          </cell>
          <cell r="C11" t="str">
            <v>6.75</v>
          </cell>
          <cell r="D11" t="str">
            <v>7.05</v>
          </cell>
          <cell r="E11" t="str">
            <v>6.70</v>
          </cell>
          <cell r="F11" t="str">
            <v>6.95</v>
          </cell>
        </row>
        <row r="12">
          <cell r="A12" t="str">
            <v>UPOIC</v>
          </cell>
          <cell r="B12" t="str">
            <v>UPOIC</v>
          </cell>
          <cell r="C12" t="str">
            <v>8.00</v>
          </cell>
          <cell r="D12" t="str">
            <v>8.00</v>
          </cell>
          <cell r="E12" t="str">
            <v>7.45</v>
          </cell>
          <cell r="F12" t="str">
            <v>7.50</v>
          </cell>
        </row>
        <row r="13">
          <cell r="A13" t="str">
            <v>UVAN</v>
          </cell>
          <cell r="B13" t="str">
            <v>UVAN</v>
          </cell>
          <cell r="C13" t="str">
            <v>8.60</v>
          </cell>
          <cell r="D13" t="str">
            <v>8.75</v>
          </cell>
          <cell r="E13" t="str">
            <v>8.30</v>
          </cell>
          <cell r="F13" t="str">
            <v>8.40</v>
          </cell>
        </row>
        <row r="14">
          <cell r="A14" t="str">
            <v>VPO</v>
          </cell>
          <cell r="B14" t="str">
            <v>VPO</v>
          </cell>
          <cell r="C14" t="str">
            <v>1.59</v>
          </cell>
          <cell r="D14" t="str">
            <v>1.59</v>
          </cell>
          <cell r="E14" t="str">
            <v>1.53</v>
          </cell>
          <cell r="F14" t="str">
            <v>1.53</v>
          </cell>
        </row>
        <row r="15">
          <cell r="A15" t="str">
            <v>APURE</v>
          </cell>
          <cell r="B15" t="str">
            <v>APURE</v>
          </cell>
          <cell r="C15" t="str">
            <v>5.50</v>
          </cell>
          <cell r="D15" t="str">
            <v>5.60</v>
          </cell>
          <cell r="E15" t="str">
            <v>5.45</v>
          </cell>
          <cell r="F15" t="str">
            <v>5.55</v>
          </cell>
        </row>
        <row r="16">
          <cell r="A16" t="str">
            <v>ASIAN</v>
          </cell>
          <cell r="B16" t="str">
            <v>ASIAN</v>
          </cell>
          <cell r="C16" t="str">
            <v>17.20</v>
          </cell>
          <cell r="D16" t="str">
            <v>17.50</v>
          </cell>
          <cell r="E16" t="str">
            <v>17.00</v>
          </cell>
          <cell r="F16" t="str">
            <v>17.00</v>
          </cell>
        </row>
        <row r="17">
          <cell r="A17" t="str">
            <v>BR</v>
          </cell>
          <cell r="B17" t="str">
            <v>BR</v>
          </cell>
          <cell r="C17" t="str">
            <v>3.54</v>
          </cell>
          <cell r="D17" t="str">
            <v>3.58</v>
          </cell>
          <cell r="E17" t="str">
            <v>3.46</v>
          </cell>
          <cell r="F17" t="str">
            <v>3.52</v>
          </cell>
        </row>
        <row r="18">
          <cell r="A18" t="str">
            <v>BRR</v>
          </cell>
          <cell r="B18" t="str">
            <v>BRR</v>
          </cell>
          <cell r="C18" t="str">
            <v>5.65</v>
          </cell>
          <cell r="D18" t="str">
            <v>5.70</v>
          </cell>
          <cell r="E18" t="str">
            <v>5.55</v>
          </cell>
          <cell r="F18" t="str">
            <v>5.65</v>
          </cell>
        </row>
        <row r="19">
          <cell r="A19" t="str">
            <v>CBG</v>
          </cell>
          <cell r="B19" t="str">
            <v>CBG</v>
          </cell>
          <cell r="C19" t="str">
            <v>103.00</v>
          </cell>
          <cell r="D19" t="str">
            <v>105.00</v>
          </cell>
          <cell r="E19" t="str">
            <v>102.50</v>
          </cell>
          <cell r="F19" t="str">
            <v>103.50</v>
          </cell>
        </row>
        <row r="20">
          <cell r="A20" t="str">
            <v>CFRESH</v>
          </cell>
          <cell r="B20" t="str">
            <v>CFRESH</v>
          </cell>
          <cell r="C20" t="str">
            <v>3.90</v>
          </cell>
          <cell r="D20" t="str">
            <v>4.04</v>
          </cell>
          <cell r="E20" t="str">
            <v>3.90</v>
          </cell>
          <cell r="F20" t="str">
            <v>4.02</v>
          </cell>
        </row>
        <row r="21">
          <cell r="A21" t="str">
            <v>CHOTI</v>
          </cell>
          <cell r="B21" t="str">
            <v>CHOTI</v>
          </cell>
          <cell r="C21" t="str">
            <v>-</v>
          </cell>
          <cell r="D21" t="str">
            <v>-</v>
          </cell>
          <cell r="E21" t="str">
            <v>-</v>
          </cell>
          <cell r="F21" t="str">
            <v>-</v>
          </cell>
        </row>
        <row r="22">
          <cell r="A22" t="str">
            <v>CM</v>
          </cell>
          <cell r="B22" t="str">
            <v>CM</v>
          </cell>
          <cell r="C22" t="str">
            <v>3.46</v>
          </cell>
          <cell r="D22" t="str">
            <v>3.64</v>
          </cell>
          <cell r="E22" t="str">
            <v>3.44</v>
          </cell>
          <cell r="F22" t="str">
            <v>3.58</v>
          </cell>
        </row>
        <row r="23">
          <cell r="A23" t="str">
            <v>CPF</v>
          </cell>
          <cell r="B23" t="str">
            <v>CPF</v>
          </cell>
          <cell r="C23" t="str">
            <v>26.50</v>
          </cell>
          <cell r="D23" t="str">
            <v>26.50</v>
          </cell>
          <cell r="E23" t="str">
            <v>26.00</v>
          </cell>
          <cell r="F23" t="str">
            <v>26.25</v>
          </cell>
        </row>
        <row r="24">
          <cell r="A24" t="str">
            <v>CPI</v>
          </cell>
          <cell r="B24" t="str">
            <v>CPI</v>
          </cell>
          <cell r="C24" t="str">
            <v>5.40</v>
          </cell>
          <cell r="D24" t="str">
            <v>5.50</v>
          </cell>
          <cell r="E24" t="str">
            <v>5.05</v>
          </cell>
          <cell r="F24" t="str">
            <v>5.30</v>
          </cell>
        </row>
        <row r="25">
          <cell r="A25" t="str">
            <v>F&amp;D</v>
          </cell>
          <cell r="B25" t="str">
            <v>F&amp;D</v>
          </cell>
          <cell r="C25" t="str">
            <v>22.10</v>
          </cell>
          <cell r="D25" t="str">
            <v>24.50</v>
          </cell>
          <cell r="E25" t="str">
            <v>22.10</v>
          </cell>
          <cell r="F25" t="str">
            <v>22.40</v>
          </cell>
        </row>
        <row r="26">
          <cell r="A26" t="str">
            <v>GLOCON</v>
          </cell>
          <cell r="B26" t="str">
            <v>GLOCON</v>
          </cell>
          <cell r="C26" t="str">
            <v>0.94</v>
          </cell>
          <cell r="D26" t="str">
            <v>0.99</v>
          </cell>
          <cell r="E26" t="str">
            <v>0.94</v>
          </cell>
          <cell r="F26" t="str">
            <v>0.99</v>
          </cell>
        </row>
        <row r="27">
          <cell r="A27" t="str">
            <v>HTC</v>
          </cell>
          <cell r="B27" t="str">
            <v>HTC</v>
          </cell>
          <cell r="C27" t="str">
            <v>29.25</v>
          </cell>
          <cell r="D27" t="str">
            <v>29.50</v>
          </cell>
          <cell r="E27" t="str">
            <v>29.00</v>
          </cell>
          <cell r="F27" t="str">
            <v>29.50</v>
          </cell>
        </row>
        <row r="28">
          <cell r="A28" t="str">
            <v>ICHI</v>
          </cell>
          <cell r="B28" t="str">
            <v>ICHI</v>
          </cell>
          <cell r="C28" t="str">
            <v>8.30</v>
          </cell>
          <cell r="D28" t="str">
            <v>8.30</v>
          </cell>
          <cell r="E28" t="str">
            <v>8.05</v>
          </cell>
          <cell r="F28" t="str">
            <v>8.20</v>
          </cell>
        </row>
        <row r="29">
          <cell r="A29" t="str">
            <v>JDF</v>
          </cell>
          <cell r="B29" t="str">
            <v>JDF</v>
          </cell>
          <cell r="C29" t="str">
            <v>3.36</v>
          </cell>
          <cell r="D29" t="str">
            <v>3.64</v>
          </cell>
          <cell r="E29" t="str">
            <v>3.36</v>
          </cell>
          <cell r="F29" t="str">
            <v>3.48</v>
          </cell>
        </row>
        <row r="30">
          <cell r="A30" t="str">
            <v>KBS</v>
          </cell>
          <cell r="B30" t="str">
            <v>KBS</v>
          </cell>
          <cell r="C30" t="str">
            <v>4.26</v>
          </cell>
          <cell r="D30" t="str">
            <v>4.44</v>
          </cell>
          <cell r="E30" t="str">
            <v>4.26</v>
          </cell>
          <cell r="F30" t="str">
            <v>4.40</v>
          </cell>
        </row>
        <row r="31">
          <cell r="A31" t="str">
            <v>KSL</v>
          </cell>
          <cell r="B31" t="str">
            <v>KSL</v>
          </cell>
          <cell r="C31" t="str">
            <v>3.78</v>
          </cell>
          <cell r="D31" t="str">
            <v>3.82</v>
          </cell>
          <cell r="E31" t="str">
            <v>3.64</v>
          </cell>
          <cell r="F31" t="str">
            <v>3.80</v>
          </cell>
        </row>
        <row r="32">
          <cell r="A32" t="str">
            <v>KTIS</v>
          </cell>
          <cell r="B32" t="str">
            <v>KTIS</v>
          </cell>
          <cell r="C32" t="str">
            <v>4.90</v>
          </cell>
          <cell r="D32" t="str">
            <v>4.90</v>
          </cell>
          <cell r="E32" t="str">
            <v>4.80</v>
          </cell>
          <cell r="F32" t="str">
            <v>4.86</v>
          </cell>
        </row>
        <row r="33">
          <cell r="A33" t="str">
            <v>LST</v>
          </cell>
          <cell r="B33" t="str">
            <v>LST</v>
          </cell>
          <cell r="C33" t="str">
            <v>5.45</v>
          </cell>
          <cell r="D33" t="str">
            <v>5.50</v>
          </cell>
          <cell r="E33" t="str">
            <v>5.35</v>
          </cell>
          <cell r="F33" t="str">
            <v>5.45</v>
          </cell>
        </row>
        <row r="34">
          <cell r="A34" t="str">
            <v>M</v>
          </cell>
          <cell r="B34" t="str">
            <v>M</v>
          </cell>
          <cell r="C34" t="str">
            <v>49.25</v>
          </cell>
          <cell r="D34" t="str">
            <v>50.25</v>
          </cell>
          <cell r="E34" t="str">
            <v>49.25</v>
          </cell>
          <cell r="F34" t="str">
            <v>50.00</v>
          </cell>
        </row>
        <row r="35">
          <cell r="A35" t="str">
            <v>MALEE</v>
          </cell>
          <cell r="B35" t="str">
            <v>MALEE</v>
          </cell>
          <cell r="C35" t="str">
            <v>7.15</v>
          </cell>
          <cell r="D35" t="str">
            <v>7.30</v>
          </cell>
          <cell r="E35" t="str">
            <v>6.90</v>
          </cell>
          <cell r="F35" t="str">
            <v>7.00</v>
          </cell>
        </row>
        <row r="36">
          <cell r="A36" t="str">
            <v>MINT</v>
          </cell>
          <cell r="B36" t="str">
            <v>MINT</v>
          </cell>
          <cell r="C36" t="str">
            <v>32.75</v>
          </cell>
          <cell r="D36" t="str">
            <v>34.00</v>
          </cell>
          <cell r="E36" t="str">
            <v>32.75</v>
          </cell>
          <cell r="F36" t="str">
            <v>33.50</v>
          </cell>
        </row>
        <row r="37">
          <cell r="A37" t="str">
            <v>NRF</v>
          </cell>
          <cell r="B37" t="str">
            <v>NRF</v>
          </cell>
          <cell r="C37" t="str">
            <v>6.05</v>
          </cell>
          <cell r="D37" t="str">
            <v>6.15</v>
          </cell>
          <cell r="E37" t="str">
            <v>5.90</v>
          </cell>
          <cell r="F37" t="str">
            <v>6.15</v>
          </cell>
        </row>
        <row r="38">
          <cell r="A38" t="str">
            <v>NSL</v>
          </cell>
          <cell r="B38" t="str">
            <v>NSL</v>
          </cell>
          <cell r="C38" t="str">
            <v>17.00</v>
          </cell>
          <cell r="D38" t="str">
            <v>17.10</v>
          </cell>
          <cell r="E38" t="str">
            <v>16.80</v>
          </cell>
          <cell r="F38" t="str">
            <v>16.90</v>
          </cell>
        </row>
        <row r="39">
          <cell r="A39" t="str">
            <v>OISHI</v>
          </cell>
          <cell r="B39" t="str">
            <v>OISHI</v>
          </cell>
          <cell r="C39" t="str">
            <v>47.75</v>
          </cell>
          <cell r="D39" t="str">
            <v>47.75</v>
          </cell>
          <cell r="E39" t="str">
            <v>46.50</v>
          </cell>
          <cell r="F39" t="str">
            <v>47.50</v>
          </cell>
        </row>
        <row r="40">
          <cell r="A40" t="str">
            <v>OSP</v>
          </cell>
          <cell r="B40" t="str">
            <v>OSP</v>
          </cell>
          <cell r="C40" t="str">
            <v>33.75</v>
          </cell>
          <cell r="D40" t="str">
            <v>34.00</v>
          </cell>
          <cell r="E40" t="str">
            <v>33.25</v>
          </cell>
          <cell r="F40" t="str">
            <v>33.25</v>
          </cell>
        </row>
        <row r="41">
          <cell r="A41" t="str">
            <v>PB</v>
          </cell>
          <cell r="B41" t="str">
            <v>PB</v>
          </cell>
          <cell r="C41" t="str">
            <v>68.00</v>
          </cell>
          <cell r="D41" t="str">
            <v>68.25</v>
          </cell>
          <cell r="E41" t="str">
            <v>68.00</v>
          </cell>
          <cell r="F41" t="str">
            <v>68.25</v>
          </cell>
        </row>
        <row r="42">
          <cell r="A42" t="str">
            <v>PLUS</v>
          </cell>
          <cell r="B42" t="str">
            <v>PLUS</v>
          </cell>
          <cell r="C42" t="str">
            <v>6.70</v>
          </cell>
          <cell r="D42" t="str">
            <v>7.00</v>
          </cell>
          <cell r="E42" t="str">
            <v>6.45</v>
          </cell>
          <cell r="F42" t="str">
            <v>6.60</v>
          </cell>
        </row>
        <row r="43">
          <cell r="A43" t="str">
            <v>PM</v>
          </cell>
          <cell r="B43" t="str">
            <v>PM</v>
          </cell>
          <cell r="C43" t="str">
            <v>8.95</v>
          </cell>
          <cell r="D43" t="str">
            <v>9.05</v>
          </cell>
          <cell r="E43" t="str">
            <v>8.95</v>
          </cell>
          <cell r="F43" t="str">
            <v>9.05</v>
          </cell>
        </row>
        <row r="44">
          <cell r="A44" t="str">
            <v>PRG</v>
          </cell>
          <cell r="B44" t="str">
            <v>PRG</v>
          </cell>
          <cell r="C44" t="str">
            <v>10.60</v>
          </cell>
          <cell r="D44" t="str">
            <v>10.90</v>
          </cell>
          <cell r="E44" t="str">
            <v>10.60</v>
          </cell>
          <cell r="F44" t="str">
            <v>10.90</v>
          </cell>
        </row>
        <row r="45">
          <cell r="A45" t="str">
            <v>RBF</v>
          </cell>
          <cell r="B45" t="str">
            <v>RBF</v>
          </cell>
          <cell r="C45" t="str">
            <v>14.70</v>
          </cell>
          <cell r="D45" t="str">
            <v>15.20</v>
          </cell>
          <cell r="E45" t="str">
            <v>14.50</v>
          </cell>
          <cell r="F45" t="str">
            <v>15.00</v>
          </cell>
        </row>
        <row r="46">
          <cell r="A46" t="str">
            <v>SAPPE</v>
          </cell>
          <cell r="B46" t="str">
            <v>SAPPE</v>
          </cell>
          <cell r="C46" t="str">
            <v>34.00</v>
          </cell>
          <cell r="D46" t="str">
            <v>34.25</v>
          </cell>
          <cell r="E46" t="str">
            <v>33.50</v>
          </cell>
          <cell r="F46" t="str">
            <v>34.25</v>
          </cell>
        </row>
        <row r="47">
          <cell r="A47" t="str">
            <v>SAUCE</v>
          </cell>
          <cell r="B47" t="str">
            <v>SAUCE</v>
          </cell>
          <cell r="C47" t="str">
            <v>27.50</v>
          </cell>
          <cell r="D47" t="str">
            <v>27.75</v>
          </cell>
          <cell r="E47" t="str">
            <v>27.50</v>
          </cell>
          <cell r="F47" t="str">
            <v>27.75</v>
          </cell>
        </row>
        <row r="48">
          <cell r="A48" t="str">
            <v>SFP</v>
          </cell>
          <cell r="B48" t="str">
            <v>SFP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</row>
        <row r="49">
          <cell r="A49" t="str">
            <v>SNNP</v>
          </cell>
          <cell r="B49" t="str">
            <v>SNNP</v>
          </cell>
          <cell r="C49" t="str">
            <v>15.20</v>
          </cell>
          <cell r="D49" t="str">
            <v>15.30</v>
          </cell>
          <cell r="E49" t="str">
            <v>15.00</v>
          </cell>
          <cell r="F49" t="str">
            <v>15.20</v>
          </cell>
        </row>
        <row r="50">
          <cell r="A50" t="str">
            <v>SNP</v>
          </cell>
          <cell r="B50" t="str">
            <v>SNP</v>
          </cell>
          <cell r="C50" t="str">
            <v>15.40</v>
          </cell>
          <cell r="D50" t="str">
            <v>15.40</v>
          </cell>
          <cell r="E50" t="str">
            <v>15.10</v>
          </cell>
          <cell r="F50" t="str">
            <v>15.30</v>
          </cell>
        </row>
        <row r="51">
          <cell r="A51" t="str">
            <v>SORKON</v>
          </cell>
          <cell r="B51" t="str">
            <v>SORKON</v>
          </cell>
          <cell r="C51" t="str">
            <v>5.30</v>
          </cell>
          <cell r="D51" t="str">
            <v>5.50</v>
          </cell>
          <cell r="E51" t="str">
            <v>5.15</v>
          </cell>
          <cell r="F51" t="str">
            <v>5.25</v>
          </cell>
        </row>
        <row r="52">
          <cell r="A52" t="str">
            <v>SSC</v>
          </cell>
          <cell r="B52" t="str">
            <v>SSC</v>
          </cell>
          <cell r="C52" t="str">
            <v>30.00</v>
          </cell>
          <cell r="D52" t="str">
            <v>30.00</v>
          </cell>
          <cell r="E52" t="str">
            <v>30.00</v>
          </cell>
          <cell r="F52" t="str">
            <v>30.00</v>
          </cell>
        </row>
        <row r="53">
          <cell r="A53" t="str">
            <v>SSF</v>
          </cell>
          <cell r="B53" t="str">
            <v>SSF</v>
          </cell>
          <cell r="C53" t="str">
            <v>10.10</v>
          </cell>
          <cell r="D53" t="str">
            <v>10.10</v>
          </cell>
          <cell r="E53" t="str">
            <v>9.65</v>
          </cell>
          <cell r="F53" t="str">
            <v>9.65</v>
          </cell>
        </row>
        <row r="54">
          <cell r="A54" t="str">
            <v>SST</v>
          </cell>
          <cell r="B54" t="str">
            <v>SST</v>
          </cell>
          <cell r="C54" t="str">
            <v>5.50</v>
          </cell>
          <cell r="D54" t="str">
            <v>5.60</v>
          </cell>
          <cell r="E54" t="str">
            <v>5.50</v>
          </cell>
          <cell r="F54" t="str">
            <v>5.55</v>
          </cell>
        </row>
        <row r="55">
          <cell r="A55" t="str">
            <v>SUN</v>
          </cell>
          <cell r="B55" t="str">
            <v>SUN</v>
          </cell>
          <cell r="C55" t="str">
            <v>5.20</v>
          </cell>
          <cell r="D55" t="str">
            <v>5.20</v>
          </cell>
          <cell r="E55" t="str">
            <v>5.05</v>
          </cell>
          <cell r="F55" t="str">
            <v>5.10</v>
          </cell>
        </row>
        <row r="56">
          <cell r="A56" t="str">
            <v>TC</v>
          </cell>
          <cell r="B56" t="str">
            <v>TC</v>
          </cell>
          <cell r="C56" t="str">
            <v>7.00</v>
          </cell>
          <cell r="D56" t="str">
            <v>7.20</v>
          </cell>
          <cell r="E56" t="str">
            <v>7.00</v>
          </cell>
          <cell r="F56" t="str">
            <v>7.10</v>
          </cell>
        </row>
        <row r="57">
          <cell r="A57" t="str">
            <v>TFG</v>
          </cell>
          <cell r="B57" t="str">
            <v>TFG</v>
          </cell>
          <cell r="C57" t="str">
            <v>6.45</v>
          </cell>
          <cell r="D57" t="str">
            <v>6.55</v>
          </cell>
          <cell r="E57" t="str">
            <v>6.25</v>
          </cell>
          <cell r="F57" t="str">
            <v>6.40</v>
          </cell>
        </row>
        <row r="58">
          <cell r="A58" t="str">
            <v>TFMAMA</v>
          </cell>
          <cell r="B58" t="str">
            <v>TFMAMA</v>
          </cell>
          <cell r="C58" t="str">
            <v>200.00</v>
          </cell>
          <cell r="D58" t="str">
            <v>201.00</v>
          </cell>
          <cell r="E58" t="str">
            <v>200.00</v>
          </cell>
          <cell r="F58" t="str">
            <v>201.00</v>
          </cell>
        </row>
        <row r="59">
          <cell r="A59" t="str">
            <v>TIPCO</v>
          </cell>
          <cell r="B59" t="str">
            <v>TIPCO</v>
          </cell>
          <cell r="C59" t="str">
            <v>8.95</v>
          </cell>
          <cell r="D59" t="str">
            <v>9.05</v>
          </cell>
          <cell r="E59" t="str">
            <v>8.85</v>
          </cell>
          <cell r="F59" t="str">
            <v>9.05</v>
          </cell>
        </row>
        <row r="60">
          <cell r="A60" t="str">
            <v>TKN</v>
          </cell>
          <cell r="B60" t="str">
            <v>TKN</v>
          </cell>
          <cell r="C60" t="str">
            <v>7.15</v>
          </cell>
          <cell r="D60" t="str">
            <v>7.35</v>
          </cell>
          <cell r="E60" t="str">
            <v>7.15</v>
          </cell>
          <cell r="F60" t="str">
            <v>7.35</v>
          </cell>
        </row>
        <row r="61">
          <cell r="A61" t="str">
            <v>TU</v>
          </cell>
          <cell r="B61" t="str">
            <v>TU</v>
          </cell>
          <cell r="C61" t="str">
            <v>17.50</v>
          </cell>
          <cell r="D61" t="str">
            <v>17.60</v>
          </cell>
          <cell r="E61" t="str">
            <v>17.30</v>
          </cell>
          <cell r="F61" t="str">
            <v>17.40</v>
          </cell>
        </row>
        <row r="62">
          <cell r="A62" t="str">
            <v>TVO</v>
          </cell>
          <cell r="B62" t="str">
            <v>TVO</v>
          </cell>
          <cell r="C62" t="str">
            <v>31.50</v>
          </cell>
          <cell r="D62" t="str">
            <v>31.75</v>
          </cell>
          <cell r="E62" t="str">
            <v>31.25</v>
          </cell>
          <cell r="F62" t="str">
            <v>31.50</v>
          </cell>
        </row>
        <row r="63">
          <cell r="A63" t="str">
            <v>W</v>
          </cell>
          <cell r="B63" t="str">
            <v>W</v>
          </cell>
          <cell r="C63" t="str">
            <v>3.14</v>
          </cell>
          <cell r="D63" t="str">
            <v>3.22</v>
          </cell>
          <cell r="E63" t="str">
            <v>3.08</v>
          </cell>
          <cell r="F63" t="str">
            <v>3.22</v>
          </cell>
        </row>
        <row r="64">
          <cell r="A64" t="str">
            <v>ZEN</v>
          </cell>
          <cell r="B64" t="str">
            <v>ZEN</v>
          </cell>
          <cell r="C64" t="str">
            <v>11.80</v>
          </cell>
          <cell r="D64" t="str">
            <v>11.80</v>
          </cell>
          <cell r="E64" t="str">
            <v>11.60</v>
          </cell>
          <cell r="F64" t="str">
            <v>11.60</v>
          </cell>
        </row>
        <row r="65">
          <cell r="A65" t="str">
            <v>ADVANC</v>
          </cell>
          <cell r="B65" t="str">
            <v>ADVANC</v>
          </cell>
          <cell r="C65" t="str">
            <v>202.00</v>
          </cell>
          <cell r="D65" t="str">
            <v>204.00</v>
          </cell>
          <cell r="E65" t="str">
            <v>201.00</v>
          </cell>
          <cell r="F65" t="str">
            <v>203.00</v>
          </cell>
        </row>
        <row r="66">
          <cell r="A66" t="str">
            <v>AIT</v>
          </cell>
          <cell r="B66" t="str">
            <v>AIT</v>
          </cell>
          <cell r="C66" t="str">
            <v>6.10</v>
          </cell>
          <cell r="D66" t="str">
            <v>6.10</v>
          </cell>
          <cell r="E66" t="str">
            <v>5.95</v>
          </cell>
          <cell r="F66" t="str">
            <v>6.00</v>
          </cell>
        </row>
        <row r="67">
          <cell r="A67" t="str">
            <v>ALT</v>
          </cell>
          <cell r="B67" t="str">
            <v>ALT</v>
          </cell>
          <cell r="C67" t="str">
            <v>2.46</v>
          </cell>
          <cell r="D67" t="str">
            <v>2.52</v>
          </cell>
          <cell r="E67" t="str">
            <v>2.42</v>
          </cell>
          <cell r="F67" t="str">
            <v>2.48</v>
          </cell>
        </row>
        <row r="68">
          <cell r="A68" t="str">
            <v>AMR</v>
          </cell>
          <cell r="B68" t="str">
            <v>AMR</v>
          </cell>
          <cell r="C68" t="str">
            <v>5.10</v>
          </cell>
          <cell r="D68" t="str">
            <v>5.20</v>
          </cell>
          <cell r="E68" t="str">
            <v>5.10</v>
          </cell>
          <cell r="F68" t="str">
            <v>5.15</v>
          </cell>
        </row>
        <row r="69">
          <cell r="A69" t="str">
            <v>BLISS</v>
          </cell>
          <cell r="B69" t="str">
            <v>BLISS &lt;SP, NP, NC&gt;</v>
          </cell>
          <cell r="C69" t="str">
            <v>-</v>
          </cell>
          <cell r="D69" t="str">
            <v>-</v>
          </cell>
          <cell r="E69" t="str">
            <v>-</v>
          </cell>
          <cell r="F69" t="str">
            <v>-</v>
          </cell>
        </row>
        <row r="70">
          <cell r="A70" t="str">
            <v>DIF</v>
          </cell>
          <cell r="B70" t="str">
            <v>DIF</v>
          </cell>
          <cell r="C70" t="str">
            <v>13.40</v>
          </cell>
          <cell r="D70" t="str">
            <v>13.50</v>
          </cell>
          <cell r="E70" t="str">
            <v>13.30</v>
          </cell>
          <cell r="F70" t="str">
            <v>13.40</v>
          </cell>
        </row>
        <row r="71">
          <cell r="A71" t="str">
            <v>DTAC</v>
          </cell>
          <cell r="B71" t="str">
            <v>DTAC</v>
          </cell>
          <cell r="C71" t="str">
            <v>44.75</v>
          </cell>
          <cell r="D71" t="str">
            <v>45.25</v>
          </cell>
          <cell r="E71" t="str">
            <v>44.00</v>
          </cell>
          <cell r="F71" t="str">
            <v>45.00</v>
          </cell>
        </row>
        <row r="72">
          <cell r="A72" t="str">
            <v>FORTH</v>
          </cell>
          <cell r="B72" t="str">
            <v>FORTH</v>
          </cell>
          <cell r="C72" t="str">
            <v>42.25</v>
          </cell>
          <cell r="D72" t="str">
            <v>44.75</v>
          </cell>
          <cell r="E72" t="str">
            <v>42.00</v>
          </cell>
          <cell r="F72" t="str">
            <v>44.50</v>
          </cell>
        </row>
        <row r="73">
          <cell r="A73" t="str">
            <v>HUMAN</v>
          </cell>
          <cell r="B73" t="str">
            <v>HUMAN</v>
          </cell>
          <cell r="C73" t="str">
            <v>13.00</v>
          </cell>
          <cell r="D73" t="str">
            <v>13.20</v>
          </cell>
          <cell r="E73" t="str">
            <v>12.80</v>
          </cell>
          <cell r="F73" t="str">
            <v>12.80</v>
          </cell>
        </row>
        <row r="74">
          <cell r="A74" t="str">
            <v>ILINK</v>
          </cell>
          <cell r="B74" t="str">
            <v>ILINK</v>
          </cell>
          <cell r="C74" t="str">
            <v>7.60</v>
          </cell>
          <cell r="D74" t="str">
            <v>7.75</v>
          </cell>
          <cell r="E74" t="str">
            <v>7.45</v>
          </cell>
          <cell r="F74" t="str">
            <v>7.70</v>
          </cell>
        </row>
        <row r="75">
          <cell r="A75" t="str">
            <v>INET</v>
          </cell>
          <cell r="B75" t="str">
            <v>INET</v>
          </cell>
          <cell r="C75" t="str">
            <v>5.65</v>
          </cell>
          <cell r="D75" t="str">
            <v>5.70</v>
          </cell>
          <cell r="E75" t="str">
            <v>5.50</v>
          </cell>
          <cell r="F75" t="str">
            <v>5.60</v>
          </cell>
        </row>
        <row r="76">
          <cell r="A76" t="str">
            <v>INSET</v>
          </cell>
          <cell r="B76" t="str">
            <v>INSET</v>
          </cell>
          <cell r="C76" t="str">
            <v>4.60</v>
          </cell>
          <cell r="D76" t="str">
            <v>4.62</v>
          </cell>
          <cell r="E76" t="str">
            <v>4.48</v>
          </cell>
          <cell r="F76" t="str">
            <v>4.58</v>
          </cell>
        </row>
        <row r="77">
          <cell r="A77" t="str">
            <v>INTUCH</v>
          </cell>
          <cell r="B77" t="str">
            <v>INTUCH</v>
          </cell>
          <cell r="C77" t="str">
            <v>67.00</v>
          </cell>
          <cell r="D77" t="str">
            <v>68.00</v>
          </cell>
          <cell r="E77" t="str">
            <v>67.00</v>
          </cell>
          <cell r="F77" t="str">
            <v>67.75</v>
          </cell>
        </row>
        <row r="78">
          <cell r="A78" t="str">
            <v>ITEL</v>
          </cell>
          <cell r="B78" t="str">
            <v>ITEL</v>
          </cell>
          <cell r="C78" t="str">
            <v>4.32</v>
          </cell>
          <cell r="D78" t="str">
            <v>4.40</v>
          </cell>
          <cell r="E78" t="str">
            <v>4.22</v>
          </cell>
          <cell r="F78" t="str">
            <v>4.40</v>
          </cell>
        </row>
        <row r="79">
          <cell r="A79" t="str">
            <v>JAS</v>
          </cell>
          <cell r="B79" t="str">
            <v>JAS</v>
          </cell>
          <cell r="C79" t="str">
            <v>3.80</v>
          </cell>
          <cell r="D79" t="str">
            <v>3.88</v>
          </cell>
          <cell r="E79" t="str">
            <v>3.66</v>
          </cell>
          <cell r="F79" t="str">
            <v>3.68</v>
          </cell>
        </row>
        <row r="80">
          <cell r="A80" t="str">
            <v>JASIF</v>
          </cell>
          <cell r="B80" t="str">
            <v>JASIF</v>
          </cell>
          <cell r="C80" t="str">
            <v>10.50</v>
          </cell>
          <cell r="D80" t="str">
            <v>10.60</v>
          </cell>
          <cell r="E80" t="str">
            <v>10.50</v>
          </cell>
          <cell r="F80" t="str">
            <v>10.60</v>
          </cell>
        </row>
        <row r="81">
          <cell r="A81" t="str">
            <v>JMART</v>
          </cell>
          <cell r="B81" t="str">
            <v>JMART</v>
          </cell>
          <cell r="C81" t="str">
            <v>55.25</v>
          </cell>
          <cell r="D81" t="str">
            <v>55.50</v>
          </cell>
          <cell r="E81" t="str">
            <v>52.25</v>
          </cell>
          <cell r="F81" t="str">
            <v>52.50</v>
          </cell>
        </row>
        <row r="82">
          <cell r="A82" t="str">
            <v>JTS</v>
          </cell>
          <cell r="B82" t="str">
            <v>JTS</v>
          </cell>
          <cell r="C82" t="str">
            <v>127.00</v>
          </cell>
          <cell r="D82" t="str">
            <v>134.00</v>
          </cell>
          <cell r="E82" t="str">
            <v>104.00</v>
          </cell>
          <cell r="F82" t="str">
            <v>104.00</v>
          </cell>
        </row>
        <row r="83">
          <cell r="A83" t="str">
            <v>MFEC</v>
          </cell>
          <cell r="B83" t="str">
            <v>MFEC</v>
          </cell>
          <cell r="C83" t="str">
            <v>8.55</v>
          </cell>
          <cell r="D83" t="str">
            <v>8.75</v>
          </cell>
          <cell r="E83" t="str">
            <v>8.55</v>
          </cell>
          <cell r="F83" t="str">
            <v>8.65</v>
          </cell>
        </row>
        <row r="84">
          <cell r="A84" t="str">
            <v>MSC</v>
          </cell>
          <cell r="B84" t="str">
            <v>MSC</v>
          </cell>
          <cell r="C84" t="str">
            <v>8.40</v>
          </cell>
          <cell r="D84" t="str">
            <v>8.55</v>
          </cell>
          <cell r="E84" t="str">
            <v>8.30</v>
          </cell>
          <cell r="F84" t="str">
            <v>8.40</v>
          </cell>
        </row>
        <row r="85">
          <cell r="A85" t="str">
            <v>PT</v>
          </cell>
          <cell r="B85" t="str">
            <v>PT</v>
          </cell>
          <cell r="C85" t="str">
            <v>6.05</v>
          </cell>
          <cell r="D85" t="str">
            <v>6.10</v>
          </cell>
          <cell r="E85" t="str">
            <v>6.00</v>
          </cell>
          <cell r="F85" t="str">
            <v>6.05</v>
          </cell>
        </row>
        <row r="86">
          <cell r="A86" t="str">
            <v>SAMART</v>
          </cell>
          <cell r="B86" t="str">
            <v>SAMART</v>
          </cell>
          <cell r="C86" t="str">
            <v>6.05</v>
          </cell>
          <cell r="D86" t="str">
            <v>6.05</v>
          </cell>
          <cell r="E86" t="str">
            <v>5.90</v>
          </cell>
          <cell r="F86" t="str">
            <v>6.00</v>
          </cell>
        </row>
        <row r="87">
          <cell r="A87" t="str">
            <v>SAMTEL</v>
          </cell>
          <cell r="B87" t="str">
            <v>SAMTEL</v>
          </cell>
          <cell r="C87" t="str">
            <v>6.55</v>
          </cell>
          <cell r="D87" t="str">
            <v>6.60</v>
          </cell>
          <cell r="E87" t="str">
            <v>6.55</v>
          </cell>
          <cell r="F87" t="str">
            <v>6.60</v>
          </cell>
        </row>
        <row r="88">
          <cell r="A88" t="str">
            <v>SDC</v>
          </cell>
          <cell r="B88" t="str">
            <v>SDC</v>
          </cell>
          <cell r="C88" t="str">
            <v>0.34</v>
          </cell>
          <cell r="D88" t="str">
            <v>0.34</v>
          </cell>
          <cell r="E88" t="str">
            <v>0.31</v>
          </cell>
          <cell r="F88" t="str">
            <v>0.32</v>
          </cell>
        </row>
        <row r="89">
          <cell r="A89" t="str">
            <v>SIS</v>
          </cell>
          <cell r="B89" t="str">
            <v>SIS</v>
          </cell>
          <cell r="C89" t="str">
            <v>26.50</v>
          </cell>
          <cell r="D89" t="str">
            <v>27.25</v>
          </cell>
          <cell r="E89" t="str">
            <v>26.25</v>
          </cell>
          <cell r="F89" t="str">
            <v>27.00</v>
          </cell>
        </row>
        <row r="90">
          <cell r="A90" t="str">
            <v>SKY</v>
          </cell>
          <cell r="B90" t="str">
            <v>SKY</v>
          </cell>
          <cell r="C90" t="str">
            <v>10.70</v>
          </cell>
          <cell r="D90" t="str">
            <v>10.70</v>
          </cell>
          <cell r="E90" t="str">
            <v>10.40</v>
          </cell>
          <cell r="F90" t="str">
            <v>10.60</v>
          </cell>
        </row>
        <row r="91">
          <cell r="A91" t="str">
            <v>SVOA</v>
          </cell>
          <cell r="B91" t="str">
            <v>SVOA</v>
          </cell>
          <cell r="C91" t="str">
            <v>2.92</v>
          </cell>
          <cell r="D91" t="str">
            <v>2.96</v>
          </cell>
          <cell r="E91" t="str">
            <v>2.90</v>
          </cell>
          <cell r="F91" t="str">
            <v>2.92</v>
          </cell>
        </row>
        <row r="92">
          <cell r="A92" t="str">
            <v>SYMC</v>
          </cell>
          <cell r="B92" t="str">
            <v>SYMC</v>
          </cell>
          <cell r="C92" t="str">
            <v>6.40</v>
          </cell>
          <cell r="D92" t="str">
            <v>6.60</v>
          </cell>
          <cell r="E92" t="str">
            <v>6.40</v>
          </cell>
          <cell r="F92" t="str">
            <v>6.50</v>
          </cell>
        </row>
        <row r="93">
          <cell r="A93" t="str">
            <v>SYNEX</v>
          </cell>
          <cell r="B93" t="str">
            <v>SYNEX</v>
          </cell>
          <cell r="C93" t="str">
            <v>18.00</v>
          </cell>
          <cell r="D93" t="str">
            <v>18.40</v>
          </cell>
          <cell r="E93" t="str">
            <v>17.90</v>
          </cell>
          <cell r="F93" t="str">
            <v>18.20</v>
          </cell>
        </row>
        <row r="94">
          <cell r="A94" t="str">
            <v>THCOM</v>
          </cell>
          <cell r="B94" t="str">
            <v>THCOM</v>
          </cell>
          <cell r="C94" t="str">
            <v>9.30</v>
          </cell>
          <cell r="D94" t="str">
            <v>9.30</v>
          </cell>
          <cell r="E94" t="str">
            <v>9.10</v>
          </cell>
          <cell r="F94" t="str">
            <v>9.20</v>
          </cell>
        </row>
        <row r="95">
          <cell r="A95" t="str">
            <v>TKC</v>
          </cell>
          <cell r="B95" t="str">
            <v>TKC</v>
          </cell>
          <cell r="C95" t="str">
            <v>23.40</v>
          </cell>
          <cell r="D95" t="str">
            <v>24.20</v>
          </cell>
          <cell r="E95" t="str">
            <v>23.20</v>
          </cell>
          <cell r="F95" t="str">
            <v>23.80</v>
          </cell>
        </row>
        <row r="96">
          <cell r="A96" t="str">
            <v>TRUE</v>
          </cell>
          <cell r="B96" t="str">
            <v>TRUE</v>
          </cell>
          <cell r="C96" t="str">
            <v>4.64</v>
          </cell>
          <cell r="D96" t="str">
            <v>4.68</v>
          </cell>
          <cell r="E96" t="str">
            <v>4.60</v>
          </cell>
          <cell r="F96" t="str">
            <v>4.64</v>
          </cell>
        </row>
        <row r="97">
          <cell r="A97" t="str">
            <v>TWZ</v>
          </cell>
          <cell r="B97" t="str">
            <v>TWZ</v>
          </cell>
          <cell r="C97" t="str">
            <v>0.08</v>
          </cell>
          <cell r="D97" t="str">
            <v>0.08</v>
          </cell>
          <cell r="E97" t="str">
            <v>0.07</v>
          </cell>
          <cell r="F97" t="str">
            <v>0.07</v>
          </cell>
        </row>
        <row r="98">
          <cell r="A98" t="str">
            <v>CCET</v>
          </cell>
          <cell r="B98" t="str">
            <v>CCET</v>
          </cell>
          <cell r="C98" t="str">
            <v>2.38</v>
          </cell>
          <cell r="D98" t="str">
            <v>2.40</v>
          </cell>
          <cell r="E98" t="str">
            <v>2.36</v>
          </cell>
          <cell r="F98" t="str">
            <v>2.36</v>
          </cell>
        </row>
        <row r="99">
          <cell r="A99" t="str">
            <v>DELTA</v>
          </cell>
          <cell r="B99" t="str">
            <v>DELTA</v>
          </cell>
          <cell r="C99" t="str">
            <v>294.00</v>
          </cell>
          <cell r="D99" t="str">
            <v>307.00</v>
          </cell>
          <cell r="E99" t="str">
            <v>287.00</v>
          </cell>
          <cell r="F99" t="str">
            <v>305.00</v>
          </cell>
        </row>
        <row r="100">
          <cell r="A100" t="str">
            <v>HANA</v>
          </cell>
          <cell r="B100" t="str">
            <v>HANA</v>
          </cell>
          <cell r="C100" t="str">
            <v>41.25</v>
          </cell>
          <cell r="D100" t="str">
            <v>42.25</v>
          </cell>
          <cell r="E100" t="str">
            <v>41.00</v>
          </cell>
          <cell r="F100" t="str">
            <v>41.25</v>
          </cell>
        </row>
        <row r="101">
          <cell r="A101" t="str">
            <v>KCE</v>
          </cell>
          <cell r="B101" t="str">
            <v>KCE</v>
          </cell>
          <cell r="C101" t="str">
            <v>62.00</v>
          </cell>
          <cell r="D101" t="str">
            <v>62.50</v>
          </cell>
          <cell r="E101" t="str">
            <v>61.50</v>
          </cell>
          <cell r="F101" t="str">
            <v>62.00</v>
          </cell>
        </row>
        <row r="102">
          <cell r="A102" t="str">
            <v>METCO</v>
          </cell>
          <cell r="B102" t="str">
            <v>METCO</v>
          </cell>
          <cell r="C102" t="str">
            <v>228.00</v>
          </cell>
          <cell r="D102" t="str">
            <v>228.00</v>
          </cell>
          <cell r="E102" t="str">
            <v>227.00</v>
          </cell>
          <cell r="F102" t="str">
            <v>227.00</v>
          </cell>
        </row>
        <row r="103">
          <cell r="A103" t="str">
            <v>NEX</v>
          </cell>
          <cell r="B103" t="str">
            <v>NEX</v>
          </cell>
          <cell r="C103" t="str">
            <v>17.90</v>
          </cell>
          <cell r="D103" t="str">
            <v>18.10</v>
          </cell>
          <cell r="E103" t="str">
            <v>17.60</v>
          </cell>
          <cell r="F103" t="str">
            <v>17.90</v>
          </cell>
        </row>
        <row r="104">
          <cell r="A104" t="str">
            <v>SMT</v>
          </cell>
          <cell r="B104" t="str">
            <v>SMT</v>
          </cell>
          <cell r="C104" t="str">
            <v>4.42</v>
          </cell>
          <cell r="D104" t="str">
            <v>4.42</v>
          </cell>
          <cell r="E104" t="str">
            <v>4.20</v>
          </cell>
          <cell r="F104" t="str">
            <v>4.20</v>
          </cell>
        </row>
        <row r="105">
          <cell r="A105" t="str">
            <v>SVI</v>
          </cell>
          <cell r="B105" t="str">
            <v>SVI</v>
          </cell>
          <cell r="C105" t="str">
            <v>6.95</v>
          </cell>
          <cell r="D105" t="str">
            <v>7.15</v>
          </cell>
          <cell r="E105" t="str">
            <v>6.90</v>
          </cell>
          <cell r="F105" t="str">
            <v>7.00</v>
          </cell>
        </row>
        <row r="106">
          <cell r="A106" t="str">
            <v>TEAM</v>
          </cell>
          <cell r="B106" t="str">
            <v>TEAM</v>
          </cell>
          <cell r="C106" t="str">
            <v>3.36</v>
          </cell>
          <cell r="D106" t="str">
            <v>3.36</v>
          </cell>
          <cell r="E106" t="str">
            <v>3.28</v>
          </cell>
          <cell r="F106" t="str">
            <v>3.28</v>
          </cell>
        </row>
        <row r="107">
          <cell r="A107" t="str">
            <v/>
          </cell>
          <cell r="D107" t="str">
            <v>1,563.97</v>
          </cell>
          <cell r="E107" t="str">
            <v>1,549.98</v>
          </cell>
          <cell r="F107" t="str">
            <v>1,559.21</v>
          </cell>
        </row>
        <row r="108">
          <cell r="A108" t="str">
            <v/>
          </cell>
          <cell r="D108" t="str">
            <v>950.24</v>
          </cell>
          <cell r="E108" t="str">
            <v>940.16</v>
          </cell>
          <cell r="F108" t="str">
            <v>946.34</v>
          </cell>
        </row>
        <row r="109">
          <cell r="A109" t="str">
            <v/>
          </cell>
          <cell r="D109" t="str">
            <v>2,160.52</v>
          </cell>
          <cell r="E109" t="str">
            <v>2,138.44</v>
          </cell>
          <cell r="F109" t="str">
            <v>2,151.78</v>
          </cell>
        </row>
        <row r="110">
          <cell r="A110" t="str">
            <v/>
          </cell>
          <cell r="D110" t="str">
            <v>1,058.36</v>
          </cell>
          <cell r="E110" t="str">
            <v>1,048.60</v>
          </cell>
          <cell r="F110" t="str">
            <v>1,055.24</v>
          </cell>
        </row>
        <row r="111">
          <cell r="A111" t="str">
            <v/>
          </cell>
          <cell r="D111" t="str">
            <v>983.62</v>
          </cell>
          <cell r="E111" t="str">
            <v>974.68</v>
          </cell>
          <cell r="F111" t="str">
            <v>979.66</v>
          </cell>
        </row>
        <row r="112">
          <cell r="A112" t="str">
            <v/>
          </cell>
          <cell r="D112" t="str">
            <v>1,141.20</v>
          </cell>
          <cell r="E112" t="str">
            <v>1,129.10</v>
          </cell>
          <cell r="F112" t="str">
            <v>1,136.43</v>
          </cell>
        </row>
        <row r="113">
          <cell r="A113" t="str">
            <v/>
          </cell>
          <cell r="D113" t="str">
            <v>997.53</v>
          </cell>
          <cell r="E113" t="str">
            <v>986.77</v>
          </cell>
          <cell r="F113" t="str">
            <v>993.63</v>
          </cell>
        </row>
        <row r="114">
          <cell r="A114" t="str">
            <v/>
          </cell>
          <cell r="D114" t="str">
            <v>963.33</v>
          </cell>
          <cell r="E114" t="str">
            <v>949.88</v>
          </cell>
          <cell r="F114" t="str">
            <v>959.21</v>
          </cell>
        </row>
        <row r="115">
          <cell r="A115" t="str">
            <v/>
          </cell>
          <cell r="D115" t="str">
            <v>604.16</v>
          </cell>
          <cell r="E115" t="str">
            <v>593.68</v>
          </cell>
          <cell r="F115" t="str">
            <v>599.19</v>
          </cell>
        </row>
        <row r="116">
          <cell r="A116" t="str">
            <v>THL</v>
          </cell>
          <cell r="B116" t="str">
            <v>THL &lt;SP, NC&gt;</v>
          </cell>
          <cell r="C116" t="str">
            <v>-</v>
          </cell>
          <cell r="D116" t="str">
            <v>-</v>
          </cell>
          <cell r="E116" t="str">
            <v>-</v>
          </cell>
          <cell r="F116" t="str">
            <v>-</v>
          </cell>
        </row>
        <row r="117">
          <cell r="A117" t="str">
            <v>7UP</v>
          </cell>
          <cell r="B117" t="str">
            <v>7UP</v>
          </cell>
          <cell r="C117" t="str">
            <v>1.02</v>
          </cell>
          <cell r="D117" t="str">
            <v>1.03</v>
          </cell>
          <cell r="E117" t="str">
            <v>1.00</v>
          </cell>
          <cell r="F117" t="str">
            <v>1.01</v>
          </cell>
        </row>
        <row r="118">
          <cell r="A118" t="str">
            <v>ABPIF</v>
          </cell>
          <cell r="B118" t="str">
            <v>ABPIF</v>
          </cell>
          <cell r="C118" t="str">
            <v>1.30</v>
          </cell>
          <cell r="D118" t="str">
            <v>1.31</v>
          </cell>
          <cell r="E118" t="str">
            <v>1.30</v>
          </cell>
          <cell r="F118" t="str">
            <v>1.31</v>
          </cell>
        </row>
        <row r="119">
          <cell r="A119" t="str">
            <v>ACC</v>
          </cell>
          <cell r="B119" t="str">
            <v>ACC</v>
          </cell>
          <cell r="C119" t="str">
            <v>1.37</v>
          </cell>
          <cell r="D119" t="str">
            <v>1.37</v>
          </cell>
          <cell r="E119" t="str">
            <v>1.32</v>
          </cell>
          <cell r="F119" t="str">
            <v>1.33</v>
          </cell>
        </row>
        <row r="120">
          <cell r="A120" t="str">
            <v>ACE</v>
          </cell>
          <cell r="B120" t="str">
            <v>ACE</v>
          </cell>
          <cell r="C120" t="str">
            <v>2.66</v>
          </cell>
          <cell r="D120" t="str">
            <v>2.70</v>
          </cell>
          <cell r="E120" t="str">
            <v>2.66</v>
          </cell>
          <cell r="F120" t="str">
            <v>2.70</v>
          </cell>
        </row>
        <row r="121">
          <cell r="A121" t="str">
            <v>AGE</v>
          </cell>
          <cell r="B121" t="str">
            <v>AGE</v>
          </cell>
          <cell r="C121" t="str">
            <v>3.70</v>
          </cell>
          <cell r="D121" t="str">
            <v>3.76</v>
          </cell>
          <cell r="E121" t="str">
            <v>3.70</v>
          </cell>
          <cell r="F121" t="str">
            <v>3.70</v>
          </cell>
        </row>
        <row r="122">
          <cell r="A122" t="str">
            <v>AI</v>
          </cell>
          <cell r="B122" t="str">
            <v>AI</v>
          </cell>
          <cell r="C122" t="str">
            <v>6.40</v>
          </cell>
          <cell r="D122" t="str">
            <v>6.40</v>
          </cell>
          <cell r="E122" t="str">
            <v>6.30</v>
          </cell>
          <cell r="F122" t="str">
            <v>6.30</v>
          </cell>
        </row>
        <row r="123">
          <cell r="A123" t="str">
            <v>AIE</v>
          </cell>
          <cell r="B123" t="str">
            <v>AIE</v>
          </cell>
          <cell r="C123" t="str">
            <v>3.70</v>
          </cell>
          <cell r="D123" t="str">
            <v>3.72</v>
          </cell>
          <cell r="E123" t="str">
            <v>3.68</v>
          </cell>
          <cell r="F123" t="str">
            <v>3.72</v>
          </cell>
        </row>
        <row r="124">
          <cell r="A124" t="str">
            <v>AKR</v>
          </cell>
          <cell r="B124" t="str">
            <v>AKR</v>
          </cell>
          <cell r="C124" t="str">
            <v>1.00</v>
          </cell>
          <cell r="D124" t="str">
            <v>1.01</v>
          </cell>
          <cell r="E124" t="str">
            <v>0.99</v>
          </cell>
          <cell r="F124" t="str">
            <v>1.00</v>
          </cell>
        </row>
        <row r="125">
          <cell r="A125" t="str">
            <v>BAFS</v>
          </cell>
          <cell r="B125" t="str">
            <v>BAFS</v>
          </cell>
          <cell r="C125" t="str">
            <v>27.75</v>
          </cell>
          <cell r="D125" t="str">
            <v>28.25</v>
          </cell>
          <cell r="E125" t="str">
            <v>27.50</v>
          </cell>
          <cell r="F125" t="str">
            <v>28.25</v>
          </cell>
        </row>
        <row r="126">
          <cell r="A126" t="str">
            <v>BANPU</v>
          </cell>
          <cell r="B126" t="str">
            <v>BANPU</v>
          </cell>
          <cell r="C126" t="str">
            <v>12.60</v>
          </cell>
          <cell r="D126" t="str">
            <v>12.60</v>
          </cell>
          <cell r="E126" t="str">
            <v>12.30</v>
          </cell>
          <cell r="F126" t="str">
            <v>12.50</v>
          </cell>
        </row>
        <row r="127">
          <cell r="A127" t="str">
            <v>BBGI</v>
          </cell>
          <cell r="B127" t="str">
            <v>BBGI</v>
          </cell>
          <cell r="C127" t="str">
            <v>7.95</v>
          </cell>
          <cell r="D127" t="str">
            <v>8.00</v>
          </cell>
          <cell r="E127" t="str">
            <v>7.80</v>
          </cell>
          <cell r="F127" t="str">
            <v>7.80</v>
          </cell>
        </row>
        <row r="128">
          <cell r="A128" t="str">
            <v>BCP</v>
          </cell>
          <cell r="B128" t="str">
            <v>BCP</v>
          </cell>
          <cell r="C128" t="str">
            <v>29.50</v>
          </cell>
          <cell r="D128" t="str">
            <v>29.75</v>
          </cell>
          <cell r="E128" t="str">
            <v>29.00</v>
          </cell>
          <cell r="F128" t="str">
            <v>29.50</v>
          </cell>
        </row>
        <row r="129">
          <cell r="A129" t="str">
            <v>BCPG</v>
          </cell>
          <cell r="B129" t="str">
            <v>BCPG</v>
          </cell>
          <cell r="C129" t="str">
            <v>11.10</v>
          </cell>
          <cell r="D129" t="str">
            <v>11.30</v>
          </cell>
          <cell r="E129" t="str">
            <v>11.00</v>
          </cell>
          <cell r="F129" t="str">
            <v>11.30</v>
          </cell>
        </row>
        <row r="130">
          <cell r="A130" t="str">
            <v>BGRIM</v>
          </cell>
          <cell r="B130" t="str">
            <v>BGRIM</v>
          </cell>
          <cell r="C130" t="str">
            <v>34.50</v>
          </cell>
          <cell r="D130" t="str">
            <v>36.25</v>
          </cell>
          <cell r="E130" t="str">
            <v>34.25</v>
          </cell>
          <cell r="F130" t="str">
            <v>35.50</v>
          </cell>
        </row>
        <row r="131">
          <cell r="A131" t="str">
            <v>BPP</v>
          </cell>
          <cell r="B131" t="str">
            <v>BPP</v>
          </cell>
          <cell r="C131" t="str">
            <v>14.50</v>
          </cell>
          <cell r="D131" t="str">
            <v>14.70</v>
          </cell>
          <cell r="E131" t="str">
            <v>14.50</v>
          </cell>
          <cell r="F131" t="str">
            <v>14.60</v>
          </cell>
        </row>
        <row r="132">
          <cell r="A132" t="str">
            <v>BRRGIF</v>
          </cell>
          <cell r="B132" t="str">
            <v>BRRGIF</v>
          </cell>
          <cell r="C132" t="str">
            <v>5.15</v>
          </cell>
          <cell r="D132" t="str">
            <v>5.25</v>
          </cell>
          <cell r="E132" t="str">
            <v>5.15</v>
          </cell>
          <cell r="F132" t="str">
            <v>5.25</v>
          </cell>
        </row>
        <row r="133">
          <cell r="A133" t="str">
            <v>CKP</v>
          </cell>
          <cell r="B133" t="str">
            <v>CKP</v>
          </cell>
          <cell r="C133" t="str">
            <v>5.55</v>
          </cell>
          <cell r="D133" t="str">
            <v>5.55</v>
          </cell>
          <cell r="E133" t="str">
            <v>5.50</v>
          </cell>
          <cell r="F133" t="str">
            <v>5.55</v>
          </cell>
        </row>
        <row r="134">
          <cell r="A134" t="str">
            <v>CV</v>
          </cell>
          <cell r="B134" t="str">
            <v>CV</v>
          </cell>
          <cell r="C134" t="str">
            <v>2.28</v>
          </cell>
          <cell r="D134" t="str">
            <v>2.28</v>
          </cell>
          <cell r="E134" t="str">
            <v>2.22</v>
          </cell>
          <cell r="F134" t="str">
            <v>2.26</v>
          </cell>
        </row>
        <row r="135">
          <cell r="A135" t="str">
            <v>DEMCO</v>
          </cell>
          <cell r="B135" t="str">
            <v>DEMCO</v>
          </cell>
          <cell r="C135" t="str">
            <v>2.96</v>
          </cell>
          <cell r="D135" t="str">
            <v>3.04</v>
          </cell>
          <cell r="E135" t="str">
            <v>2.94</v>
          </cell>
          <cell r="F135" t="str">
            <v>3.00</v>
          </cell>
        </row>
        <row r="136">
          <cell r="A136" t="str">
            <v>EA</v>
          </cell>
          <cell r="B136" t="str">
            <v>EA</v>
          </cell>
          <cell r="C136" t="str">
            <v>83.00</v>
          </cell>
          <cell r="D136" t="str">
            <v>84.25</v>
          </cell>
          <cell r="E136" t="str">
            <v>82.75</v>
          </cell>
          <cell r="F136" t="str">
            <v>83.75</v>
          </cell>
        </row>
        <row r="137">
          <cell r="A137" t="str">
            <v>EASTW</v>
          </cell>
          <cell r="B137" t="str">
            <v>EASTW</v>
          </cell>
          <cell r="C137" t="str">
            <v>6.30</v>
          </cell>
          <cell r="D137" t="str">
            <v>6.30</v>
          </cell>
          <cell r="E137" t="str">
            <v>6.20</v>
          </cell>
          <cell r="F137" t="str">
            <v>6.25</v>
          </cell>
        </row>
        <row r="138">
          <cell r="A138" t="str">
            <v>EGATIF</v>
          </cell>
          <cell r="B138" t="str">
            <v>EGATIF</v>
          </cell>
          <cell r="C138" t="str">
            <v>8.10</v>
          </cell>
          <cell r="D138" t="str">
            <v>8.15</v>
          </cell>
          <cell r="E138" t="str">
            <v>8.05</v>
          </cell>
          <cell r="F138" t="str">
            <v>8.05</v>
          </cell>
        </row>
        <row r="139">
          <cell r="A139" t="str">
            <v>EGCO</v>
          </cell>
          <cell r="B139" t="str">
            <v>EGCO</v>
          </cell>
          <cell r="C139" t="str">
            <v>174.00</v>
          </cell>
          <cell r="D139" t="str">
            <v>174.00</v>
          </cell>
          <cell r="E139" t="str">
            <v>172.00</v>
          </cell>
          <cell r="F139" t="str">
            <v>172.50</v>
          </cell>
        </row>
        <row r="140">
          <cell r="A140" t="str">
            <v>EP</v>
          </cell>
          <cell r="B140" t="str">
            <v>EP</v>
          </cell>
          <cell r="C140" t="str">
            <v>4.82</v>
          </cell>
          <cell r="D140" t="str">
            <v>4.82</v>
          </cell>
          <cell r="E140" t="str">
            <v>4.78</v>
          </cell>
          <cell r="F140" t="str">
            <v>4.78</v>
          </cell>
        </row>
        <row r="141">
          <cell r="A141" t="str">
            <v>ESSO</v>
          </cell>
          <cell r="B141" t="str">
            <v>ESSO</v>
          </cell>
          <cell r="C141" t="str">
            <v>10.70</v>
          </cell>
          <cell r="D141" t="str">
            <v>11.30</v>
          </cell>
          <cell r="E141" t="str">
            <v>10.60</v>
          </cell>
          <cell r="F141" t="str">
            <v>10.80</v>
          </cell>
        </row>
        <row r="142">
          <cell r="A142" t="str">
            <v>ETC</v>
          </cell>
          <cell r="B142" t="str">
            <v>ETC</v>
          </cell>
          <cell r="C142" t="str">
            <v>3.62</v>
          </cell>
          <cell r="D142" t="str">
            <v>3.66</v>
          </cell>
          <cell r="E142" t="str">
            <v>3.54</v>
          </cell>
          <cell r="F142" t="str">
            <v>3.60</v>
          </cell>
        </row>
        <row r="143">
          <cell r="A143" t="str">
            <v>GPSC</v>
          </cell>
          <cell r="B143" t="str">
            <v>GPSC</v>
          </cell>
          <cell r="C143" t="str">
            <v>65.00</v>
          </cell>
          <cell r="D143" t="str">
            <v>66.25</v>
          </cell>
          <cell r="E143" t="str">
            <v>64.50</v>
          </cell>
          <cell r="F143" t="str">
            <v>66.00</v>
          </cell>
        </row>
        <row r="144">
          <cell r="A144" t="str">
            <v>GREEN</v>
          </cell>
          <cell r="B144" t="str">
            <v>GREEN</v>
          </cell>
          <cell r="C144" t="str">
            <v>1.36</v>
          </cell>
          <cell r="D144" t="str">
            <v>1.36</v>
          </cell>
          <cell r="E144" t="str">
            <v>1.30</v>
          </cell>
          <cell r="F144" t="str">
            <v>1.33</v>
          </cell>
        </row>
        <row r="145">
          <cell r="A145" t="str">
            <v>GULF</v>
          </cell>
          <cell r="B145" t="str">
            <v>GULF</v>
          </cell>
          <cell r="C145" t="str">
            <v>47.00</v>
          </cell>
          <cell r="D145" t="str">
            <v>47.50</v>
          </cell>
          <cell r="E145" t="str">
            <v>46.75</v>
          </cell>
          <cell r="F145" t="str">
            <v>46.75</v>
          </cell>
        </row>
        <row r="146">
          <cell r="A146" t="str">
            <v>GUNKUL</v>
          </cell>
          <cell r="B146" t="str">
            <v>GUNKUL</v>
          </cell>
          <cell r="C146" t="str">
            <v>5.25</v>
          </cell>
          <cell r="D146" t="str">
            <v>5.60</v>
          </cell>
          <cell r="E146" t="str">
            <v>5.25</v>
          </cell>
          <cell r="F146" t="str">
            <v>5.55</v>
          </cell>
        </row>
        <row r="147">
          <cell r="A147" t="str">
            <v>IFEC</v>
          </cell>
          <cell r="B147" t="str">
            <v>IFEC &lt;SP, NP, NC&gt;</v>
          </cell>
          <cell r="C147" t="str">
            <v>-</v>
          </cell>
          <cell r="D147" t="str">
            <v>-</v>
          </cell>
          <cell r="E147" t="str">
            <v>-</v>
          </cell>
          <cell r="F147" t="str">
            <v>-</v>
          </cell>
        </row>
        <row r="148">
          <cell r="A148" t="str">
            <v>IRPC</v>
          </cell>
          <cell r="B148" t="str">
            <v>IRPC</v>
          </cell>
          <cell r="C148" t="str">
            <v>3.10</v>
          </cell>
          <cell r="D148" t="str">
            <v>3.14</v>
          </cell>
          <cell r="E148" t="str">
            <v>3.08</v>
          </cell>
          <cell r="F148" t="str">
            <v>3.12</v>
          </cell>
        </row>
        <row r="149">
          <cell r="A149" t="str">
            <v>JR</v>
          </cell>
          <cell r="B149" t="str">
            <v>JR</v>
          </cell>
          <cell r="C149" t="str">
            <v>6.90</v>
          </cell>
          <cell r="D149" t="str">
            <v>6.95</v>
          </cell>
          <cell r="E149" t="str">
            <v>6.85</v>
          </cell>
          <cell r="F149" t="str">
            <v>6.95</v>
          </cell>
        </row>
        <row r="150">
          <cell r="A150" t="str">
            <v>KBSPIF</v>
          </cell>
          <cell r="B150" t="str">
            <v>KBSPIF</v>
          </cell>
          <cell r="C150" t="str">
            <v>11.60</v>
          </cell>
          <cell r="D150" t="str">
            <v>11.70</v>
          </cell>
          <cell r="E150" t="str">
            <v>11.60</v>
          </cell>
          <cell r="F150" t="str">
            <v>11.70</v>
          </cell>
        </row>
        <row r="151">
          <cell r="A151" t="str">
            <v>LANNA</v>
          </cell>
          <cell r="B151" t="str">
            <v>LANNA</v>
          </cell>
          <cell r="C151" t="str">
            <v>19.70</v>
          </cell>
          <cell r="D151" t="str">
            <v>19.80</v>
          </cell>
          <cell r="E151" t="str">
            <v>19.40</v>
          </cell>
          <cell r="F151" t="str">
            <v>19.50</v>
          </cell>
        </row>
        <row r="152">
          <cell r="A152" t="str">
            <v>MDX</v>
          </cell>
          <cell r="B152" t="str">
            <v>MDX</v>
          </cell>
          <cell r="C152" t="str">
            <v>5.10</v>
          </cell>
          <cell r="D152" t="str">
            <v>5.25</v>
          </cell>
          <cell r="E152" t="str">
            <v>5.10</v>
          </cell>
          <cell r="F152" t="str">
            <v>5.20</v>
          </cell>
        </row>
        <row r="153">
          <cell r="A153" t="str">
            <v>NOVA</v>
          </cell>
          <cell r="B153" t="str">
            <v>NOVA</v>
          </cell>
          <cell r="C153" t="str">
            <v>13.60</v>
          </cell>
          <cell r="D153" t="str">
            <v>14.20</v>
          </cell>
          <cell r="E153" t="str">
            <v>12.60</v>
          </cell>
          <cell r="F153" t="str">
            <v>13.40</v>
          </cell>
        </row>
        <row r="154">
          <cell r="A154" t="str">
            <v>OR</v>
          </cell>
          <cell r="B154" t="str">
            <v>OR</v>
          </cell>
          <cell r="C154" t="str">
            <v>25.75</v>
          </cell>
          <cell r="D154" t="str">
            <v>26.00</v>
          </cell>
          <cell r="E154" t="str">
            <v>25.50</v>
          </cell>
          <cell r="F154" t="str">
            <v>25.75</v>
          </cell>
        </row>
        <row r="155">
          <cell r="A155" t="str">
            <v>PRIME</v>
          </cell>
          <cell r="B155" t="str">
            <v>PRIME</v>
          </cell>
          <cell r="C155" t="str">
            <v>1.59</v>
          </cell>
          <cell r="D155" t="str">
            <v>1.59</v>
          </cell>
          <cell r="E155" t="str">
            <v>1.55</v>
          </cell>
          <cell r="F155" t="str">
            <v>1.55</v>
          </cell>
        </row>
        <row r="156">
          <cell r="A156" t="str">
            <v>PTG</v>
          </cell>
          <cell r="B156" t="str">
            <v>PTG</v>
          </cell>
          <cell r="C156" t="str">
            <v>13.60</v>
          </cell>
          <cell r="D156" t="str">
            <v>14.00</v>
          </cell>
          <cell r="E156" t="str">
            <v>13.20</v>
          </cell>
          <cell r="F156" t="str">
            <v>13.80</v>
          </cell>
        </row>
        <row r="157">
          <cell r="A157" t="str">
            <v>PTT</v>
          </cell>
          <cell r="B157" t="str">
            <v>PTT</v>
          </cell>
          <cell r="C157" t="str">
            <v>33.25</v>
          </cell>
          <cell r="D157" t="str">
            <v>33.50</v>
          </cell>
          <cell r="E157" t="str">
            <v>33.00</v>
          </cell>
          <cell r="F157" t="str">
            <v>33.25</v>
          </cell>
        </row>
        <row r="158">
          <cell r="A158" t="str">
            <v>PTTEP</v>
          </cell>
          <cell r="B158" t="str">
            <v>PTTEP</v>
          </cell>
          <cell r="C158" t="str">
            <v>158.00</v>
          </cell>
          <cell r="D158" t="str">
            <v>160.00</v>
          </cell>
          <cell r="E158" t="str">
            <v>156.00</v>
          </cell>
          <cell r="F158" t="str">
            <v>158.50</v>
          </cell>
        </row>
        <row r="159">
          <cell r="A159" t="str">
            <v>QTC</v>
          </cell>
          <cell r="B159" t="str">
            <v>QTC</v>
          </cell>
          <cell r="C159" t="str">
            <v>4.88</v>
          </cell>
          <cell r="D159" t="str">
            <v>4.98</v>
          </cell>
          <cell r="E159" t="str">
            <v>4.86</v>
          </cell>
          <cell r="F159" t="str">
            <v>4.96</v>
          </cell>
        </row>
        <row r="160">
          <cell r="A160" t="str">
            <v>RATCH</v>
          </cell>
          <cell r="B160" t="str">
            <v>RATCH</v>
          </cell>
          <cell r="C160" t="str">
            <v>37.50</v>
          </cell>
          <cell r="D160" t="str">
            <v>38.00</v>
          </cell>
          <cell r="E160" t="str">
            <v>37.25</v>
          </cell>
          <cell r="F160" t="str">
            <v>37.75</v>
          </cell>
        </row>
        <row r="161">
          <cell r="A161" t="str">
            <v>RPC</v>
          </cell>
          <cell r="B161" t="str">
            <v>RPC</v>
          </cell>
          <cell r="C161" t="str">
            <v>1.14</v>
          </cell>
          <cell r="D161" t="str">
            <v>1.16</v>
          </cell>
          <cell r="E161" t="str">
            <v>1.12</v>
          </cell>
          <cell r="F161" t="str">
            <v>1.15</v>
          </cell>
        </row>
        <row r="162">
          <cell r="A162" t="str">
            <v>SCG</v>
          </cell>
          <cell r="B162" t="str">
            <v>SCG</v>
          </cell>
          <cell r="C162" t="str">
            <v>5.10</v>
          </cell>
          <cell r="D162" t="str">
            <v>5.10</v>
          </cell>
          <cell r="E162" t="str">
            <v>4.98</v>
          </cell>
          <cell r="F162" t="str">
            <v>5.00</v>
          </cell>
        </row>
        <row r="163">
          <cell r="A163" t="str">
            <v>SCI</v>
          </cell>
          <cell r="B163" t="str">
            <v>SCI</v>
          </cell>
          <cell r="C163" t="str">
            <v>1.74</v>
          </cell>
          <cell r="D163" t="str">
            <v>1.82</v>
          </cell>
          <cell r="E163" t="str">
            <v>1.74</v>
          </cell>
          <cell r="F163" t="str">
            <v>1.79</v>
          </cell>
        </row>
        <row r="164">
          <cell r="A164" t="str">
            <v>SCN</v>
          </cell>
          <cell r="B164" t="str">
            <v>SCN</v>
          </cell>
          <cell r="C164" t="str">
            <v>2.40</v>
          </cell>
          <cell r="D164" t="str">
            <v>2.42</v>
          </cell>
          <cell r="E164" t="str">
            <v>2.34</v>
          </cell>
          <cell r="F164" t="str">
            <v>2.40</v>
          </cell>
        </row>
        <row r="165">
          <cell r="A165" t="str">
            <v>SGP</v>
          </cell>
          <cell r="B165" t="str">
            <v>SGP</v>
          </cell>
          <cell r="C165" t="str">
            <v>11.20</v>
          </cell>
          <cell r="D165" t="str">
            <v>11.20</v>
          </cell>
          <cell r="E165" t="str">
            <v>11.10</v>
          </cell>
          <cell r="F165" t="str">
            <v>11.10</v>
          </cell>
        </row>
        <row r="166">
          <cell r="A166" t="str">
            <v>SKE</v>
          </cell>
          <cell r="B166" t="str">
            <v>SKE</v>
          </cell>
          <cell r="C166" t="str">
            <v>0.79</v>
          </cell>
          <cell r="D166" t="str">
            <v>0.85</v>
          </cell>
          <cell r="E166" t="str">
            <v>0.78</v>
          </cell>
          <cell r="F166" t="str">
            <v>0.82</v>
          </cell>
        </row>
        <row r="167">
          <cell r="A167" t="str">
            <v>SOLAR</v>
          </cell>
          <cell r="B167" t="str">
            <v>SOLAR</v>
          </cell>
          <cell r="C167" t="str">
            <v>1.09</v>
          </cell>
          <cell r="D167" t="str">
            <v>1.15</v>
          </cell>
          <cell r="E167" t="str">
            <v>1.08</v>
          </cell>
          <cell r="F167" t="str">
            <v>1.13</v>
          </cell>
        </row>
        <row r="168">
          <cell r="A168" t="str">
            <v>SPCG</v>
          </cell>
          <cell r="B168" t="str">
            <v>SPCG</v>
          </cell>
          <cell r="C168" t="str">
            <v>16.00</v>
          </cell>
          <cell r="D168" t="str">
            <v>16.20</v>
          </cell>
          <cell r="E168" t="str">
            <v>15.90</v>
          </cell>
          <cell r="F168" t="str">
            <v>16.10</v>
          </cell>
        </row>
        <row r="169">
          <cell r="A169" t="str">
            <v>SPRC</v>
          </cell>
          <cell r="B169" t="str">
            <v>SPRC</v>
          </cell>
          <cell r="C169" t="str">
            <v>11.40</v>
          </cell>
          <cell r="D169" t="str">
            <v>11.80</v>
          </cell>
          <cell r="E169" t="str">
            <v>11.40</v>
          </cell>
          <cell r="F169" t="str">
            <v>11.60</v>
          </cell>
        </row>
        <row r="170">
          <cell r="A170" t="str">
            <v>SSP</v>
          </cell>
          <cell r="B170" t="str">
            <v>SSP</v>
          </cell>
          <cell r="C170" t="str">
            <v>9.55</v>
          </cell>
          <cell r="D170" t="str">
            <v>9.70</v>
          </cell>
          <cell r="E170" t="str">
            <v>9.50</v>
          </cell>
          <cell r="F170" t="str">
            <v>9.50</v>
          </cell>
        </row>
        <row r="171">
          <cell r="A171" t="str">
            <v>SUPER</v>
          </cell>
          <cell r="B171" t="str">
            <v>SUPER</v>
          </cell>
          <cell r="C171" t="str">
            <v>0.76</v>
          </cell>
          <cell r="D171" t="str">
            <v>0.77</v>
          </cell>
          <cell r="E171" t="str">
            <v>0.73</v>
          </cell>
          <cell r="F171" t="str">
            <v>0.75</v>
          </cell>
        </row>
        <row r="172">
          <cell r="A172" t="str">
            <v>SUPEREIF</v>
          </cell>
          <cell r="B172" t="str">
            <v>SUPEREIF</v>
          </cell>
          <cell r="C172" t="str">
            <v>11.70</v>
          </cell>
          <cell r="D172" t="str">
            <v>11.70</v>
          </cell>
          <cell r="E172" t="str">
            <v>11.50</v>
          </cell>
          <cell r="F172" t="str">
            <v>11.60</v>
          </cell>
        </row>
        <row r="173">
          <cell r="A173" t="str">
            <v>SUSCO</v>
          </cell>
          <cell r="B173" t="str">
            <v>SUSCO</v>
          </cell>
          <cell r="C173" t="str">
            <v>3.56</v>
          </cell>
          <cell r="D173" t="str">
            <v>3.60</v>
          </cell>
          <cell r="E173" t="str">
            <v>3.50</v>
          </cell>
          <cell r="F173" t="str">
            <v>3.58</v>
          </cell>
        </row>
        <row r="174">
          <cell r="A174" t="str">
            <v>TAE</v>
          </cell>
          <cell r="B174" t="str">
            <v>TAE</v>
          </cell>
          <cell r="C174" t="str">
            <v>1.95</v>
          </cell>
          <cell r="D174" t="str">
            <v>1.97</v>
          </cell>
          <cell r="E174" t="str">
            <v>1.95</v>
          </cell>
          <cell r="F174" t="str">
            <v>1.96</v>
          </cell>
        </row>
        <row r="175">
          <cell r="A175" t="str">
            <v>TCC</v>
          </cell>
          <cell r="B175" t="str">
            <v>TCC</v>
          </cell>
          <cell r="C175" t="str">
            <v>0.98</v>
          </cell>
          <cell r="D175" t="str">
            <v>0.99</v>
          </cell>
          <cell r="E175" t="str">
            <v>0.90</v>
          </cell>
          <cell r="F175" t="str">
            <v>0.91</v>
          </cell>
        </row>
        <row r="176">
          <cell r="A176" t="str">
            <v>TOP</v>
          </cell>
          <cell r="B176" t="str">
            <v>TOP</v>
          </cell>
          <cell r="C176" t="str">
            <v>50.00</v>
          </cell>
          <cell r="D176" t="str">
            <v>50.00</v>
          </cell>
          <cell r="E176" t="str">
            <v>49.00</v>
          </cell>
          <cell r="F176" t="str">
            <v>49.50</v>
          </cell>
        </row>
        <row r="177">
          <cell r="A177" t="str">
            <v>TPIPP</v>
          </cell>
          <cell r="B177" t="str">
            <v>TPIPP</v>
          </cell>
          <cell r="C177" t="str">
            <v>3.68</v>
          </cell>
          <cell r="D177" t="str">
            <v>3.70</v>
          </cell>
          <cell r="E177" t="str">
            <v>3.64</v>
          </cell>
          <cell r="F177" t="str">
            <v>3.66</v>
          </cell>
        </row>
        <row r="178">
          <cell r="A178" t="str">
            <v>TSE</v>
          </cell>
          <cell r="B178" t="str">
            <v>TSE</v>
          </cell>
          <cell r="C178" t="str">
            <v>2.10</v>
          </cell>
          <cell r="D178" t="str">
            <v>2.12</v>
          </cell>
          <cell r="E178" t="str">
            <v>2.08</v>
          </cell>
          <cell r="F178" t="str">
            <v>2.10</v>
          </cell>
        </row>
        <row r="179">
          <cell r="A179" t="str">
            <v>TTW</v>
          </cell>
          <cell r="B179" t="str">
            <v>TTW</v>
          </cell>
          <cell r="C179" t="str">
            <v>10.60</v>
          </cell>
          <cell r="D179" t="str">
            <v>10.70</v>
          </cell>
          <cell r="E179" t="str">
            <v>10.60</v>
          </cell>
          <cell r="F179" t="str">
            <v>10.60</v>
          </cell>
        </row>
        <row r="180">
          <cell r="A180" t="str">
            <v>UBE</v>
          </cell>
          <cell r="B180" t="str">
            <v>UBE</v>
          </cell>
          <cell r="C180" t="str">
            <v>1.95</v>
          </cell>
          <cell r="D180" t="str">
            <v>1.97</v>
          </cell>
          <cell r="E180" t="str">
            <v>1.94</v>
          </cell>
          <cell r="F180" t="str">
            <v>1.95</v>
          </cell>
        </row>
        <row r="181">
          <cell r="A181" t="str">
            <v>WHAUP</v>
          </cell>
          <cell r="B181" t="str">
            <v>WHAUP</v>
          </cell>
          <cell r="C181" t="str">
            <v>3.84</v>
          </cell>
          <cell r="D181" t="str">
            <v>3.88</v>
          </cell>
          <cell r="E181" t="str">
            <v>3.84</v>
          </cell>
          <cell r="F181" t="str">
            <v>3.84</v>
          </cell>
        </row>
        <row r="182">
          <cell r="A182" t="str">
            <v>WP</v>
          </cell>
          <cell r="B182" t="str">
            <v>WP</v>
          </cell>
          <cell r="C182" t="str">
            <v>4.72</v>
          </cell>
          <cell r="D182" t="str">
            <v>4.76</v>
          </cell>
          <cell r="E182" t="str">
            <v>4.72</v>
          </cell>
          <cell r="F182" t="str">
            <v>4.76</v>
          </cell>
        </row>
        <row r="183">
          <cell r="A183" t="str">
            <v>AEONTS</v>
          </cell>
          <cell r="B183" t="str">
            <v>AEONTS</v>
          </cell>
          <cell r="C183" t="str">
            <v>169.00</v>
          </cell>
          <cell r="D183" t="str">
            <v>173.00</v>
          </cell>
          <cell r="E183" t="str">
            <v>169.00</v>
          </cell>
          <cell r="F183" t="str">
            <v>172.50</v>
          </cell>
        </row>
        <row r="184">
          <cell r="A184" t="str">
            <v>AMANAH</v>
          </cell>
          <cell r="B184" t="str">
            <v>AMANAH</v>
          </cell>
          <cell r="C184" t="str">
            <v>4.60</v>
          </cell>
          <cell r="D184" t="str">
            <v>4.62</v>
          </cell>
          <cell r="E184" t="str">
            <v>4.52</v>
          </cell>
          <cell r="F184" t="str">
            <v>4.60</v>
          </cell>
        </row>
        <row r="185">
          <cell r="A185" t="str">
            <v>ASAP</v>
          </cell>
          <cell r="B185" t="str">
            <v>ASAP</v>
          </cell>
          <cell r="C185" t="str">
            <v>3.32</v>
          </cell>
          <cell r="D185" t="str">
            <v>3.66</v>
          </cell>
          <cell r="E185" t="str">
            <v>3.32</v>
          </cell>
          <cell r="F185" t="str">
            <v>3.62</v>
          </cell>
        </row>
        <row r="186">
          <cell r="A186" t="str">
            <v>ASK</v>
          </cell>
          <cell r="B186" t="str">
            <v>ASK</v>
          </cell>
          <cell r="C186" t="str">
            <v>33.50</v>
          </cell>
          <cell r="D186" t="str">
            <v>34.75</v>
          </cell>
          <cell r="E186" t="str">
            <v>33.25</v>
          </cell>
          <cell r="F186" t="str">
            <v>34.75</v>
          </cell>
        </row>
        <row r="187">
          <cell r="A187" t="str">
            <v>ASP</v>
          </cell>
          <cell r="B187" t="str">
            <v>ASP</v>
          </cell>
          <cell r="C187" t="str">
            <v>3.10</v>
          </cell>
          <cell r="D187" t="str">
            <v>3.18</v>
          </cell>
          <cell r="E187" t="str">
            <v>3.10</v>
          </cell>
          <cell r="F187" t="str">
            <v>3.16</v>
          </cell>
        </row>
        <row r="188">
          <cell r="A188" t="str">
            <v>BAM</v>
          </cell>
          <cell r="B188" t="str">
            <v>BAM</v>
          </cell>
          <cell r="C188" t="str">
            <v>17.60</v>
          </cell>
          <cell r="D188" t="str">
            <v>17.70</v>
          </cell>
          <cell r="E188" t="str">
            <v>17.40</v>
          </cell>
          <cell r="F188" t="str">
            <v>17.60</v>
          </cell>
        </row>
        <row r="189">
          <cell r="A189" t="str">
            <v>BFIT</v>
          </cell>
          <cell r="B189" t="str">
            <v>BFIT</v>
          </cell>
          <cell r="C189" t="str">
            <v>28.75</v>
          </cell>
          <cell r="D189" t="str">
            <v>29.75</v>
          </cell>
          <cell r="E189" t="str">
            <v>28.75</v>
          </cell>
          <cell r="F189" t="str">
            <v>29.50</v>
          </cell>
        </row>
        <row r="190">
          <cell r="A190" t="str">
            <v>BYD</v>
          </cell>
          <cell r="B190" t="str">
            <v>BYD</v>
          </cell>
          <cell r="C190" t="str">
            <v>12.20</v>
          </cell>
          <cell r="D190" t="str">
            <v>12.40</v>
          </cell>
          <cell r="E190" t="str">
            <v>12.00</v>
          </cell>
          <cell r="F190" t="str">
            <v>12.30</v>
          </cell>
        </row>
        <row r="191">
          <cell r="A191" t="str">
            <v>CGH</v>
          </cell>
          <cell r="B191" t="str">
            <v>CGH</v>
          </cell>
          <cell r="C191" t="str">
            <v>0.97</v>
          </cell>
          <cell r="D191" t="str">
            <v>0.97</v>
          </cell>
          <cell r="E191" t="str">
            <v>0.94</v>
          </cell>
          <cell r="F191" t="str">
            <v>0.95</v>
          </cell>
        </row>
        <row r="192">
          <cell r="A192" t="str">
            <v>CHAYO</v>
          </cell>
          <cell r="B192" t="str">
            <v>CHAYO</v>
          </cell>
          <cell r="C192" t="str">
            <v>11.60</v>
          </cell>
          <cell r="D192" t="str">
            <v>11.70</v>
          </cell>
          <cell r="E192" t="str">
            <v>11.50</v>
          </cell>
          <cell r="F192" t="str">
            <v>11.50</v>
          </cell>
        </row>
        <row r="193">
          <cell r="A193" t="str">
            <v>ECL</v>
          </cell>
          <cell r="B193" t="str">
            <v>ECL</v>
          </cell>
          <cell r="C193" t="str">
            <v>2.50</v>
          </cell>
          <cell r="D193" t="str">
            <v>2.58</v>
          </cell>
          <cell r="E193" t="str">
            <v>2.44</v>
          </cell>
          <cell r="F193" t="str">
            <v>2.54</v>
          </cell>
        </row>
        <row r="194">
          <cell r="A194" t="str">
            <v>FNS</v>
          </cell>
          <cell r="B194" t="str">
            <v>FNS</v>
          </cell>
          <cell r="C194" t="str">
            <v>3.50</v>
          </cell>
          <cell r="D194" t="str">
            <v>3.54</v>
          </cell>
          <cell r="E194" t="str">
            <v>3.48</v>
          </cell>
          <cell r="F194" t="str">
            <v>3.52</v>
          </cell>
        </row>
        <row r="195">
          <cell r="A195" t="str">
            <v>FSS</v>
          </cell>
          <cell r="B195" t="str">
            <v>FSS</v>
          </cell>
          <cell r="C195" t="str">
            <v>4.22</v>
          </cell>
          <cell r="D195" t="str">
            <v>4.26</v>
          </cell>
          <cell r="E195" t="str">
            <v>4.16</v>
          </cell>
          <cell r="F195" t="str">
            <v>4.20</v>
          </cell>
        </row>
        <row r="196">
          <cell r="A196" t="str">
            <v>GBX</v>
          </cell>
          <cell r="B196" t="str">
            <v>GBX</v>
          </cell>
          <cell r="C196" t="str">
            <v>1.11</v>
          </cell>
          <cell r="D196" t="str">
            <v>1.13</v>
          </cell>
          <cell r="E196" t="str">
            <v>1.11</v>
          </cell>
          <cell r="F196" t="str">
            <v>1.12</v>
          </cell>
        </row>
        <row r="197">
          <cell r="A197" t="str">
            <v>GL</v>
          </cell>
          <cell r="B197" t="str">
            <v>GL &lt;SP, NP, NC&gt;</v>
          </cell>
          <cell r="C197" t="str">
            <v>-</v>
          </cell>
          <cell r="D197" t="str">
            <v>-</v>
          </cell>
          <cell r="E197" t="str">
            <v>-</v>
          </cell>
          <cell r="F197" t="str">
            <v>-</v>
          </cell>
        </row>
        <row r="198">
          <cell r="A198" t="str">
            <v>HENG</v>
          </cell>
          <cell r="B198" t="str">
            <v>HENG</v>
          </cell>
          <cell r="C198" t="str">
            <v>3.22</v>
          </cell>
          <cell r="D198" t="str">
            <v>3.22</v>
          </cell>
          <cell r="E198" t="str">
            <v>3.14</v>
          </cell>
          <cell r="F198" t="str">
            <v>3.18</v>
          </cell>
        </row>
        <row r="199">
          <cell r="A199" t="str">
            <v>IFS</v>
          </cell>
          <cell r="B199" t="str">
            <v>IFS</v>
          </cell>
          <cell r="C199" t="str">
            <v>2.92</v>
          </cell>
          <cell r="D199" t="str">
            <v>3.00</v>
          </cell>
          <cell r="E199" t="str">
            <v>2.92</v>
          </cell>
          <cell r="F199" t="str">
            <v>2.96</v>
          </cell>
        </row>
        <row r="200">
          <cell r="A200" t="str">
            <v>JMT</v>
          </cell>
          <cell r="B200" t="str">
            <v>JMT</v>
          </cell>
          <cell r="C200" t="str">
            <v>73.50</v>
          </cell>
          <cell r="D200" t="str">
            <v>73.50</v>
          </cell>
          <cell r="E200" t="str">
            <v>71.00</v>
          </cell>
          <cell r="F200" t="str">
            <v>71.75</v>
          </cell>
        </row>
        <row r="201">
          <cell r="A201" t="str">
            <v>KCAR</v>
          </cell>
          <cell r="B201" t="str">
            <v>KCAR</v>
          </cell>
          <cell r="C201" t="str">
            <v>8.70</v>
          </cell>
          <cell r="D201" t="str">
            <v>9.10</v>
          </cell>
          <cell r="E201" t="str">
            <v>8.65</v>
          </cell>
          <cell r="F201" t="str">
            <v>8.90</v>
          </cell>
        </row>
        <row r="202">
          <cell r="A202" t="str">
            <v>KGI</v>
          </cell>
          <cell r="B202" t="str">
            <v>KGI</v>
          </cell>
          <cell r="C202" t="str">
            <v>4.94</v>
          </cell>
          <cell r="D202" t="str">
            <v>4.94</v>
          </cell>
          <cell r="E202" t="str">
            <v>4.88</v>
          </cell>
          <cell r="F202" t="str">
            <v>4.94</v>
          </cell>
        </row>
        <row r="203">
          <cell r="A203" t="str">
            <v>KTC</v>
          </cell>
          <cell r="B203" t="str">
            <v>KTC</v>
          </cell>
          <cell r="C203" t="str">
            <v>57.25</v>
          </cell>
          <cell r="D203" t="str">
            <v>57.75</v>
          </cell>
          <cell r="E203" t="str">
            <v>56.50</v>
          </cell>
          <cell r="F203" t="str">
            <v>57.50</v>
          </cell>
        </row>
        <row r="204">
          <cell r="A204" t="str">
            <v>MFC</v>
          </cell>
          <cell r="B204" t="str">
            <v>MFC</v>
          </cell>
          <cell r="C204" t="str">
            <v>22.20</v>
          </cell>
          <cell r="D204" t="str">
            <v>22.30</v>
          </cell>
          <cell r="E204" t="str">
            <v>22.10</v>
          </cell>
          <cell r="F204" t="str">
            <v>22.10</v>
          </cell>
        </row>
        <row r="205">
          <cell r="A205" t="str">
            <v>MICRO</v>
          </cell>
          <cell r="B205" t="str">
            <v>MICRO</v>
          </cell>
          <cell r="C205" t="str">
            <v>5.85</v>
          </cell>
          <cell r="D205" t="str">
            <v>5.95</v>
          </cell>
          <cell r="E205" t="str">
            <v>5.80</v>
          </cell>
          <cell r="F205" t="str">
            <v>5.95</v>
          </cell>
        </row>
        <row r="206">
          <cell r="A206" t="str">
            <v>ML</v>
          </cell>
          <cell r="B206" t="str">
            <v>ML</v>
          </cell>
          <cell r="C206" t="str">
            <v>1.20</v>
          </cell>
          <cell r="D206" t="str">
            <v>1.20</v>
          </cell>
          <cell r="E206" t="str">
            <v>1.17</v>
          </cell>
          <cell r="F206" t="str">
            <v>1.17</v>
          </cell>
        </row>
        <row r="207">
          <cell r="A207" t="str">
            <v>MST</v>
          </cell>
          <cell r="B207" t="str">
            <v>MST</v>
          </cell>
          <cell r="C207" t="str">
            <v>11.70</v>
          </cell>
          <cell r="D207" t="str">
            <v>11.90</v>
          </cell>
          <cell r="E207" t="str">
            <v>11.70</v>
          </cell>
          <cell r="F207" t="str">
            <v>11.70</v>
          </cell>
        </row>
        <row r="208">
          <cell r="A208" t="str">
            <v>MTC</v>
          </cell>
          <cell r="B208" t="str">
            <v>MTC</v>
          </cell>
          <cell r="C208" t="str">
            <v>42.75</v>
          </cell>
          <cell r="D208" t="str">
            <v>43.50</v>
          </cell>
          <cell r="E208" t="str">
            <v>42.75</v>
          </cell>
          <cell r="F208" t="str">
            <v>43.50</v>
          </cell>
        </row>
        <row r="209">
          <cell r="A209" t="str">
            <v>NCAP</v>
          </cell>
          <cell r="B209" t="str">
            <v>NCAP</v>
          </cell>
          <cell r="C209" t="str">
            <v>5.80</v>
          </cell>
          <cell r="D209" t="str">
            <v>5.80</v>
          </cell>
          <cell r="E209" t="str">
            <v>5.55</v>
          </cell>
          <cell r="F209" t="str">
            <v>5.70</v>
          </cell>
        </row>
        <row r="210">
          <cell r="A210" t="str">
            <v>PE</v>
          </cell>
          <cell r="B210" t="str">
            <v>PE &lt;NP, NC&gt;</v>
          </cell>
          <cell r="C210" t="str">
            <v>0.02</v>
          </cell>
          <cell r="D210" t="str">
            <v>0.02</v>
          </cell>
          <cell r="E210" t="str">
            <v>0.01</v>
          </cell>
          <cell r="F210" t="str">
            <v>0.01</v>
          </cell>
        </row>
        <row r="211">
          <cell r="A211" t="str">
            <v>PL</v>
          </cell>
          <cell r="B211" t="str">
            <v>PL</v>
          </cell>
          <cell r="C211" t="str">
            <v>2.60</v>
          </cell>
          <cell r="D211" t="str">
            <v>2.68</v>
          </cell>
          <cell r="E211" t="str">
            <v>2.58</v>
          </cell>
          <cell r="F211" t="str">
            <v>2.62</v>
          </cell>
        </row>
        <row r="212">
          <cell r="A212" t="str">
            <v>S11</v>
          </cell>
          <cell r="B212" t="str">
            <v>S11</v>
          </cell>
          <cell r="C212" t="str">
            <v>5.65</v>
          </cell>
          <cell r="D212" t="str">
            <v>5.65</v>
          </cell>
          <cell r="E212" t="str">
            <v>5.55</v>
          </cell>
          <cell r="F212" t="str">
            <v>5.60</v>
          </cell>
        </row>
        <row r="213">
          <cell r="A213" t="str">
            <v>SAK</v>
          </cell>
          <cell r="B213" t="str">
            <v>SAK</v>
          </cell>
          <cell r="C213" t="str">
            <v>7.75</v>
          </cell>
          <cell r="D213" t="str">
            <v>7.80</v>
          </cell>
          <cell r="E213" t="str">
            <v>7.65</v>
          </cell>
          <cell r="F213" t="str">
            <v>7.75</v>
          </cell>
        </row>
        <row r="214">
          <cell r="A214" t="str">
            <v>SAWAD</v>
          </cell>
          <cell r="B214" t="str">
            <v>SAWAD</v>
          </cell>
          <cell r="C214" t="str">
            <v>48.25</v>
          </cell>
          <cell r="D214" t="str">
            <v>49.25</v>
          </cell>
          <cell r="E214" t="str">
            <v>47.75</v>
          </cell>
          <cell r="F214" t="str">
            <v>48.50</v>
          </cell>
        </row>
        <row r="215">
          <cell r="A215" t="str">
            <v>TH</v>
          </cell>
          <cell r="B215" t="str">
            <v>TH</v>
          </cell>
          <cell r="C215" t="str">
            <v>5.25</v>
          </cell>
          <cell r="D215" t="str">
            <v>5.25</v>
          </cell>
          <cell r="E215" t="str">
            <v>4.86</v>
          </cell>
          <cell r="F215" t="str">
            <v>4.92</v>
          </cell>
        </row>
        <row r="216">
          <cell r="A216" t="str">
            <v>THANI</v>
          </cell>
          <cell r="B216" t="str">
            <v>THANI</v>
          </cell>
          <cell r="C216" t="str">
            <v>4.08</v>
          </cell>
          <cell r="D216" t="str">
            <v>4.12</v>
          </cell>
          <cell r="E216" t="str">
            <v>4.06</v>
          </cell>
          <cell r="F216" t="str">
            <v>4.12</v>
          </cell>
        </row>
        <row r="217">
          <cell r="A217" t="str">
            <v>TIDLOR</v>
          </cell>
          <cell r="B217" t="str">
            <v>TIDLOR</v>
          </cell>
          <cell r="C217" t="str">
            <v>30.00</v>
          </cell>
          <cell r="D217" t="str">
            <v>30.25</v>
          </cell>
          <cell r="E217" t="str">
            <v>29.75</v>
          </cell>
          <cell r="F217" t="str">
            <v>30.00</v>
          </cell>
        </row>
        <row r="218">
          <cell r="A218" t="str">
            <v>TK</v>
          </cell>
          <cell r="B218" t="str">
            <v>TK</v>
          </cell>
          <cell r="C218" t="str">
            <v>11.20</v>
          </cell>
          <cell r="D218" t="str">
            <v>11.20</v>
          </cell>
          <cell r="E218" t="str">
            <v>11.00</v>
          </cell>
          <cell r="F218" t="str">
            <v>11.20</v>
          </cell>
        </row>
        <row r="219">
          <cell r="A219" t="str">
            <v>TNITY</v>
          </cell>
          <cell r="B219" t="str">
            <v>TNITY</v>
          </cell>
          <cell r="C219" t="str">
            <v>8.70</v>
          </cell>
          <cell r="D219" t="str">
            <v>8.70</v>
          </cell>
          <cell r="E219" t="str">
            <v>8.40</v>
          </cell>
          <cell r="F219" t="str">
            <v>8.40</v>
          </cell>
        </row>
        <row r="220">
          <cell r="A220" t="str">
            <v>UOBKH</v>
          </cell>
          <cell r="B220" t="str">
            <v>UOBKH</v>
          </cell>
          <cell r="C220" t="str">
            <v>5.65</v>
          </cell>
          <cell r="D220" t="str">
            <v>5.75</v>
          </cell>
          <cell r="E220" t="str">
            <v>5.65</v>
          </cell>
          <cell r="F220" t="str">
            <v>5.65</v>
          </cell>
        </row>
        <row r="221">
          <cell r="A221" t="str">
            <v>XPG</v>
          </cell>
          <cell r="B221" t="str">
            <v>XPG</v>
          </cell>
          <cell r="C221" t="str">
            <v>1.72</v>
          </cell>
          <cell r="D221" t="str">
            <v>1.72</v>
          </cell>
          <cell r="E221" t="str">
            <v>1.69</v>
          </cell>
          <cell r="F221" t="str">
            <v>1.71</v>
          </cell>
        </row>
        <row r="222">
          <cell r="A222" t="str">
            <v>BAY</v>
          </cell>
          <cell r="B222" t="str">
            <v>BAY</v>
          </cell>
          <cell r="C222" t="str">
            <v>32.00</v>
          </cell>
          <cell r="D222" t="str">
            <v>32.25</v>
          </cell>
          <cell r="E222" t="str">
            <v>31.50</v>
          </cell>
          <cell r="F222" t="str">
            <v>32.00</v>
          </cell>
        </row>
        <row r="223">
          <cell r="A223" t="str">
            <v>BBL</v>
          </cell>
          <cell r="B223" t="str">
            <v>BBL</v>
          </cell>
          <cell r="C223" t="str">
            <v>135.00</v>
          </cell>
          <cell r="D223" t="str">
            <v>135.50</v>
          </cell>
          <cell r="E223" t="str">
            <v>133.50</v>
          </cell>
          <cell r="F223" t="str">
            <v>134.50</v>
          </cell>
        </row>
        <row r="224">
          <cell r="A224" t="str">
            <v>CIMBT</v>
          </cell>
          <cell r="B224" t="str">
            <v>CIMBT</v>
          </cell>
          <cell r="C224" t="str">
            <v>0.82</v>
          </cell>
          <cell r="D224" t="str">
            <v>0.83</v>
          </cell>
          <cell r="E224" t="str">
            <v>0.81</v>
          </cell>
          <cell r="F224" t="str">
            <v>0.83</v>
          </cell>
        </row>
        <row r="225">
          <cell r="A225" t="str">
            <v>KBANK</v>
          </cell>
          <cell r="B225" t="str">
            <v>KBANK</v>
          </cell>
          <cell r="C225" t="str">
            <v>149.50</v>
          </cell>
          <cell r="D225" t="str">
            <v>150.00</v>
          </cell>
          <cell r="E225" t="str">
            <v>146.50</v>
          </cell>
          <cell r="F225" t="str">
            <v>148.50</v>
          </cell>
        </row>
        <row r="226">
          <cell r="A226" t="str">
            <v>KKP</v>
          </cell>
          <cell r="B226" t="str">
            <v>KKP</v>
          </cell>
          <cell r="C226" t="str">
            <v>63.50</v>
          </cell>
          <cell r="D226" t="str">
            <v>64.00</v>
          </cell>
          <cell r="E226" t="str">
            <v>62.50</v>
          </cell>
          <cell r="F226" t="str">
            <v>63.25</v>
          </cell>
        </row>
        <row r="227">
          <cell r="A227" t="str">
            <v>KTB</v>
          </cell>
          <cell r="B227" t="str">
            <v>KTB</v>
          </cell>
          <cell r="C227" t="str">
            <v>15.50</v>
          </cell>
          <cell r="D227" t="str">
            <v>15.60</v>
          </cell>
          <cell r="E227" t="str">
            <v>15.30</v>
          </cell>
          <cell r="F227" t="str">
            <v>15.40</v>
          </cell>
        </row>
        <row r="228">
          <cell r="A228" t="str">
            <v>LHFG</v>
          </cell>
          <cell r="B228" t="str">
            <v>LHFG</v>
          </cell>
          <cell r="C228" t="str">
            <v>1.31</v>
          </cell>
          <cell r="D228" t="str">
            <v>1.31</v>
          </cell>
          <cell r="E228" t="str">
            <v>1.28</v>
          </cell>
          <cell r="F228" t="str">
            <v>1.28</v>
          </cell>
        </row>
        <row r="229">
          <cell r="A229" t="str">
            <v>SCB</v>
          </cell>
          <cell r="B229" t="str">
            <v>SCB</v>
          </cell>
          <cell r="C229" t="str">
            <v>106.00</v>
          </cell>
          <cell r="D229" t="str">
            <v>106.00</v>
          </cell>
          <cell r="E229" t="str">
            <v>101.50</v>
          </cell>
          <cell r="F229" t="str">
            <v>103.00</v>
          </cell>
        </row>
        <row r="230">
          <cell r="A230" t="str">
            <v>TCAP</v>
          </cell>
          <cell r="B230" t="str">
            <v>TCAP</v>
          </cell>
          <cell r="C230" t="str">
            <v>38.25</v>
          </cell>
          <cell r="D230" t="str">
            <v>38.50</v>
          </cell>
          <cell r="E230" t="str">
            <v>38.00</v>
          </cell>
          <cell r="F230" t="str">
            <v>38.25</v>
          </cell>
        </row>
        <row r="231">
          <cell r="A231" t="str">
            <v>TISCO</v>
          </cell>
          <cell r="B231" t="str">
            <v>TISCO</v>
          </cell>
          <cell r="C231" t="str">
            <v>89.75</v>
          </cell>
          <cell r="D231" t="str">
            <v>89.75</v>
          </cell>
          <cell r="E231" t="str">
            <v>88.75</v>
          </cell>
          <cell r="F231" t="str">
            <v>89.00</v>
          </cell>
        </row>
        <row r="232">
          <cell r="A232" t="str">
            <v>TTB</v>
          </cell>
          <cell r="B232" t="str">
            <v>TTB</v>
          </cell>
          <cell r="C232" t="str">
            <v>1.25</v>
          </cell>
          <cell r="D232" t="str">
            <v>1.26</v>
          </cell>
          <cell r="E232" t="str">
            <v>1.23</v>
          </cell>
          <cell r="F232" t="str">
            <v>1.25</v>
          </cell>
        </row>
        <row r="233">
          <cell r="A233" t="str">
            <v>AYUD</v>
          </cell>
          <cell r="B233" t="str">
            <v>AYUD</v>
          </cell>
          <cell r="C233" t="str">
            <v>44.00</v>
          </cell>
          <cell r="D233" t="str">
            <v>44.00</v>
          </cell>
          <cell r="E233" t="str">
            <v>43.50</v>
          </cell>
          <cell r="F233" t="str">
            <v>44.00</v>
          </cell>
        </row>
        <row r="234">
          <cell r="A234" t="str">
            <v>BKI</v>
          </cell>
          <cell r="B234" t="str">
            <v>BKI</v>
          </cell>
          <cell r="C234" t="str">
            <v>269.00</v>
          </cell>
          <cell r="D234" t="str">
            <v>270.00</v>
          </cell>
          <cell r="E234" t="str">
            <v>269.00</v>
          </cell>
          <cell r="F234" t="str">
            <v>270.00</v>
          </cell>
        </row>
        <row r="235">
          <cell r="A235" t="str">
            <v>BLA</v>
          </cell>
          <cell r="B235" t="str">
            <v>BLA</v>
          </cell>
          <cell r="C235" t="str">
            <v>43.50</v>
          </cell>
          <cell r="D235" t="str">
            <v>44.00</v>
          </cell>
          <cell r="E235" t="str">
            <v>43.00</v>
          </cell>
          <cell r="F235" t="str">
            <v>43.00</v>
          </cell>
        </row>
        <row r="236">
          <cell r="A236" t="str">
            <v>BUI</v>
          </cell>
          <cell r="B236" t="str">
            <v>BUI</v>
          </cell>
          <cell r="C236" t="str">
            <v>25.75</v>
          </cell>
          <cell r="D236" t="str">
            <v>27.00</v>
          </cell>
          <cell r="E236" t="str">
            <v>25.25</v>
          </cell>
          <cell r="F236" t="str">
            <v>25.75</v>
          </cell>
        </row>
        <row r="237">
          <cell r="A237" t="str">
            <v>CHARAN</v>
          </cell>
          <cell r="B237" t="str">
            <v>CHARAN</v>
          </cell>
          <cell r="C237" t="str">
            <v>-</v>
          </cell>
          <cell r="D237" t="str">
            <v>-</v>
          </cell>
          <cell r="E237" t="str">
            <v>-</v>
          </cell>
          <cell r="F237" t="str">
            <v>-</v>
          </cell>
        </row>
        <row r="238">
          <cell r="A238" t="str">
            <v>INSURE</v>
          </cell>
          <cell r="B238" t="str">
            <v>INSURE</v>
          </cell>
          <cell r="C238" t="str">
            <v>180.00</v>
          </cell>
          <cell r="D238" t="str">
            <v>180.00</v>
          </cell>
          <cell r="E238" t="str">
            <v>161.00</v>
          </cell>
          <cell r="F238" t="str">
            <v>161.00</v>
          </cell>
        </row>
        <row r="239">
          <cell r="A239" t="str">
            <v>KWI</v>
          </cell>
          <cell r="B239" t="str">
            <v>KWI</v>
          </cell>
          <cell r="C239" t="str">
            <v>2.54</v>
          </cell>
          <cell r="D239" t="str">
            <v>2.68</v>
          </cell>
          <cell r="E239" t="str">
            <v>2.48</v>
          </cell>
          <cell r="F239" t="str">
            <v>2.54</v>
          </cell>
        </row>
        <row r="240">
          <cell r="A240" t="str">
            <v>MTI</v>
          </cell>
          <cell r="B240" t="str">
            <v>MTI</v>
          </cell>
          <cell r="C240" t="str">
            <v>121.00</v>
          </cell>
          <cell r="D240" t="str">
            <v>121.00</v>
          </cell>
          <cell r="E240" t="str">
            <v>119.00</v>
          </cell>
          <cell r="F240" t="str">
            <v>119.50</v>
          </cell>
        </row>
        <row r="241">
          <cell r="A241" t="str">
            <v>NKI</v>
          </cell>
          <cell r="B241" t="str">
            <v>NKI</v>
          </cell>
          <cell r="C241" t="str">
            <v>41.50</v>
          </cell>
          <cell r="D241" t="str">
            <v>43.75</v>
          </cell>
          <cell r="E241" t="str">
            <v>41.50</v>
          </cell>
          <cell r="F241" t="str">
            <v>43.75</v>
          </cell>
        </row>
        <row r="242">
          <cell r="A242" t="str">
            <v>NSI</v>
          </cell>
          <cell r="B242" t="str">
            <v>NSI</v>
          </cell>
          <cell r="C242" t="str">
            <v>89.50</v>
          </cell>
          <cell r="D242" t="str">
            <v>91.50</v>
          </cell>
          <cell r="E242" t="str">
            <v>89.50</v>
          </cell>
          <cell r="F242" t="str">
            <v>90.50</v>
          </cell>
        </row>
        <row r="243">
          <cell r="A243" t="str">
            <v>SMK</v>
          </cell>
          <cell r="B243" t="str">
            <v>SMK &lt;C, NP&gt;</v>
          </cell>
          <cell r="C243" t="str">
            <v>4.66</v>
          </cell>
          <cell r="D243" t="str">
            <v>4.66</v>
          </cell>
          <cell r="E243" t="str">
            <v>4.36</v>
          </cell>
          <cell r="F243" t="str">
            <v>4.48</v>
          </cell>
        </row>
        <row r="244">
          <cell r="A244" t="str">
            <v>TGH</v>
          </cell>
          <cell r="B244" t="str">
            <v>TGH</v>
          </cell>
          <cell r="C244" t="str">
            <v>20.60</v>
          </cell>
          <cell r="D244" t="str">
            <v>20.60</v>
          </cell>
          <cell r="E244" t="str">
            <v>20.20</v>
          </cell>
          <cell r="F244" t="str">
            <v>20.50</v>
          </cell>
        </row>
        <row r="245">
          <cell r="A245" t="str">
            <v>THRE</v>
          </cell>
          <cell r="B245" t="str">
            <v>THRE</v>
          </cell>
          <cell r="C245" t="str">
            <v>1.02</v>
          </cell>
          <cell r="D245" t="str">
            <v>1.03</v>
          </cell>
          <cell r="E245" t="str">
            <v>1.01</v>
          </cell>
          <cell r="F245" t="str">
            <v>1.02</v>
          </cell>
        </row>
        <row r="246">
          <cell r="A246" t="str">
            <v>THREL</v>
          </cell>
          <cell r="B246" t="str">
            <v>THREL</v>
          </cell>
          <cell r="C246" t="str">
            <v>5.15</v>
          </cell>
          <cell r="D246" t="str">
            <v>5.20</v>
          </cell>
          <cell r="E246" t="str">
            <v>5.05</v>
          </cell>
          <cell r="F246" t="str">
            <v>5.15</v>
          </cell>
        </row>
        <row r="247">
          <cell r="A247" t="str">
            <v>TIPH</v>
          </cell>
          <cell r="B247" t="str">
            <v>TIPH</v>
          </cell>
          <cell r="C247" t="str">
            <v>64.00</v>
          </cell>
          <cell r="D247" t="str">
            <v>64.75</v>
          </cell>
          <cell r="E247" t="str">
            <v>61.75</v>
          </cell>
          <cell r="F247" t="str">
            <v>63.25</v>
          </cell>
        </row>
        <row r="248">
          <cell r="A248" t="str">
            <v>TQM</v>
          </cell>
          <cell r="B248" t="str">
            <v>TQM</v>
          </cell>
          <cell r="C248" t="str">
            <v>48.25</v>
          </cell>
          <cell r="D248" t="str">
            <v>48.50</v>
          </cell>
          <cell r="E248" t="str">
            <v>47.25</v>
          </cell>
          <cell r="F248" t="str">
            <v>48.25</v>
          </cell>
        </row>
        <row r="249">
          <cell r="A249" t="str">
            <v>TSI</v>
          </cell>
          <cell r="B249" t="str">
            <v>TSI &lt;C&gt;</v>
          </cell>
          <cell r="C249" t="str">
            <v>0.38</v>
          </cell>
          <cell r="D249" t="str">
            <v>0.38</v>
          </cell>
          <cell r="E249" t="str">
            <v>0.36</v>
          </cell>
          <cell r="F249" t="str">
            <v>0.37</v>
          </cell>
        </row>
        <row r="250">
          <cell r="A250" t="str">
            <v>TVI</v>
          </cell>
          <cell r="B250" t="str">
            <v>TVI</v>
          </cell>
          <cell r="C250" t="str">
            <v>18.70</v>
          </cell>
          <cell r="D250" t="str">
            <v>19.40</v>
          </cell>
          <cell r="E250" t="str">
            <v>18.20</v>
          </cell>
          <cell r="F250" t="str">
            <v>19.20</v>
          </cell>
        </row>
        <row r="251">
          <cell r="A251" t="str">
            <v>AHC</v>
          </cell>
          <cell r="B251" t="str">
            <v>AHC</v>
          </cell>
          <cell r="C251" t="str">
            <v>17.10</v>
          </cell>
          <cell r="D251" t="str">
            <v>17.30</v>
          </cell>
          <cell r="E251" t="str">
            <v>17.10</v>
          </cell>
          <cell r="F251" t="str">
            <v>17.30</v>
          </cell>
        </row>
        <row r="252">
          <cell r="A252" t="str">
            <v>BCH</v>
          </cell>
          <cell r="B252" t="str">
            <v>BCH</v>
          </cell>
          <cell r="C252" t="str">
            <v>18.20</v>
          </cell>
          <cell r="D252" t="str">
            <v>18.40</v>
          </cell>
          <cell r="E252" t="str">
            <v>18.00</v>
          </cell>
          <cell r="F252" t="str">
            <v>18.20</v>
          </cell>
        </row>
        <row r="253">
          <cell r="A253" t="str">
            <v>BDMS</v>
          </cell>
          <cell r="B253" t="str">
            <v>BDMS</v>
          </cell>
          <cell r="C253" t="str">
            <v>24.20</v>
          </cell>
          <cell r="D253" t="str">
            <v>24.50</v>
          </cell>
          <cell r="E253" t="str">
            <v>24.20</v>
          </cell>
          <cell r="F253" t="str">
            <v>24.40</v>
          </cell>
        </row>
        <row r="254">
          <cell r="A254" t="str">
            <v>BH</v>
          </cell>
          <cell r="B254" t="str">
            <v>BH</v>
          </cell>
          <cell r="C254" t="str">
            <v>174.00</v>
          </cell>
          <cell r="D254" t="str">
            <v>175.50</v>
          </cell>
          <cell r="E254" t="str">
            <v>173.50</v>
          </cell>
          <cell r="F254" t="str">
            <v>175.00</v>
          </cell>
        </row>
        <row r="255">
          <cell r="A255" t="str">
            <v>CHG</v>
          </cell>
          <cell r="B255" t="str">
            <v>CHG</v>
          </cell>
          <cell r="C255" t="str">
            <v>3.62</v>
          </cell>
          <cell r="D255" t="str">
            <v>3.72</v>
          </cell>
          <cell r="E255" t="str">
            <v>3.62</v>
          </cell>
          <cell r="F255" t="str">
            <v>3.68</v>
          </cell>
        </row>
        <row r="256">
          <cell r="A256" t="str">
            <v>CMR</v>
          </cell>
          <cell r="B256" t="str">
            <v>CMR</v>
          </cell>
          <cell r="C256" t="str">
            <v>2.50</v>
          </cell>
          <cell r="D256" t="str">
            <v>2.56</v>
          </cell>
          <cell r="E256" t="str">
            <v>2.50</v>
          </cell>
          <cell r="F256" t="str">
            <v>2.54</v>
          </cell>
        </row>
        <row r="257">
          <cell r="A257" t="str">
            <v>EKH</v>
          </cell>
          <cell r="B257" t="str">
            <v>EKH</v>
          </cell>
          <cell r="C257" t="str">
            <v>7.45</v>
          </cell>
          <cell r="D257" t="str">
            <v>7.50</v>
          </cell>
          <cell r="E257" t="str">
            <v>7.35</v>
          </cell>
          <cell r="F257" t="str">
            <v>7.40</v>
          </cell>
        </row>
        <row r="258">
          <cell r="A258" t="str">
            <v>KDH</v>
          </cell>
          <cell r="B258" t="str">
            <v>KDH</v>
          </cell>
          <cell r="C258" t="str">
            <v>82.00</v>
          </cell>
          <cell r="D258" t="str">
            <v>82.00</v>
          </cell>
          <cell r="E258" t="str">
            <v>82.00</v>
          </cell>
          <cell r="F258" t="str">
            <v>82.00</v>
          </cell>
        </row>
        <row r="259">
          <cell r="A259" t="str">
            <v>LPH</v>
          </cell>
          <cell r="B259" t="str">
            <v>LPH</v>
          </cell>
          <cell r="C259" t="str">
            <v>5.60</v>
          </cell>
          <cell r="D259" t="str">
            <v>5.65</v>
          </cell>
          <cell r="E259" t="str">
            <v>5.55</v>
          </cell>
          <cell r="F259" t="str">
            <v>5.65</v>
          </cell>
        </row>
        <row r="260">
          <cell r="A260" t="str">
            <v>M-CHAI</v>
          </cell>
          <cell r="B260" t="str">
            <v>M-CHAI</v>
          </cell>
          <cell r="C260" t="str">
            <v>298.00</v>
          </cell>
          <cell r="D260" t="str">
            <v>302.00</v>
          </cell>
          <cell r="E260" t="str">
            <v>298.00</v>
          </cell>
          <cell r="F260" t="str">
            <v>298.00</v>
          </cell>
        </row>
        <row r="261">
          <cell r="A261" t="str">
            <v>NEW</v>
          </cell>
          <cell r="B261" t="str">
            <v>NEW</v>
          </cell>
          <cell r="C261" t="str">
            <v>74.00</v>
          </cell>
          <cell r="D261" t="str">
            <v>74.00</v>
          </cell>
          <cell r="E261" t="str">
            <v>60.00</v>
          </cell>
          <cell r="F261" t="str">
            <v>60.00</v>
          </cell>
        </row>
        <row r="262">
          <cell r="A262" t="str">
            <v>NTV</v>
          </cell>
          <cell r="B262" t="str">
            <v>NTV</v>
          </cell>
          <cell r="C262" t="str">
            <v>34.25</v>
          </cell>
          <cell r="D262" t="str">
            <v>34.50</v>
          </cell>
          <cell r="E262" t="str">
            <v>34.00</v>
          </cell>
          <cell r="F262" t="str">
            <v>34.50</v>
          </cell>
        </row>
        <row r="263">
          <cell r="A263" t="str">
            <v>PR9</v>
          </cell>
          <cell r="B263" t="str">
            <v>PR9</v>
          </cell>
          <cell r="C263" t="str">
            <v>14.40</v>
          </cell>
          <cell r="D263" t="str">
            <v>14.60</v>
          </cell>
          <cell r="E263" t="str">
            <v>14.40</v>
          </cell>
          <cell r="F263" t="str">
            <v>14.50</v>
          </cell>
        </row>
        <row r="264">
          <cell r="A264" t="str">
            <v>PRINC</v>
          </cell>
          <cell r="B264" t="str">
            <v>PRINC</v>
          </cell>
          <cell r="C264" t="str">
            <v>5.40</v>
          </cell>
          <cell r="D264" t="str">
            <v>5.65</v>
          </cell>
          <cell r="E264" t="str">
            <v>5.40</v>
          </cell>
          <cell r="F264" t="str">
            <v>5.55</v>
          </cell>
        </row>
        <row r="265">
          <cell r="A265" t="str">
            <v>RAM</v>
          </cell>
          <cell r="B265" t="str">
            <v>RAM</v>
          </cell>
          <cell r="C265" t="str">
            <v>51.25</v>
          </cell>
          <cell r="D265" t="str">
            <v>51.50</v>
          </cell>
          <cell r="E265" t="str">
            <v>49.75</v>
          </cell>
          <cell r="F265" t="str">
            <v>50.75</v>
          </cell>
        </row>
        <row r="266">
          <cell r="A266" t="str">
            <v>RJH</v>
          </cell>
          <cell r="B266" t="str">
            <v>RJH</v>
          </cell>
          <cell r="C266" t="str">
            <v>32.75</v>
          </cell>
          <cell r="D266" t="str">
            <v>33.50</v>
          </cell>
          <cell r="E266" t="str">
            <v>32.50</v>
          </cell>
          <cell r="F266" t="str">
            <v>33.50</v>
          </cell>
        </row>
        <row r="267">
          <cell r="A267" t="str">
            <v>RPH</v>
          </cell>
          <cell r="B267" t="str">
            <v>RPH</v>
          </cell>
          <cell r="C267" t="str">
            <v>6.25</v>
          </cell>
          <cell r="D267" t="str">
            <v>6.40</v>
          </cell>
          <cell r="E267" t="str">
            <v>6.25</v>
          </cell>
          <cell r="F267" t="str">
            <v>6.35</v>
          </cell>
        </row>
        <row r="268">
          <cell r="A268" t="str">
            <v>SKR</v>
          </cell>
          <cell r="B268" t="str">
            <v>SKR</v>
          </cell>
          <cell r="C268" t="str">
            <v>12.90</v>
          </cell>
          <cell r="D268" t="str">
            <v>13.10</v>
          </cell>
          <cell r="E268" t="str">
            <v>12.80</v>
          </cell>
          <cell r="F268" t="str">
            <v>13.10</v>
          </cell>
        </row>
        <row r="269">
          <cell r="A269" t="str">
            <v>SVH</v>
          </cell>
          <cell r="B269" t="str">
            <v>SVH</v>
          </cell>
          <cell r="C269" t="str">
            <v>406.00</v>
          </cell>
          <cell r="D269" t="str">
            <v>412.00</v>
          </cell>
          <cell r="E269" t="str">
            <v>406.00</v>
          </cell>
          <cell r="F269" t="str">
            <v>410.00</v>
          </cell>
        </row>
        <row r="270">
          <cell r="A270" t="str">
            <v>THG</v>
          </cell>
          <cell r="B270" t="str">
            <v>THG</v>
          </cell>
          <cell r="C270" t="str">
            <v>57.25</v>
          </cell>
          <cell r="D270" t="str">
            <v>58.25</v>
          </cell>
          <cell r="E270" t="str">
            <v>56.25</v>
          </cell>
          <cell r="F270" t="str">
            <v>58.00</v>
          </cell>
        </row>
        <row r="271">
          <cell r="A271" t="str">
            <v>VIBHA</v>
          </cell>
          <cell r="B271" t="str">
            <v>VIBHA</v>
          </cell>
          <cell r="C271" t="str">
            <v>2.32</v>
          </cell>
          <cell r="D271" t="str">
            <v>2.36</v>
          </cell>
          <cell r="E271" t="str">
            <v>2.28</v>
          </cell>
          <cell r="F271" t="str">
            <v>2.36</v>
          </cell>
        </row>
        <row r="272">
          <cell r="A272" t="str">
            <v>VIH</v>
          </cell>
          <cell r="B272" t="str">
            <v>VIH</v>
          </cell>
          <cell r="C272" t="str">
            <v>9.95</v>
          </cell>
          <cell r="D272" t="str">
            <v>10.20</v>
          </cell>
          <cell r="E272" t="str">
            <v>9.85</v>
          </cell>
          <cell r="F272" t="str">
            <v>10.00</v>
          </cell>
        </row>
        <row r="273">
          <cell r="A273" t="str">
            <v>WPH</v>
          </cell>
          <cell r="B273" t="str">
            <v>WPH</v>
          </cell>
          <cell r="C273" t="str">
            <v>3.06</v>
          </cell>
          <cell r="D273" t="str">
            <v>3.16</v>
          </cell>
          <cell r="E273" t="str">
            <v>3.06</v>
          </cell>
          <cell r="F273" t="str">
            <v>3.12</v>
          </cell>
        </row>
        <row r="274">
          <cell r="A274" t="str">
            <v>ASIA</v>
          </cell>
          <cell r="B274" t="str">
            <v>ASIA</v>
          </cell>
          <cell r="C274" t="str">
            <v>7.25</v>
          </cell>
          <cell r="D274" t="str">
            <v>7.55</v>
          </cell>
          <cell r="E274" t="str">
            <v>7.20</v>
          </cell>
          <cell r="F274" t="str">
            <v>7.35</v>
          </cell>
        </row>
        <row r="275">
          <cell r="A275" t="str">
            <v>BEYOND</v>
          </cell>
          <cell r="B275" t="str">
            <v>BEYOND</v>
          </cell>
          <cell r="C275" t="str">
            <v>11.80</v>
          </cell>
          <cell r="D275" t="str">
            <v>12.00</v>
          </cell>
          <cell r="E275" t="str">
            <v>11.70</v>
          </cell>
          <cell r="F275" t="str">
            <v>11.80</v>
          </cell>
        </row>
        <row r="276">
          <cell r="A276" t="str">
            <v>CENTEL</v>
          </cell>
          <cell r="B276" t="str">
            <v>CENTEL</v>
          </cell>
          <cell r="C276" t="str">
            <v>42.25</v>
          </cell>
          <cell r="D276" t="str">
            <v>44.50</v>
          </cell>
          <cell r="E276" t="str">
            <v>42.00</v>
          </cell>
          <cell r="F276" t="str">
            <v>43.50</v>
          </cell>
        </row>
        <row r="277">
          <cell r="A277" t="str">
            <v>CSR</v>
          </cell>
          <cell r="B277" t="str">
            <v>CSR</v>
          </cell>
          <cell r="C277" t="str">
            <v>58.25</v>
          </cell>
          <cell r="D277" t="str">
            <v>60.00</v>
          </cell>
          <cell r="E277" t="str">
            <v>58.00</v>
          </cell>
          <cell r="F277" t="str">
            <v>60.00</v>
          </cell>
        </row>
        <row r="278">
          <cell r="A278" t="str">
            <v>DUSIT</v>
          </cell>
          <cell r="B278" t="str">
            <v>DUSIT</v>
          </cell>
          <cell r="C278" t="str">
            <v>11.40</v>
          </cell>
          <cell r="D278" t="str">
            <v>11.70</v>
          </cell>
          <cell r="E278" t="str">
            <v>11.00</v>
          </cell>
          <cell r="F278" t="str">
            <v>11.60</v>
          </cell>
        </row>
        <row r="279">
          <cell r="A279" t="str">
            <v>ERW</v>
          </cell>
          <cell r="B279" t="str">
            <v>ERW</v>
          </cell>
          <cell r="C279" t="str">
            <v>3.84</v>
          </cell>
          <cell r="D279" t="str">
            <v>4.00</v>
          </cell>
          <cell r="E279" t="str">
            <v>3.82</v>
          </cell>
          <cell r="F279" t="str">
            <v>3.96</v>
          </cell>
        </row>
        <row r="280">
          <cell r="A280" t="str">
            <v>GRAND</v>
          </cell>
          <cell r="B280" t="str">
            <v>GRAND</v>
          </cell>
          <cell r="C280" t="str">
            <v>0.21</v>
          </cell>
          <cell r="D280" t="str">
            <v>0.22</v>
          </cell>
          <cell r="E280" t="str">
            <v>0.21</v>
          </cell>
          <cell r="F280" t="str">
            <v>0.22</v>
          </cell>
        </row>
        <row r="281">
          <cell r="A281" t="str">
            <v>LRH</v>
          </cell>
          <cell r="B281" t="str">
            <v>LRH</v>
          </cell>
          <cell r="C281" t="str">
            <v>32.00</v>
          </cell>
          <cell r="D281" t="str">
            <v>33.00</v>
          </cell>
          <cell r="E281" t="str">
            <v>31.25</v>
          </cell>
          <cell r="F281" t="str">
            <v>31.75</v>
          </cell>
        </row>
        <row r="282">
          <cell r="A282" t="str">
            <v>MANRIN</v>
          </cell>
          <cell r="B282" t="str">
            <v>MANRIN</v>
          </cell>
          <cell r="C282" t="str">
            <v>22.30</v>
          </cell>
          <cell r="D282" t="str">
            <v>22.50</v>
          </cell>
          <cell r="E282" t="str">
            <v>22.30</v>
          </cell>
          <cell r="F282" t="str">
            <v>22.40</v>
          </cell>
        </row>
        <row r="283">
          <cell r="A283" t="str">
            <v>OHTL</v>
          </cell>
          <cell r="B283" t="str">
            <v>OHTL</v>
          </cell>
          <cell r="C283" t="str">
            <v>341.00</v>
          </cell>
          <cell r="D283" t="str">
            <v>341.00</v>
          </cell>
          <cell r="E283" t="str">
            <v>341.00</v>
          </cell>
          <cell r="F283" t="str">
            <v>341.00</v>
          </cell>
        </row>
        <row r="284">
          <cell r="A284" t="str">
            <v>ROH</v>
          </cell>
          <cell r="B284" t="str">
            <v>ROH</v>
          </cell>
          <cell r="C284" t="str">
            <v>4.50</v>
          </cell>
          <cell r="D284" t="str">
            <v>4.78</v>
          </cell>
          <cell r="E284" t="str">
            <v>4.40</v>
          </cell>
          <cell r="F284" t="str">
            <v>4.54</v>
          </cell>
        </row>
        <row r="285">
          <cell r="A285" t="str">
            <v>SHANG</v>
          </cell>
          <cell r="B285" t="str">
            <v>SHANG</v>
          </cell>
          <cell r="C285" t="str">
            <v>54.75</v>
          </cell>
          <cell r="D285" t="str">
            <v>54.75</v>
          </cell>
          <cell r="E285" t="str">
            <v>54.75</v>
          </cell>
          <cell r="F285" t="str">
            <v>54.75</v>
          </cell>
        </row>
        <row r="286">
          <cell r="A286" t="str">
            <v>SHR</v>
          </cell>
          <cell r="B286" t="str">
            <v>SHR</v>
          </cell>
          <cell r="C286" t="str">
            <v>4.34</v>
          </cell>
          <cell r="D286" t="str">
            <v>4.44</v>
          </cell>
          <cell r="E286" t="str">
            <v>4.28</v>
          </cell>
          <cell r="F286" t="str">
            <v>4.40</v>
          </cell>
        </row>
        <row r="287">
          <cell r="A287" t="str">
            <v>VRANDA</v>
          </cell>
          <cell r="B287" t="str">
            <v>VRANDA</v>
          </cell>
          <cell r="C287" t="str">
            <v>7.20</v>
          </cell>
          <cell r="D287" t="str">
            <v>7.60</v>
          </cell>
          <cell r="E287" t="str">
            <v>7.15</v>
          </cell>
          <cell r="F287" t="str">
            <v>7.55</v>
          </cell>
        </row>
        <row r="288">
          <cell r="A288" t="str">
            <v>AAV</v>
          </cell>
          <cell r="B288" t="str">
            <v>AAV</v>
          </cell>
          <cell r="C288" t="str">
            <v>2.72</v>
          </cell>
          <cell r="D288" t="str">
            <v>2.86</v>
          </cell>
          <cell r="E288" t="str">
            <v>2.72</v>
          </cell>
          <cell r="F288" t="str">
            <v>2.84</v>
          </cell>
        </row>
        <row r="289">
          <cell r="A289" t="str">
            <v>AOT</v>
          </cell>
          <cell r="B289" t="str">
            <v>AOT</v>
          </cell>
          <cell r="C289" t="str">
            <v>67.75</v>
          </cell>
          <cell r="D289" t="str">
            <v>69.25</v>
          </cell>
          <cell r="E289" t="str">
            <v>67.75</v>
          </cell>
          <cell r="F289" t="str">
            <v>69.25</v>
          </cell>
        </row>
        <row r="290">
          <cell r="A290" t="str">
            <v>ASIMAR</v>
          </cell>
          <cell r="B290" t="str">
            <v>ASIMAR</v>
          </cell>
          <cell r="C290" t="str">
            <v>2.00</v>
          </cell>
          <cell r="D290" t="str">
            <v>2.04</v>
          </cell>
          <cell r="E290" t="str">
            <v>2.00</v>
          </cell>
          <cell r="F290" t="str">
            <v>2.02</v>
          </cell>
        </row>
        <row r="291">
          <cell r="A291" t="str">
            <v>B</v>
          </cell>
          <cell r="B291" t="str">
            <v>B</v>
          </cell>
          <cell r="C291" t="str">
            <v>0.50</v>
          </cell>
          <cell r="D291" t="str">
            <v>0.51</v>
          </cell>
          <cell r="E291" t="str">
            <v>0.49</v>
          </cell>
          <cell r="F291" t="str">
            <v>0.50</v>
          </cell>
        </row>
        <row r="292">
          <cell r="A292" t="str">
            <v>BA</v>
          </cell>
          <cell r="B292" t="str">
            <v>BA</v>
          </cell>
          <cell r="C292" t="str">
            <v>10.40</v>
          </cell>
          <cell r="D292" t="str">
            <v>11.00</v>
          </cell>
          <cell r="E292" t="str">
            <v>10.40</v>
          </cell>
          <cell r="F292" t="str">
            <v>10.80</v>
          </cell>
        </row>
        <row r="293">
          <cell r="A293" t="str">
            <v>BEM</v>
          </cell>
          <cell r="B293" t="str">
            <v>BEM</v>
          </cell>
          <cell r="C293" t="str">
            <v>8.80</v>
          </cell>
          <cell r="D293" t="str">
            <v>8.85</v>
          </cell>
          <cell r="E293" t="str">
            <v>8.80</v>
          </cell>
          <cell r="F293" t="str">
            <v>8.85</v>
          </cell>
        </row>
        <row r="294">
          <cell r="A294" t="str">
            <v>BIOTEC</v>
          </cell>
          <cell r="B294" t="str">
            <v>BIOTEC</v>
          </cell>
          <cell r="C294" t="str">
            <v>1.16</v>
          </cell>
          <cell r="D294" t="str">
            <v>1.20</v>
          </cell>
          <cell r="E294" t="str">
            <v>1.14</v>
          </cell>
          <cell r="F294" t="str">
            <v>1.17</v>
          </cell>
        </row>
        <row r="295">
          <cell r="A295" t="str">
            <v>BTS</v>
          </cell>
          <cell r="B295" t="str">
            <v>BTS</v>
          </cell>
          <cell r="C295" t="str">
            <v>8.45</v>
          </cell>
          <cell r="D295" t="str">
            <v>8.50</v>
          </cell>
          <cell r="E295" t="str">
            <v>8.40</v>
          </cell>
          <cell r="F295" t="str">
            <v>8.45</v>
          </cell>
        </row>
        <row r="296">
          <cell r="A296" t="str">
            <v>BTSGIF</v>
          </cell>
          <cell r="B296" t="str">
            <v>BTSGIF</v>
          </cell>
          <cell r="C296" t="str">
            <v>4.18</v>
          </cell>
          <cell r="D296" t="str">
            <v>4.22</v>
          </cell>
          <cell r="E296" t="str">
            <v>4.18</v>
          </cell>
          <cell r="F296" t="str">
            <v>4.18</v>
          </cell>
        </row>
        <row r="297">
          <cell r="A297" t="str">
            <v>DMT</v>
          </cell>
          <cell r="B297" t="str">
            <v>DMT</v>
          </cell>
          <cell r="C297" t="str">
            <v>10.80</v>
          </cell>
          <cell r="D297" t="str">
            <v>10.80</v>
          </cell>
          <cell r="E297" t="str">
            <v>10.60</v>
          </cell>
          <cell r="F297" t="str">
            <v>10.70</v>
          </cell>
        </row>
        <row r="298">
          <cell r="A298" t="str">
            <v>III</v>
          </cell>
          <cell r="B298" t="str">
            <v>III</v>
          </cell>
          <cell r="C298" t="str">
            <v>13.80</v>
          </cell>
          <cell r="D298" t="str">
            <v>14.00</v>
          </cell>
          <cell r="E298" t="str">
            <v>13.70</v>
          </cell>
          <cell r="F298" t="str">
            <v>13.90</v>
          </cell>
        </row>
        <row r="299">
          <cell r="A299" t="str">
            <v>JWD</v>
          </cell>
          <cell r="B299" t="str">
            <v>JWD</v>
          </cell>
          <cell r="C299" t="str">
            <v>14.00</v>
          </cell>
          <cell r="D299" t="str">
            <v>14.00</v>
          </cell>
          <cell r="E299" t="str">
            <v>13.70</v>
          </cell>
          <cell r="F299" t="str">
            <v>14.00</v>
          </cell>
        </row>
        <row r="300">
          <cell r="A300" t="str">
            <v>KEX</v>
          </cell>
          <cell r="B300" t="str">
            <v>KEX</v>
          </cell>
          <cell r="C300" t="str">
            <v>24.10</v>
          </cell>
          <cell r="D300" t="str">
            <v>24.90</v>
          </cell>
          <cell r="E300" t="str">
            <v>23.90</v>
          </cell>
          <cell r="F300" t="str">
            <v>24.50</v>
          </cell>
        </row>
        <row r="301">
          <cell r="A301" t="str">
            <v>KIAT</v>
          </cell>
          <cell r="B301" t="str">
            <v>KIAT</v>
          </cell>
          <cell r="C301" t="str">
            <v>0.43</v>
          </cell>
          <cell r="D301" t="str">
            <v>0.44</v>
          </cell>
          <cell r="E301" t="str">
            <v>0.43</v>
          </cell>
          <cell r="F301" t="str">
            <v>0.44</v>
          </cell>
        </row>
        <row r="302">
          <cell r="A302" t="str">
            <v>KWC</v>
          </cell>
          <cell r="B302" t="str">
            <v>KWC</v>
          </cell>
          <cell r="C302" t="str">
            <v>-</v>
          </cell>
          <cell r="D302" t="str">
            <v>-</v>
          </cell>
          <cell r="E302" t="str">
            <v>-</v>
          </cell>
          <cell r="F302" t="str">
            <v>-</v>
          </cell>
        </row>
        <row r="303">
          <cell r="A303" t="str">
            <v>MENA</v>
          </cell>
          <cell r="B303" t="str">
            <v>MENA</v>
          </cell>
          <cell r="C303" t="str">
            <v>1.55</v>
          </cell>
          <cell r="D303" t="str">
            <v>1.56</v>
          </cell>
          <cell r="E303" t="str">
            <v>1.54</v>
          </cell>
          <cell r="F303" t="str">
            <v>1.55</v>
          </cell>
        </row>
        <row r="304">
          <cell r="A304" t="str">
            <v>NOK</v>
          </cell>
          <cell r="B304" t="str">
            <v>NOK &lt;SP, NP, NC&gt;</v>
          </cell>
          <cell r="C304" t="str">
            <v>-</v>
          </cell>
          <cell r="D304" t="str">
            <v>-</v>
          </cell>
          <cell r="E304" t="str">
            <v>-</v>
          </cell>
          <cell r="F304" t="str">
            <v>-</v>
          </cell>
        </row>
        <row r="305">
          <cell r="A305" t="str">
            <v>NYT</v>
          </cell>
          <cell r="B305" t="str">
            <v>NYT</v>
          </cell>
          <cell r="C305" t="str">
            <v>4.18</v>
          </cell>
          <cell r="D305" t="str">
            <v>4.18</v>
          </cell>
          <cell r="E305" t="str">
            <v>4.14</v>
          </cell>
          <cell r="F305" t="str">
            <v>4.16</v>
          </cell>
        </row>
        <row r="306">
          <cell r="A306" t="str">
            <v>PORT</v>
          </cell>
          <cell r="B306" t="str">
            <v>PORT</v>
          </cell>
          <cell r="C306" t="str">
            <v>2.10</v>
          </cell>
          <cell r="D306" t="str">
            <v>2.22</v>
          </cell>
          <cell r="E306" t="str">
            <v>2.10</v>
          </cell>
          <cell r="F306" t="str">
            <v>2.16</v>
          </cell>
        </row>
        <row r="307">
          <cell r="A307" t="str">
            <v>PRM</v>
          </cell>
          <cell r="B307" t="str">
            <v>PRM</v>
          </cell>
          <cell r="C307" t="str">
            <v>5.55</v>
          </cell>
          <cell r="D307" t="str">
            <v>5.65</v>
          </cell>
          <cell r="E307" t="str">
            <v>5.55</v>
          </cell>
          <cell r="F307" t="str">
            <v>5.60</v>
          </cell>
        </row>
        <row r="308">
          <cell r="A308" t="str">
            <v>PSL</v>
          </cell>
          <cell r="B308" t="str">
            <v>PSL</v>
          </cell>
          <cell r="C308" t="str">
            <v>19.10</v>
          </cell>
          <cell r="D308" t="str">
            <v>19.10</v>
          </cell>
          <cell r="E308" t="str">
            <v>18.80</v>
          </cell>
          <cell r="F308" t="str">
            <v>19.00</v>
          </cell>
        </row>
        <row r="309">
          <cell r="A309" t="str">
            <v>RCL</v>
          </cell>
          <cell r="B309" t="str">
            <v>RCL</v>
          </cell>
          <cell r="C309" t="str">
            <v>42.50</v>
          </cell>
          <cell r="D309" t="str">
            <v>42.75</v>
          </cell>
          <cell r="E309" t="str">
            <v>42.00</v>
          </cell>
          <cell r="F309" t="str">
            <v>42.50</v>
          </cell>
        </row>
        <row r="310">
          <cell r="A310" t="str">
            <v>TFFIF</v>
          </cell>
          <cell r="B310" t="str">
            <v>TFFIF</v>
          </cell>
          <cell r="C310" t="str">
            <v>7.65</v>
          </cell>
          <cell r="D310" t="str">
            <v>7.70</v>
          </cell>
          <cell r="E310" t="str">
            <v>7.60</v>
          </cell>
          <cell r="F310" t="str">
            <v>7.65</v>
          </cell>
        </row>
        <row r="311">
          <cell r="A311" t="str">
            <v>THAI</v>
          </cell>
          <cell r="B311" t="str">
            <v>THAI &lt;SP, NP, NC&gt;</v>
          </cell>
          <cell r="C311" t="str">
            <v>-</v>
          </cell>
          <cell r="D311" t="str">
            <v>-</v>
          </cell>
          <cell r="E311" t="str">
            <v>-</v>
          </cell>
          <cell r="F311" t="str">
            <v>-</v>
          </cell>
        </row>
        <row r="312">
          <cell r="A312" t="str">
            <v>TSTE</v>
          </cell>
          <cell r="B312" t="str">
            <v>TSTE</v>
          </cell>
          <cell r="C312" t="str">
            <v>7.30</v>
          </cell>
          <cell r="D312" t="str">
            <v>7.35</v>
          </cell>
          <cell r="E312" t="str">
            <v>7.25</v>
          </cell>
          <cell r="F312" t="str">
            <v>7.35</v>
          </cell>
        </row>
        <row r="313">
          <cell r="A313" t="str">
            <v>TTA</v>
          </cell>
          <cell r="B313" t="str">
            <v>TTA</v>
          </cell>
          <cell r="C313" t="str">
            <v>9.50</v>
          </cell>
          <cell r="D313" t="str">
            <v>9.50</v>
          </cell>
          <cell r="E313" t="str">
            <v>9.35</v>
          </cell>
          <cell r="F313" t="str">
            <v>9.35</v>
          </cell>
        </row>
        <row r="314">
          <cell r="A314" t="str">
            <v>WICE</v>
          </cell>
          <cell r="B314" t="str">
            <v>WICE</v>
          </cell>
          <cell r="C314" t="str">
            <v>13.90</v>
          </cell>
          <cell r="D314" t="str">
            <v>14.00</v>
          </cell>
          <cell r="E314" t="str">
            <v>13.60</v>
          </cell>
          <cell r="F314" t="str">
            <v>13.90</v>
          </cell>
        </row>
        <row r="315">
          <cell r="A315" t="str">
            <v>BWG</v>
          </cell>
          <cell r="B315" t="str">
            <v>BWG</v>
          </cell>
          <cell r="C315" t="str">
            <v>0.90</v>
          </cell>
          <cell r="D315" t="str">
            <v>0.91</v>
          </cell>
          <cell r="E315" t="str">
            <v>0.89</v>
          </cell>
          <cell r="F315" t="str">
            <v>0.90</v>
          </cell>
        </row>
        <row r="316">
          <cell r="A316" t="str">
            <v>GENCO</v>
          </cell>
          <cell r="B316" t="str">
            <v>GENCO</v>
          </cell>
          <cell r="C316" t="str">
            <v>0.68</v>
          </cell>
          <cell r="D316" t="str">
            <v>0.69</v>
          </cell>
          <cell r="E316" t="str">
            <v>0.67</v>
          </cell>
          <cell r="F316" t="str">
            <v>0.68</v>
          </cell>
        </row>
        <row r="317">
          <cell r="A317" t="str">
            <v>PRO</v>
          </cell>
          <cell r="B317" t="str">
            <v>PRO &lt;SP, NC&gt;</v>
          </cell>
          <cell r="C317" t="str">
            <v>-</v>
          </cell>
          <cell r="D317" t="str">
            <v>-</v>
          </cell>
          <cell r="E317" t="str">
            <v>-</v>
          </cell>
          <cell r="F317" t="str">
            <v>-</v>
          </cell>
        </row>
        <row r="318">
          <cell r="A318" t="str">
            <v>SISB</v>
          </cell>
          <cell r="B318" t="str">
            <v>SISB</v>
          </cell>
          <cell r="C318" t="str">
            <v>11.70</v>
          </cell>
          <cell r="D318" t="str">
            <v>12.00</v>
          </cell>
          <cell r="E318" t="str">
            <v>11.70</v>
          </cell>
          <cell r="F318" t="str">
            <v>11.90</v>
          </cell>
        </row>
        <row r="319">
          <cell r="A319" t="str">
            <v>SO</v>
          </cell>
          <cell r="B319" t="str">
            <v>SO</v>
          </cell>
          <cell r="C319" t="str">
            <v>12.00</v>
          </cell>
          <cell r="D319" t="str">
            <v>12.00</v>
          </cell>
          <cell r="E319" t="str">
            <v>11.50</v>
          </cell>
          <cell r="F319" t="str">
            <v>11.60</v>
          </cell>
        </row>
        <row r="320">
          <cell r="A320" t="str">
            <v>B52</v>
          </cell>
          <cell r="B320" t="str">
            <v>B52</v>
          </cell>
          <cell r="C320" t="str">
            <v>2.36</v>
          </cell>
          <cell r="D320" t="str">
            <v>2.66</v>
          </cell>
          <cell r="E320" t="str">
            <v>2.36</v>
          </cell>
          <cell r="F320" t="str">
            <v>2.46</v>
          </cell>
        </row>
        <row r="321">
          <cell r="A321" t="str">
            <v>BEAUTY</v>
          </cell>
          <cell r="B321" t="str">
            <v>BEAUTY</v>
          </cell>
          <cell r="C321" t="str">
            <v>1.33</v>
          </cell>
          <cell r="D321" t="str">
            <v>1.33</v>
          </cell>
          <cell r="E321" t="str">
            <v>1.29</v>
          </cell>
          <cell r="F321" t="str">
            <v>1.31</v>
          </cell>
        </row>
        <row r="322">
          <cell r="A322" t="str">
            <v>BIG</v>
          </cell>
          <cell r="B322" t="str">
            <v>BIG</v>
          </cell>
          <cell r="C322" t="str">
            <v>0.70</v>
          </cell>
          <cell r="D322" t="str">
            <v>0.70</v>
          </cell>
          <cell r="E322" t="str">
            <v>0.67</v>
          </cell>
          <cell r="F322" t="str">
            <v>0.68</v>
          </cell>
        </row>
        <row r="323">
          <cell r="A323" t="str">
            <v>BJC</v>
          </cell>
          <cell r="B323" t="str">
            <v>BJC</v>
          </cell>
          <cell r="C323" t="str">
            <v>33.00</v>
          </cell>
          <cell r="D323" t="str">
            <v>33.50</v>
          </cell>
          <cell r="E323" t="str">
            <v>32.75</v>
          </cell>
          <cell r="F323" t="str">
            <v>33.50</v>
          </cell>
        </row>
        <row r="324">
          <cell r="A324" t="str">
            <v>COM7</v>
          </cell>
          <cell r="B324" t="str">
            <v>COM7</v>
          </cell>
          <cell r="C324" t="str">
            <v>31.50</v>
          </cell>
          <cell r="D324" t="str">
            <v>32.50</v>
          </cell>
          <cell r="E324" t="str">
            <v>30.75</v>
          </cell>
          <cell r="F324" t="str">
            <v>32.00</v>
          </cell>
        </row>
        <row r="325">
          <cell r="A325" t="str">
            <v>CPALL</v>
          </cell>
          <cell r="B325" t="str">
            <v>CPALL</v>
          </cell>
          <cell r="C325" t="str">
            <v>59.75</v>
          </cell>
          <cell r="D325" t="str">
            <v>60.75</v>
          </cell>
          <cell r="E325" t="str">
            <v>59.50</v>
          </cell>
          <cell r="F325" t="str">
            <v>60.25</v>
          </cell>
        </row>
        <row r="326">
          <cell r="A326" t="str">
            <v>CPW</v>
          </cell>
          <cell r="B326" t="str">
            <v>CPW</v>
          </cell>
          <cell r="C326" t="str">
            <v>4.36</v>
          </cell>
          <cell r="D326" t="str">
            <v>4.40</v>
          </cell>
          <cell r="E326" t="str">
            <v>4.34</v>
          </cell>
          <cell r="F326" t="str">
            <v>4.40</v>
          </cell>
        </row>
        <row r="327">
          <cell r="A327" t="str">
            <v>CRC</v>
          </cell>
          <cell r="B327" t="str">
            <v>CRC</v>
          </cell>
          <cell r="C327" t="str">
            <v>34.25</v>
          </cell>
          <cell r="D327" t="str">
            <v>35.00</v>
          </cell>
          <cell r="E327" t="str">
            <v>34.00</v>
          </cell>
          <cell r="F327" t="str">
            <v>34.50</v>
          </cell>
        </row>
        <row r="328">
          <cell r="A328" t="str">
            <v>CSS</v>
          </cell>
          <cell r="B328" t="str">
            <v>CSS</v>
          </cell>
          <cell r="C328" t="str">
            <v>1.74</v>
          </cell>
          <cell r="D328" t="str">
            <v>1.75</v>
          </cell>
          <cell r="E328" t="str">
            <v>1.71</v>
          </cell>
          <cell r="F328" t="str">
            <v>1.72</v>
          </cell>
        </row>
        <row r="329">
          <cell r="A329" t="str">
            <v>DOHOME</v>
          </cell>
          <cell r="B329" t="str">
            <v>DOHOME</v>
          </cell>
          <cell r="C329" t="str">
            <v>16.90</v>
          </cell>
          <cell r="D329" t="str">
            <v>17.00</v>
          </cell>
          <cell r="E329" t="str">
            <v>16.30</v>
          </cell>
          <cell r="F329" t="str">
            <v>16.60</v>
          </cell>
        </row>
        <row r="330">
          <cell r="A330" t="str">
            <v>FN</v>
          </cell>
          <cell r="B330" t="str">
            <v>FN</v>
          </cell>
          <cell r="C330" t="str">
            <v>2.42</v>
          </cell>
          <cell r="D330" t="str">
            <v>2.44</v>
          </cell>
          <cell r="E330" t="str">
            <v>2.34</v>
          </cell>
          <cell r="F330" t="str">
            <v>2.36</v>
          </cell>
        </row>
        <row r="331">
          <cell r="A331" t="str">
            <v>FTE</v>
          </cell>
          <cell r="B331" t="str">
            <v>FTE</v>
          </cell>
          <cell r="C331" t="str">
            <v>1.58</v>
          </cell>
          <cell r="D331" t="str">
            <v>1.58</v>
          </cell>
          <cell r="E331" t="str">
            <v>1.55</v>
          </cell>
          <cell r="F331" t="str">
            <v>1.56</v>
          </cell>
        </row>
        <row r="332">
          <cell r="A332" t="str">
            <v>GLOBAL</v>
          </cell>
          <cell r="B332" t="str">
            <v>GLOBAL</v>
          </cell>
          <cell r="C332" t="str">
            <v>19.00</v>
          </cell>
          <cell r="D332" t="str">
            <v>19.10</v>
          </cell>
          <cell r="E332" t="str">
            <v>18.60</v>
          </cell>
          <cell r="F332" t="str">
            <v>18.90</v>
          </cell>
        </row>
        <row r="333">
          <cell r="A333" t="str">
            <v>HMPRO</v>
          </cell>
          <cell r="B333" t="str">
            <v>HMPRO</v>
          </cell>
          <cell r="C333" t="str">
            <v>13.20</v>
          </cell>
          <cell r="D333" t="str">
            <v>13.40</v>
          </cell>
          <cell r="E333" t="str">
            <v>13.10</v>
          </cell>
          <cell r="F333" t="str">
            <v>13.30</v>
          </cell>
        </row>
        <row r="334">
          <cell r="A334" t="str">
            <v>ICC</v>
          </cell>
          <cell r="B334" t="str">
            <v>ICC</v>
          </cell>
          <cell r="C334" t="str">
            <v>30.25</v>
          </cell>
          <cell r="D334" t="str">
            <v>30.25</v>
          </cell>
          <cell r="E334" t="str">
            <v>29.50</v>
          </cell>
          <cell r="F334" t="str">
            <v>30.25</v>
          </cell>
        </row>
        <row r="335">
          <cell r="A335" t="str">
            <v>ILM</v>
          </cell>
          <cell r="B335" t="str">
            <v>ILM</v>
          </cell>
          <cell r="C335" t="str">
            <v>17.20</v>
          </cell>
          <cell r="D335" t="str">
            <v>17.50</v>
          </cell>
          <cell r="E335" t="str">
            <v>16.50</v>
          </cell>
          <cell r="F335" t="str">
            <v>16.90</v>
          </cell>
        </row>
        <row r="336">
          <cell r="A336" t="str">
            <v>IT</v>
          </cell>
          <cell r="B336" t="str">
            <v>IT</v>
          </cell>
          <cell r="C336" t="str">
            <v>7.90</v>
          </cell>
          <cell r="D336" t="str">
            <v>7.90</v>
          </cell>
          <cell r="E336" t="str">
            <v>7.25</v>
          </cell>
          <cell r="F336" t="str">
            <v>7.40</v>
          </cell>
        </row>
        <row r="337">
          <cell r="A337" t="str">
            <v>KAMART</v>
          </cell>
          <cell r="B337" t="str">
            <v>KAMART</v>
          </cell>
          <cell r="C337" t="str">
            <v>4.90</v>
          </cell>
          <cell r="D337" t="str">
            <v>5.05</v>
          </cell>
          <cell r="E337" t="str">
            <v>4.88</v>
          </cell>
          <cell r="F337" t="str">
            <v>4.98</v>
          </cell>
        </row>
        <row r="338">
          <cell r="A338" t="str">
            <v>LOXLEY</v>
          </cell>
          <cell r="B338" t="str">
            <v>LOXLEY</v>
          </cell>
          <cell r="C338" t="str">
            <v>2.30</v>
          </cell>
          <cell r="D338" t="str">
            <v>2.30</v>
          </cell>
          <cell r="E338" t="str">
            <v>2.28</v>
          </cell>
          <cell r="F338" t="str">
            <v>2.28</v>
          </cell>
        </row>
        <row r="339">
          <cell r="A339" t="str">
            <v>MAKRO</v>
          </cell>
          <cell r="B339" t="str">
            <v>MAKRO</v>
          </cell>
          <cell r="C339" t="str">
            <v>34.75</v>
          </cell>
          <cell r="D339" t="str">
            <v>34.75</v>
          </cell>
          <cell r="E339" t="str">
            <v>34.25</v>
          </cell>
          <cell r="F339" t="str">
            <v>34.50</v>
          </cell>
        </row>
        <row r="340">
          <cell r="A340" t="str">
            <v>MC</v>
          </cell>
          <cell r="B340" t="str">
            <v>MC</v>
          </cell>
          <cell r="C340" t="str">
            <v>9.25</v>
          </cell>
          <cell r="D340" t="str">
            <v>9.40</v>
          </cell>
          <cell r="E340" t="str">
            <v>9.25</v>
          </cell>
          <cell r="F340" t="str">
            <v>9.40</v>
          </cell>
        </row>
        <row r="341">
          <cell r="A341" t="str">
            <v>MEGA</v>
          </cell>
          <cell r="B341" t="str">
            <v>MEGA</v>
          </cell>
          <cell r="C341" t="str">
            <v>49.00</v>
          </cell>
          <cell r="D341" t="str">
            <v>50.50</v>
          </cell>
          <cell r="E341" t="str">
            <v>48.75</v>
          </cell>
          <cell r="F341" t="str">
            <v>50.00</v>
          </cell>
        </row>
        <row r="342">
          <cell r="A342" t="str">
            <v>MIDA</v>
          </cell>
          <cell r="B342" t="str">
            <v>MIDA</v>
          </cell>
          <cell r="C342" t="str">
            <v>0.45</v>
          </cell>
          <cell r="D342" t="str">
            <v>0.46</v>
          </cell>
          <cell r="E342" t="str">
            <v>0.45</v>
          </cell>
          <cell r="F342" t="str">
            <v>0.46</v>
          </cell>
        </row>
        <row r="343">
          <cell r="A343" t="str">
            <v>RS</v>
          </cell>
          <cell r="B343" t="str">
            <v>RS</v>
          </cell>
          <cell r="C343" t="str">
            <v>15.00</v>
          </cell>
          <cell r="D343" t="str">
            <v>15.20</v>
          </cell>
          <cell r="E343" t="str">
            <v>15.00</v>
          </cell>
          <cell r="F343" t="str">
            <v>15.20</v>
          </cell>
        </row>
        <row r="344">
          <cell r="A344" t="str">
            <v>RSP</v>
          </cell>
          <cell r="B344" t="str">
            <v>RSP</v>
          </cell>
          <cell r="C344" t="str">
            <v>2.64</v>
          </cell>
          <cell r="D344" t="str">
            <v>2.84</v>
          </cell>
          <cell r="E344" t="str">
            <v>2.60</v>
          </cell>
          <cell r="F344" t="str">
            <v>2.84</v>
          </cell>
        </row>
        <row r="345">
          <cell r="A345" t="str">
            <v>SABUY</v>
          </cell>
          <cell r="B345" t="str">
            <v>SABUY</v>
          </cell>
          <cell r="C345" t="str">
            <v>20.50</v>
          </cell>
          <cell r="D345" t="str">
            <v>20.80</v>
          </cell>
          <cell r="E345" t="str">
            <v>20.00</v>
          </cell>
          <cell r="F345" t="str">
            <v>20.40</v>
          </cell>
        </row>
        <row r="346">
          <cell r="A346" t="str">
            <v>SCM</v>
          </cell>
          <cell r="B346" t="str">
            <v>SCM</v>
          </cell>
          <cell r="C346" t="str">
            <v>5.60</v>
          </cell>
          <cell r="D346" t="str">
            <v>5.70</v>
          </cell>
          <cell r="E346" t="str">
            <v>5.55</v>
          </cell>
          <cell r="F346" t="str">
            <v>5.65</v>
          </cell>
        </row>
        <row r="347">
          <cell r="A347" t="str">
            <v>SINGER</v>
          </cell>
          <cell r="B347" t="str">
            <v>SINGER</v>
          </cell>
          <cell r="C347" t="str">
            <v>48.00</v>
          </cell>
          <cell r="D347" t="str">
            <v>49.00</v>
          </cell>
          <cell r="E347" t="str">
            <v>46.25</v>
          </cell>
          <cell r="F347" t="str">
            <v>46.50</v>
          </cell>
        </row>
        <row r="348">
          <cell r="A348" t="str">
            <v>SPC</v>
          </cell>
          <cell r="B348" t="str">
            <v>SPC</v>
          </cell>
          <cell r="C348" t="str">
            <v>68.25</v>
          </cell>
          <cell r="D348" t="str">
            <v>68.50</v>
          </cell>
          <cell r="E348" t="str">
            <v>68.25</v>
          </cell>
          <cell r="F348" t="str">
            <v>68.50</v>
          </cell>
        </row>
        <row r="349">
          <cell r="A349" t="str">
            <v>SPI</v>
          </cell>
          <cell r="B349" t="str">
            <v>SPI</v>
          </cell>
          <cell r="C349" t="str">
            <v>-</v>
          </cell>
          <cell r="D349" t="str">
            <v>-</v>
          </cell>
          <cell r="E349" t="str">
            <v>-</v>
          </cell>
          <cell r="F349" t="str">
            <v>-</v>
          </cell>
        </row>
        <row r="350">
          <cell r="A350" t="str">
            <v>SVT</v>
          </cell>
          <cell r="B350" t="str">
            <v>SVT</v>
          </cell>
          <cell r="C350" t="str">
            <v>3.76</v>
          </cell>
          <cell r="D350" t="str">
            <v>3.90</v>
          </cell>
          <cell r="E350" t="str">
            <v>3.68</v>
          </cell>
          <cell r="F350" t="str">
            <v>3.78</v>
          </cell>
        </row>
        <row r="351">
          <cell r="A351" t="str">
            <v>AMARIN</v>
          </cell>
          <cell r="B351" t="str">
            <v>AMARIN</v>
          </cell>
          <cell r="C351" t="str">
            <v>6.10</v>
          </cell>
          <cell r="D351" t="str">
            <v>6.10</v>
          </cell>
          <cell r="E351" t="str">
            <v>5.90</v>
          </cell>
          <cell r="F351" t="str">
            <v>6.10</v>
          </cell>
        </row>
        <row r="352">
          <cell r="A352" t="str">
            <v>AQUA</v>
          </cell>
          <cell r="B352" t="str">
            <v>AQUA</v>
          </cell>
          <cell r="C352" t="str">
            <v>0.58</v>
          </cell>
          <cell r="D352" t="str">
            <v>0.59</v>
          </cell>
          <cell r="E352" t="str">
            <v>0.58</v>
          </cell>
          <cell r="F352" t="str">
            <v>0.58</v>
          </cell>
        </row>
        <row r="353">
          <cell r="A353" t="str">
            <v>AS</v>
          </cell>
          <cell r="B353" t="str">
            <v>AS</v>
          </cell>
          <cell r="C353" t="str">
            <v>14.00</v>
          </cell>
          <cell r="D353" t="str">
            <v>14.20</v>
          </cell>
          <cell r="E353" t="str">
            <v>13.50</v>
          </cell>
          <cell r="F353" t="str">
            <v>14.20</v>
          </cell>
        </row>
        <row r="354">
          <cell r="A354" t="str">
            <v>BEC</v>
          </cell>
          <cell r="B354" t="str">
            <v>BEC</v>
          </cell>
          <cell r="C354" t="str">
            <v>14.50</v>
          </cell>
          <cell r="D354" t="str">
            <v>14.50</v>
          </cell>
          <cell r="E354" t="str">
            <v>14.10</v>
          </cell>
          <cell r="F354" t="str">
            <v>14.30</v>
          </cell>
        </row>
        <row r="355">
          <cell r="A355" t="str">
            <v>FE</v>
          </cell>
          <cell r="B355" t="str">
            <v>FE</v>
          </cell>
          <cell r="C355" t="str">
            <v>-</v>
          </cell>
          <cell r="D355" t="str">
            <v>-</v>
          </cell>
          <cell r="E355" t="str">
            <v>-</v>
          </cell>
          <cell r="F355" t="str">
            <v>-</v>
          </cell>
        </row>
        <row r="356">
          <cell r="A356" t="str">
            <v>GPI</v>
          </cell>
          <cell r="B356" t="str">
            <v>GPI</v>
          </cell>
          <cell r="C356" t="str">
            <v>1.78</v>
          </cell>
          <cell r="D356" t="str">
            <v>1.81</v>
          </cell>
          <cell r="E356" t="str">
            <v>1.76</v>
          </cell>
          <cell r="F356" t="str">
            <v>1.80</v>
          </cell>
        </row>
        <row r="357">
          <cell r="A357" t="str">
            <v>GRAMMY</v>
          </cell>
          <cell r="B357" t="str">
            <v>GRAMMY</v>
          </cell>
          <cell r="C357" t="str">
            <v>11.10</v>
          </cell>
          <cell r="D357" t="str">
            <v>11.20</v>
          </cell>
          <cell r="E357" t="str">
            <v>11.00</v>
          </cell>
          <cell r="F357" t="str">
            <v>11.20</v>
          </cell>
        </row>
        <row r="358">
          <cell r="A358" t="str">
            <v>JKN</v>
          </cell>
          <cell r="B358" t="str">
            <v>JKN</v>
          </cell>
          <cell r="C358" t="str">
            <v>4.70</v>
          </cell>
          <cell r="D358" t="str">
            <v>4.72</v>
          </cell>
          <cell r="E358" t="str">
            <v>4.60</v>
          </cell>
          <cell r="F358" t="str">
            <v>4.72</v>
          </cell>
        </row>
        <row r="359">
          <cell r="A359" t="str">
            <v>MACO</v>
          </cell>
          <cell r="B359" t="str">
            <v>MACO</v>
          </cell>
          <cell r="C359" t="str">
            <v>0.64</v>
          </cell>
          <cell r="D359" t="str">
            <v>0.65</v>
          </cell>
          <cell r="E359" t="str">
            <v>0.63</v>
          </cell>
          <cell r="F359" t="str">
            <v>0.64</v>
          </cell>
        </row>
        <row r="360">
          <cell r="A360" t="str">
            <v>MAJOR</v>
          </cell>
          <cell r="B360" t="str">
            <v>MAJOR</v>
          </cell>
          <cell r="C360" t="str">
            <v>21.30</v>
          </cell>
          <cell r="D360" t="str">
            <v>21.40</v>
          </cell>
          <cell r="E360" t="str">
            <v>21.10</v>
          </cell>
          <cell r="F360" t="str">
            <v>21.30</v>
          </cell>
        </row>
        <row r="361">
          <cell r="A361" t="str">
            <v>MATCH</v>
          </cell>
          <cell r="B361" t="str">
            <v>MATCH</v>
          </cell>
          <cell r="C361" t="str">
            <v>2.20</v>
          </cell>
          <cell r="D361" t="str">
            <v>2.54</v>
          </cell>
          <cell r="E361" t="str">
            <v>2.14</v>
          </cell>
          <cell r="F361" t="str">
            <v>2.44</v>
          </cell>
        </row>
        <row r="362">
          <cell r="A362" t="str">
            <v>MATI</v>
          </cell>
          <cell r="B362" t="str">
            <v>MATI</v>
          </cell>
          <cell r="C362" t="str">
            <v>9.35</v>
          </cell>
          <cell r="D362" t="str">
            <v>9.60</v>
          </cell>
          <cell r="E362" t="str">
            <v>9.30</v>
          </cell>
          <cell r="F362" t="str">
            <v>9.40</v>
          </cell>
        </row>
        <row r="363">
          <cell r="A363" t="str">
            <v>MCOT</v>
          </cell>
          <cell r="B363" t="str">
            <v>MCOT</v>
          </cell>
          <cell r="C363" t="str">
            <v>5.40</v>
          </cell>
          <cell r="D363" t="str">
            <v>5.45</v>
          </cell>
          <cell r="E363" t="str">
            <v>5.35</v>
          </cell>
          <cell r="F363" t="str">
            <v>5.45</v>
          </cell>
        </row>
        <row r="364">
          <cell r="A364" t="str">
            <v>MONO</v>
          </cell>
          <cell r="B364" t="str">
            <v>MONO</v>
          </cell>
          <cell r="C364" t="str">
            <v>1.70</v>
          </cell>
          <cell r="D364" t="str">
            <v>1.71</v>
          </cell>
          <cell r="E364" t="str">
            <v>1.66</v>
          </cell>
          <cell r="F364" t="str">
            <v>1.68</v>
          </cell>
        </row>
        <row r="365">
          <cell r="A365" t="str">
            <v>MPIC</v>
          </cell>
          <cell r="B365" t="str">
            <v>MPIC</v>
          </cell>
          <cell r="C365" t="str">
            <v>1.96</v>
          </cell>
          <cell r="D365" t="str">
            <v>2.38</v>
          </cell>
          <cell r="E365" t="str">
            <v>1.89</v>
          </cell>
          <cell r="F365" t="str">
            <v>2.22</v>
          </cell>
        </row>
        <row r="366">
          <cell r="A366" t="str">
            <v>NATION</v>
          </cell>
          <cell r="B366" t="str">
            <v>NATION &lt;C&gt;</v>
          </cell>
          <cell r="C366" t="str">
            <v>0.25</v>
          </cell>
          <cell r="D366" t="str">
            <v>0.25</v>
          </cell>
          <cell r="E366" t="str">
            <v>0.24</v>
          </cell>
          <cell r="F366" t="str">
            <v>0.25</v>
          </cell>
        </row>
        <row r="367">
          <cell r="A367" t="str">
            <v>ONEE</v>
          </cell>
          <cell r="B367" t="str">
            <v>ONEE</v>
          </cell>
          <cell r="C367" t="str">
            <v>10.30</v>
          </cell>
          <cell r="D367" t="str">
            <v>10.70</v>
          </cell>
          <cell r="E367" t="str">
            <v>10.20</v>
          </cell>
          <cell r="F367" t="str">
            <v>10.60</v>
          </cell>
        </row>
        <row r="368">
          <cell r="A368" t="str">
            <v>PLANB</v>
          </cell>
          <cell r="B368" t="str">
            <v>PLANB</v>
          </cell>
          <cell r="C368" t="str">
            <v>7.10</v>
          </cell>
          <cell r="D368" t="str">
            <v>7.15</v>
          </cell>
          <cell r="E368" t="str">
            <v>6.95</v>
          </cell>
          <cell r="F368" t="str">
            <v>7.15</v>
          </cell>
        </row>
        <row r="369">
          <cell r="A369" t="str">
            <v>POST</v>
          </cell>
          <cell r="B369" t="str">
            <v>POST &lt;SP, NC&gt;</v>
          </cell>
          <cell r="C369" t="str">
            <v>-</v>
          </cell>
          <cell r="D369" t="str">
            <v>-</v>
          </cell>
          <cell r="E369" t="str">
            <v>-</v>
          </cell>
          <cell r="F369" t="str">
            <v>-</v>
          </cell>
        </row>
        <row r="370">
          <cell r="A370" t="str">
            <v>PRAKIT</v>
          </cell>
          <cell r="B370" t="str">
            <v>PRAKIT</v>
          </cell>
          <cell r="C370" t="str">
            <v>10.00</v>
          </cell>
          <cell r="D370" t="str">
            <v>10.10</v>
          </cell>
          <cell r="E370" t="str">
            <v>10.00</v>
          </cell>
          <cell r="F370" t="str">
            <v>10.00</v>
          </cell>
        </row>
        <row r="371">
          <cell r="A371" t="str">
            <v>PTECH</v>
          </cell>
          <cell r="B371" t="str">
            <v>PTECH</v>
          </cell>
          <cell r="C371" t="str">
            <v>22.00</v>
          </cell>
          <cell r="D371" t="str">
            <v>22.00</v>
          </cell>
          <cell r="E371" t="str">
            <v>22.00</v>
          </cell>
          <cell r="F371" t="str">
            <v>22.00</v>
          </cell>
        </row>
        <row r="372">
          <cell r="A372" t="str">
            <v>SE-ED</v>
          </cell>
          <cell r="B372" t="str">
            <v>SE-ED</v>
          </cell>
          <cell r="C372" t="str">
            <v>2.76</v>
          </cell>
          <cell r="D372" t="str">
            <v>2.84</v>
          </cell>
          <cell r="E372" t="str">
            <v>2.64</v>
          </cell>
          <cell r="F372" t="str">
            <v>2.64</v>
          </cell>
        </row>
        <row r="373">
          <cell r="A373" t="str">
            <v>TKS</v>
          </cell>
          <cell r="B373" t="str">
            <v>TKS</v>
          </cell>
          <cell r="C373" t="str">
            <v>9.95</v>
          </cell>
          <cell r="D373" t="str">
            <v>10.10</v>
          </cell>
          <cell r="E373" t="str">
            <v>9.80</v>
          </cell>
          <cell r="F373" t="str">
            <v>9.90</v>
          </cell>
        </row>
        <row r="374">
          <cell r="A374" t="str">
            <v>VGI</v>
          </cell>
          <cell r="B374" t="str">
            <v>VGI</v>
          </cell>
          <cell r="C374" t="str">
            <v>5.00</v>
          </cell>
          <cell r="D374" t="str">
            <v>5.15</v>
          </cell>
          <cell r="E374" t="str">
            <v>4.94</v>
          </cell>
          <cell r="F374" t="str">
            <v>5.15</v>
          </cell>
        </row>
        <row r="375">
          <cell r="A375" t="str">
            <v>WAVE</v>
          </cell>
          <cell r="B375" t="str">
            <v>WAVE &lt;C&gt;</v>
          </cell>
          <cell r="C375" t="str">
            <v>0.60</v>
          </cell>
          <cell r="D375" t="str">
            <v>0.61</v>
          </cell>
          <cell r="E375" t="str">
            <v>0.58</v>
          </cell>
          <cell r="F375" t="str">
            <v>0.60</v>
          </cell>
        </row>
        <row r="376">
          <cell r="A376" t="str">
            <v>WORK</v>
          </cell>
          <cell r="B376" t="str">
            <v>WORK</v>
          </cell>
          <cell r="C376" t="str">
            <v>22.30</v>
          </cell>
          <cell r="D376" t="str">
            <v>22.50</v>
          </cell>
          <cell r="E376" t="str">
            <v>22.00</v>
          </cell>
          <cell r="F376" t="str">
            <v>22.20</v>
          </cell>
        </row>
        <row r="377">
          <cell r="A377" t="str">
            <v>2S</v>
          </cell>
          <cell r="B377" t="str">
            <v>2S</v>
          </cell>
          <cell r="C377" t="str">
            <v>4.18</v>
          </cell>
          <cell r="D377" t="str">
            <v>4.20</v>
          </cell>
          <cell r="E377" t="str">
            <v>4.16</v>
          </cell>
          <cell r="F377" t="str">
            <v>4.20</v>
          </cell>
        </row>
        <row r="378">
          <cell r="A378" t="str">
            <v>AMC</v>
          </cell>
          <cell r="B378" t="str">
            <v>AMC</v>
          </cell>
          <cell r="C378" t="str">
            <v>3.72</v>
          </cell>
          <cell r="D378" t="str">
            <v>3.74</v>
          </cell>
          <cell r="E378" t="str">
            <v>3.72</v>
          </cell>
          <cell r="F378" t="str">
            <v>3.74</v>
          </cell>
        </row>
        <row r="379">
          <cell r="A379" t="str">
            <v>BSBM</v>
          </cell>
          <cell r="B379" t="str">
            <v>BSBM</v>
          </cell>
          <cell r="C379" t="str">
            <v>1.11</v>
          </cell>
          <cell r="D379" t="str">
            <v>1.14</v>
          </cell>
          <cell r="E379" t="str">
            <v>1.11</v>
          </cell>
          <cell r="F379" t="str">
            <v>1.11</v>
          </cell>
        </row>
        <row r="380">
          <cell r="A380" t="str">
            <v>CEN</v>
          </cell>
          <cell r="B380" t="str">
            <v>CEN</v>
          </cell>
          <cell r="C380" t="str">
            <v>2.82</v>
          </cell>
          <cell r="D380" t="str">
            <v>2.84</v>
          </cell>
          <cell r="E380" t="str">
            <v>2.78</v>
          </cell>
          <cell r="F380" t="str">
            <v>2.84</v>
          </cell>
        </row>
        <row r="381">
          <cell r="A381" t="str">
            <v>CITY</v>
          </cell>
          <cell r="B381" t="str">
            <v>CITY</v>
          </cell>
          <cell r="C381" t="str">
            <v>2.60</v>
          </cell>
          <cell r="D381" t="str">
            <v>2.60</v>
          </cell>
          <cell r="E381" t="str">
            <v>2.58</v>
          </cell>
          <cell r="F381" t="str">
            <v>2.60</v>
          </cell>
        </row>
        <row r="382">
          <cell r="A382" t="str">
            <v>CSP</v>
          </cell>
          <cell r="B382" t="str">
            <v>CSP</v>
          </cell>
          <cell r="C382" t="str">
            <v>2.10</v>
          </cell>
          <cell r="D382" t="str">
            <v>2.10</v>
          </cell>
          <cell r="E382" t="str">
            <v>2.02</v>
          </cell>
          <cell r="F382" t="str">
            <v>2.04</v>
          </cell>
        </row>
        <row r="383">
          <cell r="A383" t="str">
            <v>GJS</v>
          </cell>
          <cell r="B383" t="str">
            <v>GJS</v>
          </cell>
          <cell r="C383" t="str">
            <v>0.41</v>
          </cell>
          <cell r="D383" t="str">
            <v>0.41</v>
          </cell>
          <cell r="E383" t="str">
            <v>0.40</v>
          </cell>
          <cell r="F383" t="str">
            <v>0.40</v>
          </cell>
        </row>
        <row r="384">
          <cell r="A384" t="str">
            <v>GSTEEL</v>
          </cell>
          <cell r="B384" t="str">
            <v>GSTEEL &lt;SP, NC&gt;</v>
          </cell>
          <cell r="C384" t="str">
            <v>-</v>
          </cell>
          <cell r="D384" t="str">
            <v>-</v>
          </cell>
          <cell r="E384" t="str">
            <v>-</v>
          </cell>
          <cell r="F384" t="str">
            <v>-</v>
          </cell>
        </row>
        <row r="385">
          <cell r="A385" t="str">
            <v>INOX</v>
          </cell>
          <cell r="B385" t="str">
            <v>INOX</v>
          </cell>
          <cell r="C385" t="str">
            <v>1.14</v>
          </cell>
          <cell r="D385" t="str">
            <v>1.16</v>
          </cell>
          <cell r="E385" t="str">
            <v>1.13</v>
          </cell>
          <cell r="F385" t="str">
            <v>1.14</v>
          </cell>
        </row>
        <row r="386">
          <cell r="A386" t="str">
            <v>LHK</v>
          </cell>
          <cell r="B386" t="str">
            <v>LHK</v>
          </cell>
          <cell r="C386" t="str">
            <v>4.40</v>
          </cell>
          <cell r="D386" t="str">
            <v>4.50</v>
          </cell>
          <cell r="E386" t="str">
            <v>4.40</v>
          </cell>
          <cell r="F386" t="str">
            <v>4.44</v>
          </cell>
        </row>
        <row r="387">
          <cell r="A387" t="str">
            <v>MCS</v>
          </cell>
          <cell r="B387" t="str">
            <v>MCS</v>
          </cell>
          <cell r="C387" t="str">
            <v>12.00</v>
          </cell>
          <cell r="D387" t="str">
            <v>12.00</v>
          </cell>
          <cell r="E387" t="str">
            <v>11.80</v>
          </cell>
          <cell r="F387" t="str">
            <v>11.90</v>
          </cell>
        </row>
        <row r="388">
          <cell r="A388" t="str">
            <v>MILL</v>
          </cell>
          <cell r="B388" t="str">
            <v>MILL</v>
          </cell>
          <cell r="C388" t="str">
            <v>0.93</v>
          </cell>
          <cell r="D388" t="str">
            <v>0.93</v>
          </cell>
          <cell r="E388" t="str">
            <v>0.89</v>
          </cell>
          <cell r="F388" t="str">
            <v>0.90</v>
          </cell>
        </row>
        <row r="389">
          <cell r="A389" t="str">
            <v>PAP</v>
          </cell>
          <cell r="B389" t="str">
            <v>PAP</v>
          </cell>
          <cell r="C389" t="str">
            <v>4.02</v>
          </cell>
          <cell r="D389" t="str">
            <v>4.04</v>
          </cell>
          <cell r="E389" t="str">
            <v>3.94</v>
          </cell>
          <cell r="F389" t="str">
            <v>3.98</v>
          </cell>
        </row>
        <row r="390">
          <cell r="A390" t="str">
            <v>PERM</v>
          </cell>
          <cell r="B390" t="str">
            <v>PERM</v>
          </cell>
          <cell r="C390" t="str">
            <v>1.74</v>
          </cell>
          <cell r="D390" t="str">
            <v>1.76</v>
          </cell>
          <cell r="E390" t="str">
            <v>1.72</v>
          </cell>
          <cell r="F390" t="str">
            <v>1.76</v>
          </cell>
        </row>
        <row r="391">
          <cell r="A391" t="str">
            <v>SAM</v>
          </cell>
          <cell r="B391" t="str">
            <v>SAM</v>
          </cell>
          <cell r="C391" t="str">
            <v>0.97</v>
          </cell>
          <cell r="D391" t="str">
            <v>0.99</v>
          </cell>
          <cell r="E391" t="str">
            <v>0.95</v>
          </cell>
          <cell r="F391" t="str">
            <v>0.99</v>
          </cell>
        </row>
        <row r="392">
          <cell r="A392" t="str">
            <v>SMIT</v>
          </cell>
          <cell r="B392" t="str">
            <v>SMIT</v>
          </cell>
          <cell r="C392" t="str">
            <v>4.86</v>
          </cell>
          <cell r="D392" t="str">
            <v>4.86</v>
          </cell>
          <cell r="E392" t="str">
            <v>4.82</v>
          </cell>
          <cell r="F392" t="str">
            <v>4.84</v>
          </cell>
        </row>
        <row r="393">
          <cell r="A393" t="str">
            <v>SSSC</v>
          </cell>
          <cell r="B393" t="str">
            <v>SSSC</v>
          </cell>
          <cell r="C393" t="str">
            <v>2.78</v>
          </cell>
          <cell r="D393" t="str">
            <v>2.82</v>
          </cell>
          <cell r="E393" t="str">
            <v>2.78</v>
          </cell>
          <cell r="F393" t="str">
            <v>2.80</v>
          </cell>
        </row>
        <row r="394">
          <cell r="A394" t="str">
            <v>TGPRO</v>
          </cell>
          <cell r="B394" t="str">
            <v>TGPRO</v>
          </cell>
          <cell r="C394" t="str">
            <v>0.31</v>
          </cell>
          <cell r="D394" t="str">
            <v>0.32</v>
          </cell>
          <cell r="E394" t="str">
            <v>0.30</v>
          </cell>
          <cell r="F394" t="str">
            <v>0.31</v>
          </cell>
        </row>
        <row r="395">
          <cell r="A395" t="str">
            <v>THE</v>
          </cell>
          <cell r="B395" t="str">
            <v>THE</v>
          </cell>
          <cell r="C395" t="str">
            <v>2.22</v>
          </cell>
          <cell r="D395" t="str">
            <v>2.22</v>
          </cell>
          <cell r="E395" t="str">
            <v>2.08</v>
          </cell>
          <cell r="F395" t="str">
            <v>2.14</v>
          </cell>
        </row>
        <row r="396">
          <cell r="A396" t="str">
            <v>TMT</v>
          </cell>
          <cell r="B396" t="str">
            <v>TMT</v>
          </cell>
          <cell r="C396" t="str">
            <v>9.00</v>
          </cell>
          <cell r="D396" t="str">
            <v>9.00</v>
          </cell>
          <cell r="E396" t="str">
            <v>8.70</v>
          </cell>
          <cell r="F396" t="str">
            <v>8.70</v>
          </cell>
        </row>
        <row r="397">
          <cell r="A397" t="str">
            <v>TSTH</v>
          </cell>
          <cell r="B397" t="str">
            <v>TSTH</v>
          </cell>
          <cell r="C397" t="str">
            <v>1.26</v>
          </cell>
          <cell r="D397" t="str">
            <v>1.27</v>
          </cell>
          <cell r="E397" t="str">
            <v>1.21</v>
          </cell>
          <cell r="F397" t="str">
            <v>1.23</v>
          </cell>
        </row>
        <row r="398">
          <cell r="A398" t="str">
            <v>TWP</v>
          </cell>
          <cell r="B398" t="str">
            <v>TWP</v>
          </cell>
          <cell r="C398" t="str">
            <v>4.68</v>
          </cell>
          <cell r="D398" t="str">
            <v>4.96</v>
          </cell>
          <cell r="E398" t="str">
            <v>4.60</v>
          </cell>
          <cell r="F398" t="str">
            <v>4.78</v>
          </cell>
        </row>
        <row r="399">
          <cell r="A399" t="str">
            <v>TYCN</v>
          </cell>
          <cell r="B399" t="str">
            <v>TYCN</v>
          </cell>
          <cell r="C399" t="str">
            <v>3.54</v>
          </cell>
          <cell r="D399" t="str">
            <v>3.54</v>
          </cell>
          <cell r="E399" t="str">
            <v>3.48</v>
          </cell>
          <cell r="F399" t="str">
            <v>3.50</v>
          </cell>
        </row>
        <row r="400">
          <cell r="A400" t="str">
            <v>UTP</v>
          </cell>
          <cell r="B400" t="str">
            <v>UTP</v>
          </cell>
          <cell r="C400" t="str">
            <v>16.70</v>
          </cell>
          <cell r="D400" t="str">
            <v>16.70</v>
          </cell>
          <cell r="E400" t="str">
            <v>16.50</v>
          </cell>
          <cell r="F400" t="str">
            <v>16.50</v>
          </cell>
        </row>
        <row r="401">
          <cell r="A401" t="str">
            <v>AJ</v>
          </cell>
          <cell r="B401" t="str">
            <v>AJ</v>
          </cell>
          <cell r="C401" t="str">
            <v>16.10</v>
          </cell>
          <cell r="D401" t="str">
            <v>16.20</v>
          </cell>
          <cell r="E401" t="str">
            <v>16.10</v>
          </cell>
          <cell r="F401" t="str">
            <v>16.10</v>
          </cell>
        </row>
        <row r="402">
          <cell r="A402" t="str">
            <v>ALUCON</v>
          </cell>
          <cell r="B402" t="str">
            <v>ALUCON</v>
          </cell>
          <cell r="C402" t="str">
            <v>191.50</v>
          </cell>
          <cell r="D402" t="str">
            <v>191.50</v>
          </cell>
          <cell r="E402" t="str">
            <v>189.50</v>
          </cell>
          <cell r="F402" t="str">
            <v>189.50</v>
          </cell>
        </row>
        <row r="403">
          <cell r="A403" t="str">
            <v>BGC</v>
          </cell>
          <cell r="B403" t="str">
            <v>BGC</v>
          </cell>
          <cell r="C403" t="str">
            <v>10.30</v>
          </cell>
          <cell r="D403" t="str">
            <v>10.70</v>
          </cell>
          <cell r="E403" t="str">
            <v>10.30</v>
          </cell>
          <cell r="F403" t="str">
            <v>10.50</v>
          </cell>
        </row>
        <row r="404">
          <cell r="A404" t="str">
            <v>CSC</v>
          </cell>
          <cell r="B404" t="str">
            <v>CSC</v>
          </cell>
          <cell r="C404" t="str">
            <v>47.50</v>
          </cell>
          <cell r="D404" t="str">
            <v>47.50</v>
          </cell>
          <cell r="E404" t="str">
            <v>47.50</v>
          </cell>
          <cell r="F404" t="str">
            <v>47.50</v>
          </cell>
        </row>
        <row r="405">
          <cell r="A405" t="str">
            <v>NEP</v>
          </cell>
          <cell r="B405" t="str">
            <v>NEP &lt;C&gt;</v>
          </cell>
          <cell r="C405" t="str">
            <v>0.39</v>
          </cell>
          <cell r="D405" t="str">
            <v>0.39</v>
          </cell>
          <cell r="E405" t="str">
            <v>0.35</v>
          </cell>
          <cell r="F405" t="str">
            <v>0.35</v>
          </cell>
        </row>
        <row r="406">
          <cell r="A406" t="str">
            <v>PTL</v>
          </cell>
          <cell r="B406" t="str">
            <v>PTL</v>
          </cell>
          <cell r="C406" t="str">
            <v>23.00</v>
          </cell>
          <cell r="D406" t="str">
            <v>23.10</v>
          </cell>
          <cell r="E406" t="str">
            <v>22.80</v>
          </cell>
          <cell r="F406" t="str">
            <v>22.90</v>
          </cell>
        </row>
        <row r="407">
          <cell r="A407" t="str">
            <v>SCGP</v>
          </cell>
          <cell r="B407" t="str">
            <v>SCGP</v>
          </cell>
          <cell r="C407" t="str">
            <v>51.75</v>
          </cell>
          <cell r="D407" t="str">
            <v>52.75</v>
          </cell>
          <cell r="E407" t="str">
            <v>51.75</v>
          </cell>
          <cell r="F407" t="str">
            <v>52.25</v>
          </cell>
        </row>
        <row r="408">
          <cell r="A408" t="str">
            <v>SFLEX</v>
          </cell>
          <cell r="B408" t="str">
            <v>SFLEX</v>
          </cell>
          <cell r="C408" t="str">
            <v>3.84</v>
          </cell>
          <cell r="D408" t="str">
            <v>3.92</v>
          </cell>
          <cell r="E408" t="str">
            <v>3.80</v>
          </cell>
          <cell r="F408" t="str">
            <v>3.84</v>
          </cell>
        </row>
        <row r="409">
          <cell r="A409" t="str">
            <v>SITHAI</v>
          </cell>
          <cell r="B409" t="str">
            <v>SITHAI</v>
          </cell>
          <cell r="C409" t="str">
            <v>1.27</v>
          </cell>
          <cell r="D409" t="str">
            <v>1.30</v>
          </cell>
          <cell r="E409" t="str">
            <v>1.24</v>
          </cell>
          <cell r="F409" t="str">
            <v>1.28</v>
          </cell>
        </row>
        <row r="410">
          <cell r="A410" t="str">
            <v>SLP</v>
          </cell>
          <cell r="B410" t="str">
            <v>SLP</v>
          </cell>
          <cell r="C410" t="str">
            <v>0.86</v>
          </cell>
          <cell r="D410" t="str">
            <v>0.94</v>
          </cell>
          <cell r="E410" t="str">
            <v>0.86</v>
          </cell>
          <cell r="F410" t="str">
            <v>0.93</v>
          </cell>
        </row>
        <row r="411">
          <cell r="A411" t="str">
            <v>SMPC</v>
          </cell>
          <cell r="B411" t="str">
            <v>SMPC</v>
          </cell>
          <cell r="C411" t="str">
            <v>14.30</v>
          </cell>
          <cell r="D411" t="str">
            <v>14.80</v>
          </cell>
          <cell r="E411" t="str">
            <v>14.30</v>
          </cell>
          <cell r="F411" t="str">
            <v>14.80</v>
          </cell>
        </row>
        <row r="412">
          <cell r="A412" t="str">
            <v>SPACK</v>
          </cell>
          <cell r="B412" t="str">
            <v>SPACK</v>
          </cell>
          <cell r="C412" t="str">
            <v>2.46</v>
          </cell>
          <cell r="D412" t="str">
            <v>2.56</v>
          </cell>
          <cell r="E412" t="str">
            <v>2.44</v>
          </cell>
          <cell r="F412" t="str">
            <v>2.46</v>
          </cell>
        </row>
        <row r="413">
          <cell r="A413" t="str">
            <v>TCOAT</v>
          </cell>
          <cell r="B413" t="str">
            <v>TCOAT</v>
          </cell>
          <cell r="C413" t="str">
            <v>29.25</v>
          </cell>
          <cell r="D413" t="str">
            <v>29.50</v>
          </cell>
          <cell r="E413" t="str">
            <v>29.00</v>
          </cell>
          <cell r="F413" t="str">
            <v>29.25</v>
          </cell>
        </row>
        <row r="414">
          <cell r="A414" t="str">
            <v>TFI</v>
          </cell>
          <cell r="B414" t="str">
            <v>TFI</v>
          </cell>
          <cell r="C414" t="str">
            <v>0.17</v>
          </cell>
          <cell r="D414" t="str">
            <v>0.18</v>
          </cell>
          <cell r="E414" t="str">
            <v>0.17</v>
          </cell>
          <cell r="F414" t="str">
            <v>0.17</v>
          </cell>
        </row>
        <row r="415">
          <cell r="A415" t="str">
            <v>THIP</v>
          </cell>
          <cell r="B415" t="str">
            <v>THIP</v>
          </cell>
          <cell r="C415" t="str">
            <v>43.25</v>
          </cell>
          <cell r="D415" t="str">
            <v>44.25</v>
          </cell>
          <cell r="E415" t="str">
            <v>43.00</v>
          </cell>
          <cell r="F415" t="str">
            <v>44.25</v>
          </cell>
        </row>
        <row r="416">
          <cell r="A416" t="str">
            <v>TMD</v>
          </cell>
          <cell r="B416" t="str">
            <v>TMD</v>
          </cell>
          <cell r="C416" t="str">
            <v>24.70</v>
          </cell>
          <cell r="D416" t="str">
            <v>24.70</v>
          </cell>
          <cell r="E416" t="str">
            <v>24.60</v>
          </cell>
          <cell r="F416" t="str">
            <v>24.70</v>
          </cell>
        </row>
        <row r="417">
          <cell r="A417" t="str">
            <v>TOPP</v>
          </cell>
          <cell r="B417" t="str">
            <v>TOPP</v>
          </cell>
          <cell r="C417" t="str">
            <v>161.50</v>
          </cell>
          <cell r="D417" t="str">
            <v>161.50</v>
          </cell>
          <cell r="E417" t="str">
            <v>161.00</v>
          </cell>
          <cell r="F417" t="str">
            <v>161.00</v>
          </cell>
        </row>
        <row r="418">
          <cell r="A418" t="str">
            <v>TPAC</v>
          </cell>
          <cell r="B418" t="str">
            <v>TPAC</v>
          </cell>
          <cell r="C418" t="str">
            <v>14.50</v>
          </cell>
          <cell r="D418" t="str">
            <v>14.60</v>
          </cell>
          <cell r="E418" t="str">
            <v>14.50</v>
          </cell>
          <cell r="F418" t="str">
            <v>14.60</v>
          </cell>
        </row>
        <row r="419">
          <cell r="A419" t="str">
            <v>TPBI</v>
          </cell>
          <cell r="B419" t="str">
            <v>TPBI</v>
          </cell>
          <cell r="C419" t="str">
            <v>4.34</v>
          </cell>
          <cell r="D419" t="str">
            <v>4.34</v>
          </cell>
          <cell r="E419" t="str">
            <v>4.26</v>
          </cell>
          <cell r="F419" t="str">
            <v>4.26</v>
          </cell>
        </row>
        <row r="420">
          <cell r="A420" t="str">
            <v>TPP</v>
          </cell>
          <cell r="B420" t="str">
            <v>TPP</v>
          </cell>
          <cell r="C420" t="str">
            <v>23.90</v>
          </cell>
          <cell r="D420" t="str">
            <v>24.00</v>
          </cell>
          <cell r="E420" t="str">
            <v>23.70</v>
          </cell>
          <cell r="F420" t="str">
            <v>23.70</v>
          </cell>
        </row>
        <row r="421">
          <cell r="A421" t="str">
            <v>BCT</v>
          </cell>
          <cell r="B421" t="str">
            <v>BCT</v>
          </cell>
          <cell r="C421" t="str">
            <v>49.75</v>
          </cell>
          <cell r="D421" t="str">
            <v>50.00</v>
          </cell>
          <cell r="E421" t="str">
            <v>49.75</v>
          </cell>
          <cell r="F421" t="str">
            <v>49.75</v>
          </cell>
        </row>
        <row r="422">
          <cell r="A422" t="str">
            <v>CMAN</v>
          </cell>
          <cell r="B422" t="str">
            <v>CMAN</v>
          </cell>
          <cell r="C422" t="str">
            <v>2.44</v>
          </cell>
          <cell r="D422" t="str">
            <v>2.66</v>
          </cell>
          <cell r="E422" t="str">
            <v>2.42</v>
          </cell>
          <cell r="F422" t="str">
            <v>2.66</v>
          </cell>
        </row>
        <row r="423">
          <cell r="A423" t="str">
            <v>GC</v>
          </cell>
          <cell r="B423" t="str">
            <v>GC</v>
          </cell>
          <cell r="C423" t="str">
            <v>5.40</v>
          </cell>
          <cell r="D423" t="str">
            <v>5.55</v>
          </cell>
          <cell r="E423" t="str">
            <v>5.40</v>
          </cell>
          <cell r="F423" t="str">
            <v>5.45</v>
          </cell>
        </row>
        <row r="424">
          <cell r="A424" t="str">
            <v>GGC</v>
          </cell>
          <cell r="B424" t="str">
            <v>GGC</v>
          </cell>
          <cell r="C424" t="str">
            <v>14.60</v>
          </cell>
          <cell r="D424" t="str">
            <v>14.80</v>
          </cell>
          <cell r="E424" t="str">
            <v>14.60</v>
          </cell>
          <cell r="F424" t="str">
            <v>14.60</v>
          </cell>
        </row>
        <row r="425">
          <cell r="A425" t="str">
            <v>GIFT</v>
          </cell>
          <cell r="B425" t="str">
            <v>GIFT</v>
          </cell>
          <cell r="C425" t="str">
            <v>5.30</v>
          </cell>
          <cell r="D425" t="str">
            <v>5.50</v>
          </cell>
          <cell r="E425" t="str">
            <v>5.30</v>
          </cell>
          <cell r="F425" t="str">
            <v>5.40</v>
          </cell>
        </row>
        <row r="426">
          <cell r="A426" t="str">
            <v>IVL</v>
          </cell>
          <cell r="B426" t="str">
            <v>IVL</v>
          </cell>
          <cell r="C426" t="str">
            <v>47.00</v>
          </cell>
          <cell r="D426" t="str">
            <v>48.25</v>
          </cell>
          <cell r="E426" t="str">
            <v>47.00</v>
          </cell>
          <cell r="F426" t="str">
            <v>47.75</v>
          </cell>
        </row>
        <row r="427">
          <cell r="A427" t="str">
            <v>NFC</v>
          </cell>
          <cell r="B427" t="str">
            <v>NFC</v>
          </cell>
          <cell r="C427" t="str">
            <v>9.00</v>
          </cell>
          <cell r="D427" t="str">
            <v>9.10</v>
          </cell>
          <cell r="E427" t="str">
            <v>8.00</v>
          </cell>
          <cell r="F427" t="str">
            <v>8.15</v>
          </cell>
        </row>
        <row r="428">
          <cell r="A428" t="str">
            <v>PATO</v>
          </cell>
          <cell r="B428" t="str">
            <v>PATO</v>
          </cell>
          <cell r="C428" t="str">
            <v>10.80</v>
          </cell>
          <cell r="D428" t="str">
            <v>10.90</v>
          </cell>
          <cell r="E428" t="str">
            <v>10.70</v>
          </cell>
          <cell r="F428" t="str">
            <v>10.80</v>
          </cell>
        </row>
        <row r="429">
          <cell r="A429" t="str">
            <v>PMTA</v>
          </cell>
          <cell r="B429" t="str">
            <v>PMTA</v>
          </cell>
          <cell r="C429" t="str">
            <v>12.50</v>
          </cell>
          <cell r="D429" t="str">
            <v>12.50</v>
          </cell>
          <cell r="E429" t="str">
            <v>12.30</v>
          </cell>
          <cell r="F429" t="str">
            <v>12.40</v>
          </cell>
        </row>
        <row r="430">
          <cell r="A430" t="str">
            <v>PTTGC</v>
          </cell>
          <cell r="B430" t="str">
            <v>PTTGC</v>
          </cell>
          <cell r="C430" t="str">
            <v>44.00</v>
          </cell>
          <cell r="D430" t="str">
            <v>44.25</v>
          </cell>
          <cell r="E430" t="str">
            <v>43.50</v>
          </cell>
          <cell r="F430" t="str">
            <v>44.00</v>
          </cell>
        </row>
        <row r="431">
          <cell r="A431" t="str">
            <v>SUTHA</v>
          </cell>
          <cell r="B431" t="str">
            <v>SUTHA</v>
          </cell>
          <cell r="C431" t="str">
            <v>5.45</v>
          </cell>
          <cell r="D431" t="str">
            <v>5.75</v>
          </cell>
          <cell r="E431" t="str">
            <v>5.25</v>
          </cell>
          <cell r="F431" t="str">
            <v>5.30</v>
          </cell>
        </row>
        <row r="432">
          <cell r="A432" t="str">
            <v>TCCC</v>
          </cell>
          <cell r="B432" t="str">
            <v>TCCC</v>
          </cell>
          <cell r="C432" t="str">
            <v>27.25</v>
          </cell>
          <cell r="D432" t="str">
            <v>27.25</v>
          </cell>
          <cell r="E432" t="str">
            <v>26.75</v>
          </cell>
          <cell r="F432" t="str">
            <v>27.00</v>
          </cell>
        </row>
        <row r="433">
          <cell r="A433" t="str">
            <v>TPA</v>
          </cell>
          <cell r="B433" t="str">
            <v>TPA</v>
          </cell>
          <cell r="C433" t="str">
            <v>-</v>
          </cell>
          <cell r="D433" t="str">
            <v>-</v>
          </cell>
          <cell r="E433" t="str">
            <v>-</v>
          </cell>
          <cell r="F433" t="str">
            <v>-</v>
          </cell>
        </row>
        <row r="434">
          <cell r="A434" t="str">
            <v>UAC</v>
          </cell>
          <cell r="B434" t="str">
            <v>UAC</v>
          </cell>
          <cell r="C434" t="str">
            <v>5.10</v>
          </cell>
          <cell r="D434" t="str">
            <v>5.20</v>
          </cell>
          <cell r="E434" t="str">
            <v>5.10</v>
          </cell>
          <cell r="F434" t="str">
            <v>5.10</v>
          </cell>
        </row>
        <row r="435">
          <cell r="A435" t="str">
            <v>UP</v>
          </cell>
          <cell r="B435" t="str">
            <v>UP</v>
          </cell>
          <cell r="C435" t="str">
            <v>-</v>
          </cell>
          <cell r="D435" t="str">
            <v>-</v>
          </cell>
          <cell r="E435" t="str">
            <v>-</v>
          </cell>
          <cell r="F435" t="str">
            <v>-</v>
          </cell>
        </row>
        <row r="436">
          <cell r="A436" t="str">
            <v>3K-BAT</v>
          </cell>
          <cell r="B436" t="str">
            <v>3K-BAT</v>
          </cell>
          <cell r="C436">
            <v>73.25</v>
          </cell>
          <cell r="D436">
            <v>73.25</v>
          </cell>
          <cell r="E436">
            <v>73.25</v>
          </cell>
          <cell r="F436">
            <v>73.25</v>
          </cell>
        </row>
        <row r="437">
          <cell r="A437" t="str">
            <v>ACG</v>
          </cell>
          <cell r="B437" t="str">
            <v>ACG</v>
          </cell>
          <cell r="C437">
            <v>2.34</v>
          </cell>
          <cell r="D437">
            <v>2.36</v>
          </cell>
          <cell r="E437">
            <v>2.2400000000000002</v>
          </cell>
          <cell r="F437">
            <v>2.34</v>
          </cell>
        </row>
        <row r="438">
          <cell r="A438" t="str">
            <v>AH</v>
          </cell>
          <cell r="B438" t="str">
            <v>AH</v>
          </cell>
          <cell r="C438">
            <v>22.1</v>
          </cell>
          <cell r="D438">
            <v>22.3</v>
          </cell>
          <cell r="E438">
            <v>21.8</v>
          </cell>
          <cell r="F438">
            <v>22.2</v>
          </cell>
        </row>
        <row r="439">
          <cell r="A439" t="str">
            <v>CWT</v>
          </cell>
          <cell r="B439" t="str">
            <v>CWT</v>
          </cell>
          <cell r="C439">
            <v>3.14</v>
          </cell>
          <cell r="D439">
            <v>3.14</v>
          </cell>
          <cell r="E439">
            <v>3.08</v>
          </cell>
          <cell r="F439">
            <v>3.1</v>
          </cell>
        </row>
        <row r="440">
          <cell r="A440" t="str">
            <v>EASON</v>
          </cell>
          <cell r="B440" t="str">
            <v>EASON</v>
          </cell>
          <cell r="C440">
            <v>1.35</v>
          </cell>
          <cell r="D440">
            <v>1.38</v>
          </cell>
          <cell r="E440">
            <v>1.35</v>
          </cell>
          <cell r="F440">
            <v>1.37</v>
          </cell>
        </row>
        <row r="441">
          <cell r="A441" t="str">
            <v>GYT</v>
          </cell>
          <cell r="B441" t="str">
            <v>GYT</v>
          </cell>
          <cell r="C441">
            <v>182</v>
          </cell>
          <cell r="D441">
            <v>182</v>
          </cell>
          <cell r="E441">
            <v>182</v>
          </cell>
          <cell r="F441">
            <v>182</v>
          </cell>
        </row>
        <row r="442">
          <cell r="A442" t="str">
            <v>HFT</v>
          </cell>
          <cell r="B442" t="str">
            <v>HFT</v>
          </cell>
          <cell r="C442">
            <v>6.8</v>
          </cell>
          <cell r="D442">
            <v>6.8</v>
          </cell>
          <cell r="E442">
            <v>6.65</v>
          </cell>
          <cell r="F442">
            <v>6.7</v>
          </cell>
        </row>
        <row r="443">
          <cell r="A443" t="str">
            <v>IHL</v>
          </cell>
          <cell r="B443" t="str">
            <v>IHL</v>
          </cell>
          <cell r="C443">
            <v>3.54</v>
          </cell>
          <cell r="D443">
            <v>3.58</v>
          </cell>
          <cell r="E443">
            <v>3.54</v>
          </cell>
          <cell r="F443">
            <v>3.54</v>
          </cell>
        </row>
        <row r="444">
          <cell r="A444" t="str">
            <v>INGRS</v>
          </cell>
          <cell r="B444" t="str">
            <v>INGRS</v>
          </cell>
          <cell r="C444">
            <v>0.61</v>
          </cell>
          <cell r="D444">
            <v>0.61</v>
          </cell>
          <cell r="E444">
            <v>0.59</v>
          </cell>
          <cell r="F444">
            <v>0.6</v>
          </cell>
        </row>
        <row r="445">
          <cell r="A445" t="str">
            <v>IRC</v>
          </cell>
          <cell r="B445" t="str">
            <v>IRC</v>
          </cell>
          <cell r="C445">
            <v>15.1</v>
          </cell>
          <cell r="D445">
            <v>15.1</v>
          </cell>
          <cell r="E445">
            <v>14.9</v>
          </cell>
          <cell r="F445">
            <v>15.1</v>
          </cell>
        </row>
        <row r="446">
          <cell r="A446" t="str">
            <v>PCSGH</v>
          </cell>
          <cell r="B446" t="str">
            <v>PCSGH</v>
          </cell>
          <cell r="C446">
            <v>5.2</v>
          </cell>
          <cell r="D446">
            <v>5.4</v>
          </cell>
          <cell r="E446">
            <v>5.2</v>
          </cell>
          <cell r="F446">
            <v>5.25</v>
          </cell>
        </row>
        <row r="447">
          <cell r="A447" t="str">
            <v>SAT</v>
          </cell>
          <cell r="B447" t="str">
            <v>SAT</v>
          </cell>
          <cell r="C447">
            <v>18.2</v>
          </cell>
          <cell r="D447">
            <v>18.5</v>
          </cell>
          <cell r="E447">
            <v>18.2</v>
          </cell>
          <cell r="F447">
            <v>18.399999999999999</v>
          </cell>
        </row>
        <row r="448">
          <cell r="A448" t="str">
            <v>SPG</v>
          </cell>
          <cell r="B448" t="str">
            <v>SPG</v>
          </cell>
          <cell r="C448">
            <v>17.100000000000001</v>
          </cell>
          <cell r="D448">
            <v>17.3</v>
          </cell>
          <cell r="E448">
            <v>17.100000000000001</v>
          </cell>
          <cell r="F448">
            <v>17.3</v>
          </cell>
        </row>
        <row r="449">
          <cell r="A449" t="str">
            <v>STANLY</v>
          </cell>
          <cell r="B449" t="str">
            <v>STANLY</v>
          </cell>
          <cell r="C449">
            <v>179.5</v>
          </cell>
          <cell r="D449">
            <v>179.5</v>
          </cell>
          <cell r="E449">
            <v>178</v>
          </cell>
          <cell r="F449">
            <v>178.5</v>
          </cell>
        </row>
        <row r="450">
          <cell r="A450" t="str">
            <v>TKT</v>
          </cell>
          <cell r="B450" t="str">
            <v>TKT</v>
          </cell>
          <cell r="C450">
            <v>1.93</v>
          </cell>
          <cell r="D450">
            <v>2</v>
          </cell>
          <cell r="E450">
            <v>1.91</v>
          </cell>
          <cell r="F450">
            <v>1.97</v>
          </cell>
        </row>
        <row r="451">
          <cell r="A451" t="str">
            <v>TNPC</v>
          </cell>
          <cell r="B451" t="str">
            <v>TNPC</v>
          </cell>
          <cell r="C451">
            <v>2.64</v>
          </cell>
          <cell r="D451">
            <v>2.78</v>
          </cell>
          <cell r="E451">
            <v>2.62</v>
          </cell>
          <cell r="F451">
            <v>2.74</v>
          </cell>
        </row>
        <row r="452">
          <cell r="A452" t="str">
            <v>TRU</v>
          </cell>
          <cell r="B452" t="str">
            <v>TRU</v>
          </cell>
          <cell r="C452">
            <v>5.85</v>
          </cell>
          <cell r="D452">
            <v>5.9</v>
          </cell>
          <cell r="E452">
            <v>5.6</v>
          </cell>
          <cell r="F452">
            <v>5.9</v>
          </cell>
        </row>
        <row r="453">
          <cell r="A453" t="str">
            <v>TSC</v>
          </cell>
          <cell r="B453" t="str">
            <v>TSC</v>
          </cell>
          <cell r="C453">
            <v>13.8</v>
          </cell>
          <cell r="D453">
            <v>13.8</v>
          </cell>
          <cell r="E453">
            <v>13.6</v>
          </cell>
          <cell r="F453">
            <v>13.8</v>
          </cell>
        </row>
        <row r="454">
          <cell r="A454" t="str">
            <v>ALLA</v>
          </cell>
          <cell r="B454" t="str">
            <v>ALLA</v>
          </cell>
          <cell r="C454" t="str">
            <v>1.48</v>
          </cell>
          <cell r="D454" t="str">
            <v>1.48</v>
          </cell>
          <cell r="E454" t="str">
            <v>1.44</v>
          </cell>
          <cell r="F454" t="str">
            <v>1.45</v>
          </cell>
        </row>
        <row r="455">
          <cell r="A455" t="str">
            <v>ASEFA</v>
          </cell>
          <cell r="B455" t="str">
            <v>ASEFA</v>
          </cell>
          <cell r="C455" t="str">
            <v>3.92</v>
          </cell>
          <cell r="D455" t="str">
            <v>3.98</v>
          </cell>
          <cell r="E455" t="str">
            <v>3.92</v>
          </cell>
          <cell r="F455" t="str">
            <v>3.98</v>
          </cell>
        </row>
        <row r="456">
          <cell r="A456" t="str">
            <v>CPT</v>
          </cell>
          <cell r="B456" t="str">
            <v>CPT</v>
          </cell>
          <cell r="C456" t="str">
            <v>0.88</v>
          </cell>
          <cell r="D456" t="str">
            <v>0.89</v>
          </cell>
          <cell r="E456" t="str">
            <v>0.86</v>
          </cell>
          <cell r="F456" t="str">
            <v>0.87</v>
          </cell>
        </row>
        <row r="457">
          <cell r="A457" t="str">
            <v>CRANE</v>
          </cell>
          <cell r="B457" t="str">
            <v>CRANE</v>
          </cell>
          <cell r="C457" t="str">
            <v>1.18</v>
          </cell>
          <cell r="D457" t="str">
            <v>1.19</v>
          </cell>
          <cell r="E457" t="str">
            <v>1.17</v>
          </cell>
          <cell r="F457" t="str">
            <v>1.18</v>
          </cell>
        </row>
        <row r="458">
          <cell r="A458" t="str">
            <v>CTW</v>
          </cell>
          <cell r="B458" t="str">
            <v>CTW</v>
          </cell>
          <cell r="C458" t="str">
            <v>6.55</v>
          </cell>
          <cell r="D458" t="str">
            <v>6.70</v>
          </cell>
          <cell r="E458" t="str">
            <v>6.55</v>
          </cell>
          <cell r="F458" t="str">
            <v>6.70</v>
          </cell>
        </row>
        <row r="459">
          <cell r="A459" t="str">
            <v>FMT</v>
          </cell>
          <cell r="B459" t="str">
            <v>FMT</v>
          </cell>
          <cell r="C459" t="str">
            <v>31.00</v>
          </cell>
          <cell r="D459" t="str">
            <v>31.00</v>
          </cell>
          <cell r="E459" t="str">
            <v>30.75</v>
          </cell>
          <cell r="F459" t="str">
            <v>30.75</v>
          </cell>
        </row>
        <row r="460">
          <cell r="A460" t="str">
            <v>HTECH</v>
          </cell>
          <cell r="B460" t="str">
            <v>HTECH</v>
          </cell>
          <cell r="C460" t="str">
            <v>4.24</v>
          </cell>
          <cell r="D460" t="str">
            <v>4.24</v>
          </cell>
          <cell r="E460" t="str">
            <v>4.16</v>
          </cell>
          <cell r="F460" t="str">
            <v>4.20</v>
          </cell>
        </row>
        <row r="461">
          <cell r="A461" t="str">
            <v>KKC</v>
          </cell>
          <cell r="B461" t="str">
            <v>KKC &lt;C&gt;</v>
          </cell>
          <cell r="C461" t="str">
            <v>0.67</v>
          </cell>
          <cell r="D461" t="str">
            <v>0.70</v>
          </cell>
          <cell r="E461" t="str">
            <v>0.67</v>
          </cell>
          <cell r="F461" t="str">
            <v>0.69</v>
          </cell>
        </row>
        <row r="462">
          <cell r="A462" t="str">
            <v>PK</v>
          </cell>
          <cell r="B462" t="str">
            <v>PK</v>
          </cell>
          <cell r="C462" t="str">
            <v>2.18</v>
          </cell>
          <cell r="D462" t="str">
            <v>2.18</v>
          </cell>
          <cell r="E462" t="str">
            <v>2.10</v>
          </cell>
          <cell r="F462" t="str">
            <v>2.10</v>
          </cell>
        </row>
        <row r="463">
          <cell r="A463" t="str">
            <v>SNC</v>
          </cell>
          <cell r="B463" t="str">
            <v>SNC</v>
          </cell>
          <cell r="C463" t="str">
            <v>17.50</v>
          </cell>
          <cell r="D463" t="str">
            <v>17.90</v>
          </cell>
          <cell r="E463" t="str">
            <v>17.50</v>
          </cell>
          <cell r="F463" t="str">
            <v>17.90</v>
          </cell>
        </row>
        <row r="464">
          <cell r="A464" t="str">
            <v>STARK</v>
          </cell>
          <cell r="B464" t="str">
            <v>STARK</v>
          </cell>
          <cell r="C464" t="str">
            <v>4.44</v>
          </cell>
          <cell r="D464" t="str">
            <v>4.44</v>
          </cell>
          <cell r="E464" t="str">
            <v>4.32</v>
          </cell>
          <cell r="F464" t="str">
            <v>4.34</v>
          </cell>
        </row>
        <row r="465">
          <cell r="A465" t="str">
            <v>TCJ</v>
          </cell>
          <cell r="B465" t="str">
            <v>TCJ</v>
          </cell>
          <cell r="C465" t="str">
            <v>5.10</v>
          </cell>
          <cell r="D465" t="str">
            <v>5.65</v>
          </cell>
          <cell r="E465" t="str">
            <v>5.10</v>
          </cell>
          <cell r="F465" t="str">
            <v>5.45</v>
          </cell>
        </row>
        <row r="466">
          <cell r="A466" t="str">
            <v>TPCS</v>
          </cell>
          <cell r="B466" t="str">
            <v>TPCS</v>
          </cell>
          <cell r="C466" t="str">
            <v>21.40</v>
          </cell>
          <cell r="D466" t="str">
            <v>21.40</v>
          </cell>
          <cell r="E466" t="str">
            <v>21.20</v>
          </cell>
          <cell r="F466" t="str">
            <v>21.20</v>
          </cell>
        </row>
        <row r="467">
          <cell r="A467" t="str">
            <v>VARO</v>
          </cell>
          <cell r="B467" t="str">
            <v>VARO</v>
          </cell>
          <cell r="C467" t="str">
            <v>12.80</v>
          </cell>
          <cell r="D467" t="str">
            <v>12.80</v>
          </cell>
          <cell r="E467" t="str">
            <v>12.20</v>
          </cell>
          <cell r="F467" t="str">
            <v>12.30</v>
          </cell>
        </row>
        <row r="468">
          <cell r="A468" t="str">
            <v>AFC</v>
          </cell>
          <cell r="B468" t="str">
            <v>AFC</v>
          </cell>
          <cell r="C468" t="str">
            <v>12.50</v>
          </cell>
          <cell r="D468" t="str">
            <v>12.80</v>
          </cell>
          <cell r="E468" t="str">
            <v>12.10</v>
          </cell>
          <cell r="F468" t="str">
            <v>12.20</v>
          </cell>
        </row>
        <row r="469">
          <cell r="A469" t="str">
            <v>BTNC</v>
          </cell>
          <cell r="B469" t="str">
            <v>BTNC</v>
          </cell>
          <cell r="C469" t="str">
            <v>11.30</v>
          </cell>
          <cell r="D469" t="str">
            <v>11.30</v>
          </cell>
          <cell r="E469" t="str">
            <v>11.30</v>
          </cell>
          <cell r="F469" t="str">
            <v>11.30</v>
          </cell>
        </row>
        <row r="470">
          <cell r="A470" t="str">
            <v>CPH</v>
          </cell>
          <cell r="B470" t="str">
            <v>CPH</v>
          </cell>
          <cell r="C470" t="str">
            <v>32.00</v>
          </cell>
          <cell r="D470" t="str">
            <v>32.75</v>
          </cell>
          <cell r="E470" t="str">
            <v>26.75</v>
          </cell>
          <cell r="F470" t="str">
            <v>30.00</v>
          </cell>
        </row>
        <row r="471">
          <cell r="A471" t="str">
            <v>CPL</v>
          </cell>
          <cell r="B471" t="str">
            <v>CPL</v>
          </cell>
          <cell r="C471" t="str">
            <v>5.00</v>
          </cell>
          <cell r="D471" t="str">
            <v>5.80</v>
          </cell>
          <cell r="E471" t="str">
            <v>4.92</v>
          </cell>
          <cell r="F471" t="str">
            <v>5.30</v>
          </cell>
        </row>
        <row r="472">
          <cell r="A472" t="str">
            <v>NC</v>
          </cell>
          <cell r="B472" t="str">
            <v>NC</v>
          </cell>
          <cell r="C472" t="str">
            <v>12.10</v>
          </cell>
          <cell r="D472" t="str">
            <v>12.10</v>
          </cell>
          <cell r="E472" t="str">
            <v>11.00</v>
          </cell>
          <cell r="F472" t="str">
            <v>11.30</v>
          </cell>
        </row>
        <row r="473">
          <cell r="A473" t="str">
            <v>PAF</v>
          </cell>
          <cell r="B473" t="str">
            <v>PAF</v>
          </cell>
          <cell r="C473" t="str">
            <v>1.82</v>
          </cell>
          <cell r="D473" t="str">
            <v>1.84</v>
          </cell>
          <cell r="E473" t="str">
            <v>1.81</v>
          </cell>
          <cell r="F473" t="str">
            <v>1.82</v>
          </cell>
        </row>
        <row r="474">
          <cell r="A474" t="str">
            <v>PDJ</v>
          </cell>
          <cell r="B474" t="str">
            <v>PDJ</v>
          </cell>
          <cell r="C474" t="str">
            <v>2.90</v>
          </cell>
          <cell r="D474" t="str">
            <v>2.90</v>
          </cell>
          <cell r="E474" t="str">
            <v>2.84</v>
          </cell>
          <cell r="F474" t="str">
            <v>2.86</v>
          </cell>
        </row>
        <row r="475">
          <cell r="A475" t="str">
            <v>PG</v>
          </cell>
          <cell r="B475" t="str">
            <v>PG</v>
          </cell>
          <cell r="C475" t="str">
            <v>6.95</v>
          </cell>
          <cell r="D475" t="str">
            <v>7.05</v>
          </cell>
          <cell r="E475" t="str">
            <v>6.85</v>
          </cell>
          <cell r="F475" t="str">
            <v>7.00</v>
          </cell>
        </row>
        <row r="476">
          <cell r="A476" t="str">
            <v>SABINA</v>
          </cell>
          <cell r="B476" t="str">
            <v>SABINA</v>
          </cell>
          <cell r="C476" t="str">
            <v>22.60</v>
          </cell>
          <cell r="D476" t="str">
            <v>22.60</v>
          </cell>
          <cell r="E476" t="str">
            <v>21.90</v>
          </cell>
          <cell r="F476" t="str">
            <v>22.40</v>
          </cell>
        </row>
        <row r="477">
          <cell r="A477" t="str">
            <v>SAWANG</v>
          </cell>
          <cell r="B477" t="str">
            <v>SAWANG</v>
          </cell>
          <cell r="C477" t="str">
            <v>10.50</v>
          </cell>
          <cell r="D477" t="str">
            <v>10.50</v>
          </cell>
          <cell r="E477" t="str">
            <v>10.50</v>
          </cell>
          <cell r="F477" t="str">
            <v>10.50</v>
          </cell>
        </row>
        <row r="478">
          <cell r="A478" t="str">
            <v>SUC</v>
          </cell>
          <cell r="B478" t="str">
            <v>SUC</v>
          </cell>
          <cell r="C478" t="str">
            <v>30.25</v>
          </cell>
          <cell r="D478" t="str">
            <v>30.25</v>
          </cell>
          <cell r="E478" t="str">
            <v>30.00</v>
          </cell>
          <cell r="F478" t="str">
            <v>30.00</v>
          </cell>
        </row>
        <row r="479">
          <cell r="A479" t="str">
            <v>TNL</v>
          </cell>
          <cell r="B479" t="str">
            <v>TNL</v>
          </cell>
          <cell r="C479" t="str">
            <v>21.20</v>
          </cell>
          <cell r="D479" t="str">
            <v>21.20</v>
          </cell>
          <cell r="E479" t="str">
            <v>21.10</v>
          </cell>
          <cell r="F479" t="str">
            <v>21.10</v>
          </cell>
        </row>
        <row r="480">
          <cell r="A480" t="str">
            <v>TR</v>
          </cell>
          <cell r="B480" t="str">
            <v>TR</v>
          </cell>
          <cell r="C480" t="str">
            <v>47.25</v>
          </cell>
          <cell r="D480" t="str">
            <v>47.25</v>
          </cell>
          <cell r="E480" t="str">
            <v>47.25</v>
          </cell>
          <cell r="F480" t="str">
            <v>47.25</v>
          </cell>
        </row>
        <row r="481">
          <cell r="A481" t="str">
            <v>TTI</v>
          </cell>
          <cell r="B481" t="str">
            <v>TTI</v>
          </cell>
          <cell r="C481" t="str">
            <v>-</v>
          </cell>
          <cell r="D481" t="str">
            <v>-</v>
          </cell>
          <cell r="E481" t="str">
            <v>-</v>
          </cell>
          <cell r="F481" t="str">
            <v>-</v>
          </cell>
        </row>
        <row r="482">
          <cell r="A482" t="str">
            <v>TTT</v>
          </cell>
          <cell r="B482" t="str">
            <v>TTT</v>
          </cell>
          <cell r="C482" t="str">
            <v>53.50</v>
          </cell>
          <cell r="D482" t="str">
            <v>53.75</v>
          </cell>
          <cell r="E482" t="str">
            <v>52.00</v>
          </cell>
          <cell r="F482" t="str">
            <v>53.00</v>
          </cell>
        </row>
        <row r="483">
          <cell r="A483" t="str">
            <v>UPF</v>
          </cell>
          <cell r="B483" t="str">
            <v>UPF</v>
          </cell>
          <cell r="C483" t="str">
            <v>57.50</v>
          </cell>
          <cell r="D483" t="str">
            <v>57.50</v>
          </cell>
          <cell r="E483" t="str">
            <v>57.00</v>
          </cell>
          <cell r="F483" t="str">
            <v>57.00</v>
          </cell>
        </row>
        <row r="484">
          <cell r="A484" t="str">
            <v>WACOAL</v>
          </cell>
          <cell r="B484" t="str">
            <v>WACOAL</v>
          </cell>
          <cell r="C484" t="str">
            <v>-</v>
          </cell>
          <cell r="D484" t="str">
            <v>-</v>
          </cell>
          <cell r="E484" t="str">
            <v>-</v>
          </cell>
          <cell r="F484" t="str">
            <v>-</v>
          </cell>
        </row>
        <row r="485">
          <cell r="A485" t="str">
            <v>WFX</v>
          </cell>
          <cell r="B485" t="str">
            <v>WFX</v>
          </cell>
          <cell r="C485" t="str">
            <v>7.55</v>
          </cell>
          <cell r="D485" t="str">
            <v>7.55</v>
          </cell>
          <cell r="E485" t="str">
            <v>7.35</v>
          </cell>
          <cell r="F485" t="str">
            <v>7.50</v>
          </cell>
        </row>
        <row r="486">
          <cell r="A486" t="str">
            <v>AJA</v>
          </cell>
          <cell r="B486" t="str">
            <v>AJA</v>
          </cell>
          <cell r="C486" t="str">
            <v>0.30</v>
          </cell>
          <cell r="D486" t="str">
            <v>0.30</v>
          </cell>
          <cell r="E486" t="str">
            <v>0.28</v>
          </cell>
          <cell r="F486" t="str">
            <v>0.28</v>
          </cell>
        </row>
        <row r="487">
          <cell r="A487" t="str">
            <v>DTCI</v>
          </cell>
          <cell r="B487" t="str">
            <v>DTCI</v>
          </cell>
          <cell r="C487" t="str">
            <v>-</v>
          </cell>
          <cell r="D487" t="str">
            <v>-</v>
          </cell>
          <cell r="E487" t="str">
            <v>-</v>
          </cell>
          <cell r="F487" t="str">
            <v>-</v>
          </cell>
        </row>
        <row r="488">
          <cell r="A488" t="str">
            <v>FANCY</v>
          </cell>
          <cell r="B488" t="str">
            <v>FANCY</v>
          </cell>
          <cell r="C488" t="str">
            <v>0.92</v>
          </cell>
          <cell r="D488" t="str">
            <v>0.92</v>
          </cell>
          <cell r="E488" t="str">
            <v>0.86</v>
          </cell>
          <cell r="F488" t="str">
            <v>0.87</v>
          </cell>
        </row>
        <row r="489">
          <cell r="A489" t="str">
            <v>FTI</v>
          </cell>
          <cell r="B489" t="str">
            <v>FTI</v>
          </cell>
          <cell r="C489" t="str">
            <v>2.70</v>
          </cell>
          <cell r="D489" t="str">
            <v>2.78</v>
          </cell>
          <cell r="E489" t="str">
            <v>2.66</v>
          </cell>
          <cell r="F489" t="str">
            <v>2.74</v>
          </cell>
        </row>
        <row r="490">
          <cell r="A490" t="str">
            <v>KYE</v>
          </cell>
          <cell r="B490" t="str">
            <v>KYE</v>
          </cell>
          <cell r="C490" t="str">
            <v>349.00</v>
          </cell>
          <cell r="D490" t="str">
            <v>350.00</v>
          </cell>
          <cell r="E490" t="str">
            <v>349.00</v>
          </cell>
          <cell r="F490" t="str">
            <v>350.00</v>
          </cell>
        </row>
        <row r="491">
          <cell r="A491" t="str">
            <v>L&amp;E</v>
          </cell>
          <cell r="B491" t="str">
            <v>L&amp;E</v>
          </cell>
          <cell r="C491" t="str">
            <v>2.66</v>
          </cell>
          <cell r="D491" t="str">
            <v>2.74</v>
          </cell>
          <cell r="E491" t="str">
            <v>2.52</v>
          </cell>
          <cell r="F491" t="str">
            <v>2.60</v>
          </cell>
        </row>
        <row r="492">
          <cell r="A492" t="str">
            <v>MODERN</v>
          </cell>
          <cell r="B492" t="str">
            <v>MODERN</v>
          </cell>
          <cell r="C492" t="str">
            <v>3.62</v>
          </cell>
          <cell r="D492" t="str">
            <v>3.62</v>
          </cell>
          <cell r="E492" t="str">
            <v>3.60</v>
          </cell>
          <cell r="F492" t="str">
            <v>3.60</v>
          </cell>
        </row>
        <row r="493">
          <cell r="A493" t="str">
            <v>OGC</v>
          </cell>
          <cell r="B493" t="str">
            <v>OGC</v>
          </cell>
          <cell r="C493" t="str">
            <v>-</v>
          </cell>
          <cell r="D493" t="str">
            <v>-</v>
          </cell>
          <cell r="E493" t="str">
            <v>-</v>
          </cell>
          <cell r="F493" t="str">
            <v>-</v>
          </cell>
        </row>
        <row r="494">
          <cell r="A494" t="str">
            <v>ROCK</v>
          </cell>
          <cell r="B494" t="str">
            <v>ROCK</v>
          </cell>
          <cell r="C494" t="str">
            <v>-</v>
          </cell>
          <cell r="D494" t="str">
            <v>-</v>
          </cell>
          <cell r="E494" t="str">
            <v>-</v>
          </cell>
          <cell r="F494" t="str">
            <v>-</v>
          </cell>
        </row>
        <row r="495">
          <cell r="A495" t="str">
            <v>SIAM</v>
          </cell>
          <cell r="B495" t="str">
            <v>SIAM</v>
          </cell>
          <cell r="C495" t="str">
            <v>1.68</v>
          </cell>
          <cell r="D495" t="str">
            <v>1.73</v>
          </cell>
          <cell r="E495" t="str">
            <v>1.67</v>
          </cell>
          <cell r="F495" t="str">
            <v>1.69</v>
          </cell>
        </row>
        <row r="496">
          <cell r="A496" t="str">
            <v>TCMC</v>
          </cell>
          <cell r="B496" t="str">
            <v>TCMC</v>
          </cell>
          <cell r="C496" t="str">
            <v>2.04</v>
          </cell>
          <cell r="D496" t="str">
            <v>2.14</v>
          </cell>
          <cell r="E496" t="str">
            <v>2.02</v>
          </cell>
          <cell r="F496" t="str">
            <v>2.06</v>
          </cell>
        </row>
        <row r="497">
          <cell r="A497" t="str">
            <v>TSR</v>
          </cell>
          <cell r="B497" t="str">
            <v>TSR</v>
          </cell>
          <cell r="C497" t="str">
            <v>4.26</v>
          </cell>
          <cell r="D497" t="str">
            <v>4.38</v>
          </cell>
          <cell r="E497" t="str">
            <v>4.22</v>
          </cell>
          <cell r="F497" t="str">
            <v>4.28</v>
          </cell>
        </row>
        <row r="498">
          <cell r="A498" t="str">
            <v>APCO</v>
          </cell>
          <cell r="B498" t="str">
            <v>APCO</v>
          </cell>
          <cell r="C498" t="str">
            <v>4.84</v>
          </cell>
          <cell r="D498" t="str">
            <v>4.90</v>
          </cell>
          <cell r="E498" t="str">
            <v>4.84</v>
          </cell>
          <cell r="F498" t="str">
            <v>4.88</v>
          </cell>
        </row>
        <row r="499">
          <cell r="A499" t="str">
            <v>DDD</v>
          </cell>
          <cell r="B499" t="str">
            <v>DDD</v>
          </cell>
          <cell r="C499" t="str">
            <v>14.80</v>
          </cell>
          <cell r="D499" t="str">
            <v>14.90</v>
          </cell>
          <cell r="E499" t="str">
            <v>14.60</v>
          </cell>
          <cell r="F499" t="str">
            <v>14.90</v>
          </cell>
        </row>
        <row r="500">
          <cell r="A500" t="str">
            <v>JCT</v>
          </cell>
          <cell r="B500" t="str">
            <v>JCT</v>
          </cell>
          <cell r="C500" t="str">
            <v>83.25</v>
          </cell>
          <cell r="D500" t="str">
            <v>83.25</v>
          </cell>
          <cell r="E500" t="str">
            <v>79.25</v>
          </cell>
          <cell r="F500" t="str">
            <v>80.00</v>
          </cell>
        </row>
        <row r="501">
          <cell r="A501" t="str">
            <v>KISS</v>
          </cell>
          <cell r="B501" t="str">
            <v>KISS</v>
          </cell>
          <cell r="C501" t="str">
            <v>7.20</v>
          </cell>
          <cell r="D501" t="str">
            <v>7.30</v>
          </cell>
          <cell r="E501" t="str">
            <v>7.10</v>
          </cell>
          <cell r="F501" t="str">
            <v>7.25</v>
          </cell>
        </row>
        <row r="502">
          <cell r="A502" t="str">
            <v>NV</v>
          </cell>
          <cell r="B502" t="str">
            <v>NV</v>
          </cell>
          <cell r="C502" t="str">
            <v>3.86</v>
          </cell>
          <cell r="D502" t="str">
            <v>3.92</v>
          </cell>
          <cell r="E502" t="str">
            <v>3.84</v>
          </cell>
          <cell r="F502" t="str">
            <v>3.86</v>
          </cell>
        </row>
        <row r="503">
          <cell r="A503" t="str">
            <v>OCC</v>
          </cell>
          <cell r="B503" t="str">
            <v>OCC</v>
          </cell>
          <cell r="C503" t="str">
            <v>-</v>
          </cell>
          <cell r="D503" t="str">
            <v>-</v>
          </cell>
          <cell r="E503" t="str">
            <v>-</v>
          </cell>
          <cell r="F503" t="str">
            <v>-</v>
          </cell>
        </row>
        <row r="504">
          <cell r="A504" t="str">
            <v>S &amp; J</v>
          </cell>
          <cell r="B504" t="str">
            <v>S &amp; J</v>
          </cell>
          <cell r="C504" t="str">
            <v>-</v>
          </cell>
          <cell r="D504" t="str">
            <v>-</v>
          </cell>
          <cell r="E504" t="str">
            <v>-</v>
          </cell>
          <cell r="F504" t="str">
            <v>-</v>
          </cell>
        </row>
        <row r="505">
          <cell r="A505" t="str">
            <v>STGT</v>
          </cell>
          <cell r="B505" t="str">
            <v>STGT</v>
          </cell>
          <cell r="C505" t="str">
            <v>17.00</v>
          </cell>
          <cell r="D505" t="str">
            <v>17.00</v>
          </cell>
          <cell r="E505" t="str">
            <v>16.60</v>
          </cell>
          <cell r="F505" t="str">
            <v>16.80</v>
          </cell>
        </row>
        <row r="506">
          <cell r="A506" t="str">
            <v>STHAI</v>
          </cell>
          <cell r="B506" t="str">
            <v>STHAI &lt;SP, NP, NC&gt;</v>
          </cell>
          <cell r="C506" t="str">
            <v>-</v>
          </cell>
          <cell r="D506" t="str">
            <v>-</v>
          </cell>
          <cell r="E506" t="str">
            <v>-</v>
          </cell>
          <cell r="F506" t="str">
            <v>-</v>
          </cell>
        </row>
        <row r="507">
          <cell r="A507" t="str">
            <v>TNR</v>
          </cell>
          <cell r="B507" t="str">
            <v>TNR</v>
          </cell>
          <cell r="C507" t="str">
            <v>9.05</v>
          </cell>
          <cell r="D507" t="str">
            <v>9.80</v>
          </cell>
          <cell r="E507" t="str">
            <v>9.05</v>
          </cell>
          <cell r="F507" t="str">
            <v>9.15</v>
          </cell>
        </row>
        <row r="508">
          <cell r="A508" t="str">
            <v>TOG</v>
          </cell>
          <cell r="B508" t="str">
            <v>TOG</v>
          </cell>
          <cell r="C508" t="str">
            <v>7.55</v>
          </cell>
          <cell r="D508" t="str">
            <v>7.80</v>
          </cell>
          <cell r="E508" t="str">
            <v>7.55</v>
          </cell>
          <cell r="F508" t="str">
            <v>7.80</v>
          </cell>
        </row>
        <row r="509">
          <cell r="A509" t="str">
            <v>AIMCG</v>
          </cell>
          <cell r="B509" t="str">
            <v>AIMCG</v>
          </cell>
          <cell r="C509" t="str">
            <v>4.96</v>
          </cell>
          <cell r="D509" t="str">
            <v>5.00</v>
          </cell>
          <cell r="E509" t="str">
            <v>4.96</v>
          </cell>
          <cell r="F509" t="str">
            <v>5.00</v>
          </cell>
        </row>
        <row r="510">
          <cell r="A510" t="str">
            <v>AIMIRT</v>
          </cell>
          <cell r="B510" t="str">
            <v>AIMIRT</v>
          </cell>
          <cell r="C510" t="str">
            <v>12.10</v>
          </cell>
          <cell r="D510" t="str">
            <v>12.30</v>
          </cell>
          <cell r="E510" t="str">
            <v>12.00</v>
          </cell>
          <cell r="F510" t="str">
            <v>12.30</v>
          </cell>
        </row>
        <row r="511">
          <cell r="A511" t="str">
            <v>ALLY</v>
          </cell>
          <cell r="B511" t="str">
            <v>ALLY</v>
          </cell>
          <cell r="C511" t="str">
            <v>6.90</v>
          </cell>
          <cell r="D511" t="str">
            <v>6.95</v>
          </cell>
          <cell r="E511" t="str">
            <v>6.85</v>
          </cell>
          <cell r="F511" t="str">
            <v>6.85</v>
          </cell>
        </row>
        <row r="512">
          <cell r="A512" t="str">
            <v>AMATAR</v>
          </cell>
          <cell r="B512" t="str">
            <v>AMATAR</v>
          </cell>
          <cell r="C512" t="str">
            <v>7.25</v>
          </cell>
          <cell r="D512" t="str">
            <v>7.30</v>
          </cell>
          <cell r="E512" t="str">
            <v>7.25</v>
          </cell>
          <cell r="F512" t="str">
            <v>7.25</v>
          </cell>
        </row>
        <row r="513">
          <cell r="A513" t="str">
            <v>B-WORK</v>
          </cell>
          <cell r="B513" t="str">
            <v>B-WORK</v>
          </cell>
          <cell r="C513" t="str">
            <v>9.95</v>
          </cell>
          <cell r="D513" t="str">
            <v>9.95</v>
          </cell>
          <cell r="E513" t="str">
            <v>9.90</v>
          </cell>
          <cell r="F513" t="str">
            <v>9.95</v>
          </cell>
        </row>
        <row r="514">
          <cell r="A514" t="str">
            <v>BKKCP</v>
          </cell>
          <cell r="B514" t="str">
            <v>BKKCP</v>
          </cell>
          <cell r="C514" t="str">
            <v>10.30</v>
          </cell>
          <cell r="D514" t="str">
            <v>10.40</v>
          </cell>
          <cell r="E514" t="str">
            <v>10.30</v>
          </cell>
          <cell r="F514" t="str">
            <v>10.40</v>
          </cell>
        </row>
        <row r="515">
          <cell r="A515" t="str">
            <v>BOFFICE</v>
          </cell>
          <cell r="B515" t="str">
            <v>BOFFICE</v>
          </cell>
          <cell r="C515" t="str">
            <v>8.00</v>
          </cell>
          <cell r="D515" t="str">
            <v>8.10</v>
          </cell>
          <cell r="E515" t="str">
            <v>8.00</v>
          </cell>
          <cell r="F515" t="str">
            <v>8.10</v>
          </cell>
        </row>
        <row r="516">
          <cell r="A516" t="str">
            <v>CPNCG</v>
          </cell>
          <cell r="B516" t="str">
            <v>CPNCG</v>
          </cell>
          <cell r="C516" t="str">
            <v>11.40</v>
          </cell>
          <cell r="D516" t="str">
            <v>11.40</v>
          </cell>
          <cell r="E516" t="str">
            <v>11.20</v>
          </cell>
          <cell r="F516" t="str">
            <v>11.30</v>
          </cell>
        </row>
        <row r="517">
          <cell r="A517" t="str">
            <v>CPNREIT</v>
          </cell>
          <cell r="B517" t="str">
            <v>CPNREIT</v>
          </cell>
          <cell r="C517" t="str">
            <v>18.30</v>
          </cell>
          <cell r="D517" t="str">
            <v>18.40</v>
          </cell>
          <cell r="E517" t="str">
            <v>18.00</v>
          </cell>
          <cell r="F517" t="str">
            <v>18.10</v>
          </cell>
        </row>
        <row r="518">
          <cell r="A518" t="str">
            <v>CPTGF</v>
          </cell>
          <cell r="B518" t="str">
            <v>CPTGF</v>
          </cell>
          <cell r="C518" t="str">
            <v>8.15</v>
          </cell>
          <cell r="D518" t="str">
            <v>8.15</v>
          </cell>
          <cell r="E518" t="str">
            <v>8.15</v>
          </cell>
          <cell r="F518" t="str">
            <v>8.15</v>
          </cell>
        </row>
        <row r="519">
          <cell r="A519" t="str">
            <v>CTARAF</v>
          </cell>
          <cell r="B519" t="str">
            <v>CTARAF</v>
          </cell>
          <cell r="C519" t="str">
            <v>5.25</v>
          </cell>
          <cell r="D519" t="str">
            <v>5.35</v>
          </cell>
          <cell r="E519" t="str">
            <v>5.25</v>
          </cell>
          <cell r="F519" t="str">
            <v>5.35</v>
          </cell>
        </row>
        <row r="520">
          <cell r="A520" t="str">
            <v>DREIT</v>
          </cell>
          <cell r="B520" t="str">
            <v>DREIT</v>
          </cell>
          <cell r="C520" t="str">
            <v>6.05</v>
          </cell>
          <cell r="D520" t="str">
            <v>6.10</v>
          </cell>
          <cell r="E520" t="str">
            <v>6.05</v>
          </cell>
          <cell r="F520" t="str">
            <v>6.05</v>
          </cell>
        </row>
        <row r="521">
          <cell r="A521" t="str">
            <v>ERWPF</v>
          </cell>
          <cell r="B521" t="str">
            <v>ERWPF</v>
          </cell>
          <cell r="C521" t="str">
            <v>4.32</v>
          </cell>
          <cell r="D521" t="str">
            <v>4.34</v>
          </cell>
          <cell r="E521" t="str">
            <v>4.30</v>
          </cell>
          <cell r="F521" t="str">
            <v>4.30</v>
          </cell>
        </row>
        <row r="522">
          <cell r="A522" t="str">
            <v>FTREIT</v>
          </cell>
          <cell r="B522" t="str">
            <v>FTREIT</v>
          </cell>
          <cell r="C522" t="str">
            <v>10.60</v>
          </cell>
          <cell r="D522" t="str">
            <v>10.60</v>
          </cell>
          <cell r="E522" t="str">
            <v>10.40</v>
          </cell>
          <cell r="F522" t="str">
            <v>10.50</v>
          </cell>
        </row>
        <row r="523">
          <cell r="A523" t="str">
            <v>FUTUREPF</v>
          </cell>
          <cell r="B523" t="str">
            <v>FUTUREPF</v>
          </cell>
          <cell r="C523" t="str">
            <v>13.90</v>
          </cell>
          <cell r="D523" t="str">
            <v>14.10</v>
          </cell>
          <cell r="E523" t="str">
            <v>13.90</v>
          </cell>
          <cell r="F523" t="str">
            <v>14.10</v>
          </cell>
        </row>
        <row r="524">
          <cell r="A524" t="str">
            <v>GAHREIT</v>
          </cell>
          <cell r="B524" t="str">
            <v>GAHREIT</v>
          </cell>
          <cell r="C524" t="str">
            <v>-</v>
          </cell>
          <cell r="D524" t="str">
            <v>-</v>
          </cell>
          <cell r="E524" t="str">
            <v>-</v>
          </cell>
          <cell r="F524" t="str">
            <v>-</v>
          </cell>
        </row>
        <row r="525">
          <cell r="A525" t="str">
            <v>GROREIT</v>
          </cell>
          <cell r="B525" t="str">
            <v>GROREIT</v>
          </cell>
          <cell r="C525" t="str">
            <v>9.75</v>
          </cell>
          <cell r="D525" t="str">
            <v>9.75</v>
          </cell>
          <cell r="E525" t="str">
            <v>9.70</v>
          </cell>
          <cell r="F525" t="str">
            <v>9.75</v>
          </cell>
        </row>
        <row r="526">
          <cell r="A526" t="str">
            <v>GVREIT</v>
          </cell>
          <cell r="B526" t="str">
            <v>GVREIT</v>
          </cell>
          <cell r="C526" t="str">
            <v>9.05</v>
          </cell>
          <cell r="D526" t="str">
            <v>9.10</v>
          </cell>
          <cell r="E526" t="str">
            <v>9.00</v>
          </cell>
          <cell r="F526" t="str">
            <v>9.00</v>
          </cell>
        </row>
        <row r="527">
          <cell r="A527" t="str">
            <v>HPF</v>
          </cell>
          <cell r="B527" t="str">
            <v>HPF</v>
          </cell>
          <cell r="C527" t="str">
            <v>4.58</v>
          </cell>
          <cell r="D527" t="str">
            <v>4.60</v>
          </cell>
          <cell r="E527" t="str">
            <v>4.56</v>
          </cell>
          <cell r="F527" t="str">
            <v>4.60</v>
          </cell>
        </row>
        <row r="528">
          <cell r="A528" t="str">
            <v>IMPACT</v>
          </cell>
          <cell r="B528" t="str">
            <v>IMPACT</v>
          </cell>
          <cell r="C528" t="str">
            <v>14.90</v>
          </cell>
          <cell r="D528" t="str">
            <v>15.00</v>
          </cell>
          <cell r="E528" t="str">
            <v>14.80</v>
          </cell>
          <cell r="F528" t="str">
            <v>14.80</v>
          </cell>
        </row>
        <row r="529">
          <cell r="A529" t="str">
            <v>INETREIT</v>
          </cell>
          <cell r="B529" t="str">
            <v>INETREIT</v>
          </cell>
          <cell r="C529" t="str">
            <v>12.10</v>
          </cell>
          <cell r="D529" t="str">
            <v>12.10</v>
          </cell>
          <cell r="E529" t="str">
            <v>11.90</v>
          </cell>
          <cell r="F529" t="str">
            <v>11.90</v>
          </cell>
        </row>
        <row r="530">
          <cell r="A530" t="str">
            <v>KPNPF</v>
          </cell>
          <cell r="B530" t="str">
            <v>KPNPF</v>
          </cell>
          <cell r="C530" t="str">
            <v>6.00</v>
          </cell>
          <cell r="D530" t="str">
            <v>6.00</v>
          </cell>
          <cell r="E530" t="str">
            <v>6.00</v>
          </cell>
          <cell r="F530" t="str">
            <v>6.00</v>
          </cell>
        </row>
        <row r="531">
          <cell r="A531" t="str">
            <v>KTBSTMR</v>
          </cell>
          <cell r="B531" t="str">
            <v>KTBSTMR</v>
          </cell>
          <cell r="C531" t="str">
            <v>9.45</v>
          </cell>
          <cell r="D531" t="str">
            <v>9.55</v>
          </cell>
          <cell r="E531" t="str">
            <v>9.40</v>
          </cell>
          <cell r="F531" t="str">
            <v>9.50</v>
          </cell>
        </row>
        <row r="532">
          <cell r="A532" t="str">
            <v>LHHOTEL</v>
          </cell>
          <cell r="B532" t="str">
            <v>LHHOTEL</v>
          </cell>
          <cell r="C532" t="str">
            <v>8.95</v>
          </cell>
          <cell r="D532" t="str">
            <v>9.15</v>
          </cell>
          <cell r="E532" t="str">
            <v>8.95</v>
          </cell>
          <cell r="F532" t="str">
            <v>9.05</v>
          </cell>
        </row>
        <row r="533">
          <cell r="A533" t="str">
            <v>LHPF</v>
          </cell>
          <cell r="B533" t="str">
            <v>LHPF</v>
          </cell>
          <cell r="C533" t="str">
            <v>5.40</v>
          </cell>
          <cell r="D533" t="str">
            <v>5.50</v>
          </cell>
          <cell r="E533" t="str">
            <v>5.40</v>
          </cell>
          <cell r="F533" t="str">
            <v>5.40</v>
          </cell>
        </row>
        <row r="534">
          <cell r="A534" t="str">
            <v>LHSC</v>
          </cell>
          <cell r="B534" t="str">
            <v>LHSC</v>
          </cell>
          <cell r="C534" t="str">
            <v>10.40</v>
          </cell>
          <cell r="D534" t="str">
            <v>10.40</v>
          </cell>
          <cell r="E534" t="str">
            <v>10.30</v>
          </cell>
          <cell r="F534" t="str">
            <v>10.30</v>
          </cell>
        </row>
        <row r="535">
          <cell r="A535" t="str">
            <v>LPF</v>
          </cell>
          <cell r="B535" t="str">
            <v>LPF</v>
          </cell>
          <cell r="C535" t="str">
            <v>13.40</v>
          </cell>
          <cell r="D535" t="str">
            <v>13.50</v>
          </cell>
          <cell r="E535" t="str">
            <v>13.30</v>
          </cell>
          <cell r="F535" t="str">
            <v>13.50</v>
          </cell>
        </row>
        <row r="536">
          <cell r="A536" t="str">
            <v>LUXF</v>
          </cell>
          <cell r="B536" t="str">
            <v>LUXF</v>
          </cell>
          <cell r="C536" t="str">
            <v>7.65</v>
          </cell>
          <cell r="D536" t="str">
            <v>7.65</v>
          </cell>
          <cell r="E536" t="str">
            <v>7.50</v>
          </cell>
          <cell r="F536" t="str">
            <v>7.60</v>
          </cell>
        </row>
        <row r="537">
          <cell r="A537" t="str">
            <v>M-II</v>
          </cell>
          <cell r="B537" t="str">
            <v>M-II</v>
          </cell>
          <cell r="C537" t="str">
            <v>7.30</v>
          </cell>
          <cell r="D537" t="str">
            <v>7.30</v>
          </cell>
          <cell r="E537" t="str">
            <v>7.30</v>
          </cell>
          <cell r="F537" t="str">
            <v>7.30</v>
          </cell>
        </row>
        <row r="538">
          <cell r="A538" t="str">
            <v>M-PAT</v>
          </cell>
          <cell r="B538" t="str">
            <v>M-PAT</v>
          </cell>
          <cell r="C538" t="str">
            <v>3.70</v>
          </cell>
          <cell r="D538" t="str">
            <v>4.10</v>
          </cell>
          <cell r="E538" t="str">
            <v>3.70</v>
          </cell>
          <cell r="F538" t="str">
            <v>4.10</v>
          </cell>
        </row>
        <row r="539">
          <cell r="A539" t="str">
            <v>M-STOR</v>
          </cell>
          <cell r="B539" t="str">
            <v>M-STOR</v>
          </cell>
          <cell r="C539" t="str">
            <v>-</v>
          </cell>
          <cell r="D539" t="str">
            <v>-</v>
          </cell>
          <cell r="E539" t="str">
            <v>-</v>
          </cell>
          <cell r="F539" t="str">
            <v>-</v>
          </cell>
        </row>
        <row r="540">
          <cell r="A540" t="str">
            <v>MIPF</v>
          </cell>
          <cell r="B540" t="str">
            <v>MIPF</v>
          </cell>
          <cell r="C540" t="str">
            <v>-</v>
          </cell>
          <cell r="D540" t="str">
            <v>-</v>
          </cell>
          <cell r="E540" t="str">
            <v>-</v>
          </cell>
          <cell r="F540" t="str">
            <v>-</v>
          </cell>
        </row>
        <row r="541">
          <cell r="A541" t="str">
            <v>MIT</v>
          </cell>
          <cell r="B541" t="str">
            <v>MIT</v>
          </cell>
          <cell r="C541" t="str">
            <v>3.32</v>
          </cell>
          <cell r="D541" t="str">
            <v>3.32</v>
          </cell>
          <cell r="E541" t="str">
            <v>3.16</v>
          </cell>
          <cell r="F541" t="str">
            <v>3.18</v>
          </cell>
        </row>
        <row r="542">
          <cell r="A542" t="str">
            <v>MJLF</v>
          </cell>
          <cell r="B542" t="str">
            <v>MJLF</v>
          </cell>
          <cell r="C542" t="str">
            <v>7.70</v>
          </cell>
          <cell r="D542" t="str">
            <v>7.75</v>
          </cell>
          <cell r="E542" t="str">
            <v>7.50</v>
          </cell>
          <cell r="F542" t="str">
            <v>7.65</v>
          </cell>
        </row>
        <row r="543">
          <cell r="A543" t="str">
            <v>MNIT</v>
          </cell>
          <cell r="B543" t="str">
            <v>MNIT</v>
          </cell>
          <cell r="C543" t="str">
            <v>-</v>
          </cell>
          <cell r="D543" t="str">
            <v>-</v>
          </cell>
          <cell r="E543" t="str">
            <v>-</v>
          </cell>
          <cell r="F543" t="str">
            <v>-</v>
          </cell>
        </row>
        <row r="544">
          <cell r="A544" t="str">
            <v>MNIT2</v>
          </cell>
          <cell r="B544" t="str">
            <v>MNIT2</v>
          </cell>
          <cell r="C544" t="str">
            <v>4.90</v>
          </cell>
          <cell r="D544" t="str">
            <v>5.00</v>
          </cell>
          <cell r="E544" t="str">
            <v>4.90</v>
          </cell>
          <cell r="F544" t="str">
            <v>5.00</v>
          </cell>
        </row>
        <row r="545">
          <cell r="A545" t="str">
            <v>MNRF</v>
          </cell>
          <cell r="B545" t="str">
            <v>MNRF</v>
          </cell>
          <cell r="C545" t="str">
            <v>-</v>
          </cell>
          <cell r="D545" t="str">
            <v>-</v>
          </cell>
          <cell r="E545" t="str">
            <v>-</v>
          </cell>
          <cell r="F545" t="str">
            <v>-</v>
          </cell>
        </row>
        <row r="546">
          <cell r="A546" t="str">
            <v>POPF</v>
          </cell>
          <cell r="B546" t="str">
            <v>POPF</v>
          </cell>
          <cell r="C546" t="str">
            <v>11.40</v>
          </cell>
          <cell r="D546" t="str">
            <v>11.50</v>
          </cell>
          <cell r="E546" t="str">
            <v>11.40</v>
          </cell>
          <cell r="F546" t="str">
            <v>11.50</v>
          </cell>
        </row>
        <row r="547">
          <cell r="A547" t="str">
            <v>PPF</v>
          </cell>
          <cell r="B547" t="str">
            <v>PPF</v>
          </cell>
          <cell r="C547" t="str">
            <v>11.40</v>
          </cell>
          <cell r="D547" t="str">
            <v>11.40</v>
          </cell>
          <cell r="E547" t="str">
            <v>11.40</v>
          </cell>
          <cell r="F547" t="str">
            <v>11.40</v>
          </cell>
        </row>
        <row r="548">
          <cell r="A548" t="str">
            <v>PROSPECT</v>
          </cell>
          <cell r="B548" t="str">
            <v>PROSPECT</v>
          </cell>
          <cell r="C548" t="str">
            <v>9.55</v>
          </cell>
          <cell r="D548" t="str">
            <v>9.70</v>
          </cell>
          <cell r="E548" t="str">
            <v>9.50</v>
          </cell>
          <cell r="F548" t="str">
            <v>9.50</v>
          </cell>
        </row>
        <row r="549">
          <cell r="A549" t="str">
            <v>QHHR</v>
          </cell>
          <cell r="B549" t="str">
            <v>QHHR</v>
          </cell>
          <cell r="C549" t="str">
            <v>5.20</v>
          </cell>
          <cell r="D549" t="str">
            <v>5.25</v>
          </cell>
          <cell r="E549" t="str">
            <v>5.20</v>
          </cell>
          <cell r="F549" t="str">
            <v>5.25</v>
          </cell>
        </row>
        <row r="550">
          <cell r="A550" t="str">
            <v>QHOP</v>
          </cell>
          <cell r="B550" t="str">
            <v>QHOP</v>
          </cell>
          <cell r="C550" t="str">
            <v>-</v>
          </cell>
          <cell r="D550" t="str">
            <v>-</v>
          </cell>
          <cell r="E550" t="str">
            <v>-</v>
          </cell>
          <cell r="F550" t="str">
            <v>-</v>
          </cell>
        </row>
        <row r="551">
          <cell r="A551" t="str">
            <v>QHPF</v>
          </cell>
          <cell r="B551" t="str">
            <v>QHPF</v>
          </cell>
          <cell r="C551" t="str">
            <v>9.65</v>
          </cell>
          <cell r="D551" t="str">
            <v>9.80</v>
          </cell>
          <cell r="E551" t="str">
            <v>9.65</v>
          </cell>
          <cell r="F551" t="str">
            <v>9.75</v>
          </cell>
        </row>
        <row r="552">
          <cell r="A552" t="str">
            <v>SHREIT</v>
          </cell>
          <cell r="B552" t="str">
            <v>SHREIT</v>
          </cell>
          <cell r="C552" t="str">
            <v>2.62</v>
          </cell>
          <cell r="D552" t="str">
            <v>2.62</v>
          </cell>
          <cell r="E552" t="str">
            <v>2.62</v>
          </cell>
          <cell r="F552" t="str">
            <v>2.62</v>
          </cell>
        </row>
        <row r="553">
          <cell r="A553" t="str">
            <v>SIRIP</v>
          </cell>
          <cell r="B553" t="str">
            <v>SIRIP</v>
          </cell>
          <cell r="C553" t="str">
            <v>-</v>
          </cell>
          <cell r="D553" t="str">
            <v>-</v>
          </cell>
          <cell r="E553" t="str">
            <v>-</v>
          </cell>
          <cell r="F553" t="str">
            <v>-</v>
          </cell>
        </row>
        <row r="554">
          <cell r="A554" t="str">
            <v>SPRIME</v>
          </cell>
          <cell r="B554" t="str">
            <v>SPRIME</v>
          </cell>
          <cell r="C554" t="str">
            <v>6.85</v>
          </cell>
          <cell r="D554" t="str">
            <v>6.90</v>
          </cell>
          <cell r="E554" t="str">
            <v>6.85</v>
          </cell>
          <cell r="F554" t="str">
            <v>6.90</v>
          </cell>
        </row>
        <row r="555">
          <cell r="A555" t="str">
            <v>SRIPANWA</v>
          </cell>
          <cell r="B555" t="str">
            <v>SRIPANWA</v>
          </cell>
          <cell r="C555" t="str">
            <v>7.95</v>
          </cell>
          <cell r="D555" t="str">
            <v>8.10</v>
          </cell>
          <cell r="E555" t="str">
            <v>7.75</v>
          </cell>
          <cell r="F555" t="str">
            <v>7.90</v>
          </cell>
        </row>
        <row r="556">
          <cell r="A556" t="str">
            <v>SSPF</v>
          </cell>
          <cell r="B556" t="str">
            <v>SSPF</v>
          </cell>
          <cell r="C556" t="str">
            <v>7.35</v>
          </cell>
          <cell r="D556" t="str">
            <v>7.40</v>
          </cell>
          <cell r="E556" t="str">
            <v>7.20</v>
          </cell>
          <cell r="F556" t="str">
            <v>7.40</v>
          </cell>
        </row>
        <row r="557">
          <cell r="A557" t="str">
            <v>SSTRT</v>
          </cell>
          <cell r="B557" t="str">
            <v>SSTRT</v>
          </cell>
          <cell r="C557" t="str">
            <v>5.60</v>
          </cell>
          <cell r="D557" t="str">
            <v>5.65</v>
          </cell>
          <cell r="E557" t="str">
            <v>5.60</v>
          </cell>
          <cell r="F557" t="str">
            <v>5.60</v>
          </cell>
        </row>
        <row r="558">
          <cell r="A558" t="str">
            <v>TIF1</v>
          </cell>
          <cell r="B558" t="str">
            <v>TIF1</v>
          </cell>
          <cell r="C558" t="str">
            <v>8.70</v>
          </cell>
          <cell r="D558" t="str">
            <v>8.90</v>
          </cell>
          <cell r="E558" t="str">
            <v>8.70</v>
          </cell>
          <cell r="F558" t="str">
            <v>8.90</v>
          </cell>
        </row>
        <row r="559">
          <cell r="A559" t="str">
            <v>TLHPF</v>
          </cell>
          <cell r="B559" t="str">
            <v>TLHPF</v>
          </cell>
          <cell r="C559" t="str">
            <v>7.90</v>
          </cell>
          <cell r="D559" t="str">
            <v>7.95</v>
          </cell>
          <cell r="E559" t="str">
            <v>7.90</v>
          </cell>
          <cell r="F559" t="str">
            <v>7.95</v>
          </cell>
        </row>
        <row r="560">
          <cell r="A560" t="str">
            <v>TNPF</v>
          </cell>
          <cell r="B560" t="str">
            <v>TNPF</v>
          </cell>
          <cell r="C560" t="str">
            <v>-</v>
          </cell>
          <cell r="D560" t="str">
            <v>-</v>
          </cell>
          <cell r="E560" t="str">
            <v>-</v>
          </cell>
          <cell r="F560" t="str">
            <v>-</v>
          </cell>
        </row>
        <row r="561">
          <cell r="A561" t="str">
            <v>TPRIME</v>
          </cell>
          <cell r="B561" t="str">
            <v>TPRIME</v>
          </cell>
          <cell r="C561" t="str">
            <v>7.90</v>
          </cell>
          <cell r="D561" t="str">
            <v>7.95</v>
          </cell>
          <cell r="E561" t="str">
            <v>7.90</v>
          </cell>
          <cell r="F561" t="str">
            <v>7.95</v>
          </cell>
        </row>
        <row r="562">
          <cell r="A562" t="str">
            <v>TTLPF</v>
          </cell>
          <cell r="B562" t="str">
            <v>TTLPF</v>
          </cell>
          <cell r="C562" t="str">
            <v>22.70</v>
          </cell>
          <cell r="D562" t="str">
            <v>22.70</v>
          </cell>
          <cell r="E562" t="str">
            <v>22.40</v>
          </cell>
          <cell r="F562" t="str">
            <v>22.60</v>
          </cell>
        </row>
        <row r="563">
          <cell r="A563" t="str">
            <v>TU-PF</v>
          </cell>
          <cell r="B563" t="str">
            <v>TU-PF</v>
          </cell>
          <cell r="C563" t="str">
            <v>0.83</v>
          </cell>
          <cell r="D563" t="str">
            <v>1.00</v>
          </cell>
          <cell r="E563" t="str">
            <v>0.83</v>
          </cell>
          <cell r="F563" t="str">
            <v>1.00</v>
          </cell>
        </row>
        <row r="564">
          <cell r="A564" t="str">
            <v>URBNPF</v>
          </cell>
          <cell r="B564" t="str">
            <v>URBNPF</v>
          </cell>
          <cell r="C564" t="str">
            <v>2.40</v>
          </cell>
          <cell r="D564" t="str">
            <v>2.40</v>
          </cell>
          <cell r="E564" t="str">
            <v>2.40</v>
          </cell>
          <cell r="F564" t="str">
            <v>2.40</v>
          </cell>
        </row>
        <row r="565">
          <cell r="A565" t="str">
            <v>WHABT</v>
          </cell>
          <cell r="B565" t="str">
            <v>WHABT</v>
          </cell>
          <cell r="C565" t="str">
            <v>9.00</v>
          </cell>
          <cell r="D565" t="str">
            <v>9.15</v>
          </cell>
          <cell r="E565" t="str">
            <v>9.00</v>
          </cell>
          <cell r="F565" t="str">
            <v>9.15</v>
          </cell>
        </row>
        <row r="566">
          <cell r="A566" t="str">
            <v>WHAIR</v>
          </cell>
          <cell r="B566" t="str">
            <v>WHAIR</v>
          </cell>
          <cell r="C566" t="str">
            <v>7.75</v>
          </cell>
          <cell r="D566" t="str">
            <v>7.75</v>
          </cell>
          <cell r="E566" t="str">
            <v>7.50</v>
          </cell>
          <cell r="F566" t="str">
            <v>7.55</v>
          </cell>
        </row>
        <row r="567">
          <cell r="A567" t="str">
            <v>WHART</v>
          </cell>
          <cell r="B567" t="str">
            <v>WHART</v>
          </cell>
          <cell r="C567" t="str">
            <v>9.75</v>
          </cell>
          <cell r="D567" t="str">
            <v>9.75</v>
          </cell>
          <cell r="E567" t="str">
            <v>9.70</v>
          </cell>
          <cell r="F567" t="str">
            <v>9.70</v>
          </cell>
        </row>
        <row r="568">
          <cell r="A568" t="str">
            <v>APCS</v>
          </cell>
          <cell r="B568" t="str">
            <v>APCS</v>
          </cell>
          <cell r="C568" t="str">
            <v>6.30</v>
          </cell>
          <cell r="D568" t="str">
            <v>6.30</v>
          </cell>
          <cell r="E568" t="str">
            <v>6.05</v>
          </cell>
          <cell r="F568" t="str">
            <v>6.15</v>
          </cell>
        </row>
        <row r="569">
          <cell r="A569" t="str">
            <v>BJCHI</v>
          </cell>
          <cell r="B569" t="str">
            <v>BJCHI</v>
          </cell>
          <cell r="C569" t="str">
            <v>1.82</v>
          </cell>
          <cell r="D569" t="str">
            <v>1.86</v>
          </cell>
          <cell r="E569" t="str">
            <v>1.82</v>
          </cell>
          <cell r="F569" t="str">
            <v>1.86</v>
          </cell>
        </row>
        <row r="570">
          <cell r="A570" t="str">
            <v>BKD</v>
          </cell>
          <cell r="B570" t="str">
            <v>BKD</v>
          </cell>
          <cell r="C570" t="str">
            <v>3.26</v>
          </cell>
          <cell r="D570" t="str">
            <v>3.46</v>
          </cell>
          <cell r="E570" t="str">
            <v>3.18</v>
          </cell>
          <cell r="F570" t="str">
            <v>3.34</v>
          </cell>
        </row>
        <row r="571">
          <cell r="A571" t="str">
            <v>CIVIL</v>
          </cell>
          <cell r="B571" t="str">
            <v>CIVIL</v>
          </cell>
          <cell r="C571" t="str">
            <v>4.40</v>
          </cell>
          <cell r="D571" t="str">
            <v>4.46</v>
          </cell>
          <cell r="E571" t="str">
            <v>4.38</v>
          </cell>
          <cell r="F571" t="str">
            <v>4.40</v>
          </cell>
        </row>
        <row r="572">
          <cell r="A572" t="str">
            <v>CK</v>
          </cell>
          <cell r="B572" t="str">
            <v>CK</v>
          </cell>
          <cell r="C572" t="str">
            <v>19.50</v>
          </cell>
          <cell r="D572" t="str">
            <v>19.80</v>
          </cell>
          <cell r="E572" t="str">
            <v>19.40</v>
          </cell>
          <cell r="F572" t="str">
            <v>19.80</v>
          </cell>
        </row>
        <row r="573">
          <cell r="A573" t="str">
            <v>CNT</v>
          </cell>
          <cell r="B573" t="str">
            <v>CNT</v>
          </cell>
          <cell r="C573" t="str">
            <v>2.14</v>
          </cell>
          <cell r="D573" t="str">
            <v>2.28</v>
          </cell>
          <cell r="E573" t="str">
            <v>2.12</v>
          </cell>
          <cell r="F573" t="str">
            <v>2.24</v>
          </cell>
        </row>
        <row r="574">
          <cell r="A574" t="str">
            <v>EMC</v>
          </cell>
          <cell r="B574" t="str">
            <v>EMC &lt;C&gt;</v>
          </cell>
          <cell r="C574" t="str">
            <v>0.20</v>
          </cell>
          <cell r="D574" t="str">
            <v>0.20</v>
          </cell>
          <cell r="E574" t="str">
            <v>0.19</v>
          </cell>
          <cell r="F574" t="str">
            <v>0.19</v>
          </cell>
        </row>
        <row r="575">
          <cell r="A575" t="str">
            <v>ITD</v>
          </cell>
          <cell r="B575" t="str">
            <v>ITD</v>
          </cell>
          <cell r="C575" t="str">
            <v>1.88</v>
          </cell>
          <cell r="D575" t="str">
            <v>1.88</v>
          </cell>
          <cell r="E575" t="str">
            <v>1.84</v>
          </cell>
          <cell r="F575" t="str">
            <v>1.84</v>
          </cell>
        </row>
        <row r="576">
          <cell r="A576" t="str">
            <v>NWR</v>
          </cell>
          <cell r="B576" t="str">
            <v>NWR</v>
          </cell>
          <cell r="C576" t="str">
            <v>0.70</v>
          </cell>
          <cell r="D576" t="str">
            <v>0.71</v>
          </cell>
          <cell r="E576" t="str">
            <v>0.69</v>
          </cell>
          <cell r="F576" t="str">
            <v>0.71</v>
          </cell>
        </row>
        <row r="577">
          <cell r="A577" t="str">
            <v>PAE</v>
          </cell>
          <cell r="B577" t="str">
            <v>PAE &lt;SP, NP, NC&gt;</v>
          </cell>
          <cell r="C577" t="str">
            <v>-</v>
          </cell>
          <cell r="D577" t="str">
            <v>-</v>
          </cell>
          <cell r="E577" t="str">
            <v>-</v>
          </cell>
          <cell r="F577" t="str">
            <v>-</v>
          </cell>
        </row>
        <row r="578">
          <cell r="A578" t="str">
            <v>PLE</v>
          </cell>
          <cell r="B578" t="str">
            <v>PLE</v>
          </cell>
          <cell r="C578" t="str">
            <v>0.75</v>
          </cell>
          <cell r="D578" t="str">
            <v>0.76</v>
          </cell>
          <cell r="E578" t="str">
            <v>0.74</v>
          </cell>
          <cell r="F578" t="str">
            <v>0.74</v>
          </cell>
        </row>
        <row r="579">
          <cell r="A579" t="str">
            <v>PREB</v>
          </cell>
          <cell r="B579" t="str">
            <v>PREB</v>
          </cell>
          <cell r="C579" t="str">
            <v>7.95</v>
          </cell>
          <cell r="D579" t="str">
            <v>7.95</v>
          </cell>
          <cell r="E579" t="str">
            <v>7.90</v>
          </cell>
          <cell r="F579" t="str">
            <v>7.95</v>
          </cell>
        </row>
        <row r="580">
          <cell r="A580" t="str">
            <v>PYLON</v>
          </cell>
          <cell r="B580" t="str">
            <v>PYLON</v>
          </cell>
          <cell r="C580" t="str">
            <v>4.34</v>
          </cell>
          <cell r="D580" t="str">
            <v>4.42</v>
          </cell>
          <cell r="E580" t="str">
            <v>4.34</v>
          </cell>
          <cell r="F580" t="str">
            <v>4.42</v>
          </cell>
        </row>
        <row r="581">
          <cell r="A581" t="str">
            <v>RT</v>
          </cell>
          <cell r="B581" t="str">
            <v>RT</v>
          </cell>
          <cell r="C581" t="str">
            <v>1.61</v>
          </cell>
          <cell r="D581" t="str">
            <v>1.63</v>
          </cell>
          <cell r="E581" t="str">
            <v>1.59</v>
          </cell>
          <cell r="F581" t="str">
            <v>1.60</v>
          </cell>
        </row>
        <row r="582">
          <cell r="A582" t="str">
            <v>SEAFCO</v>
          </cell>
          <cell r="B582" t="str">
            <v>SEAFCO</v>
          </cell>
          <cell r="C582" t="str">
            <v>3.50</v>
          </cell>
          <cell r="D582" t="str">
            <v>3.50</v>
          </cell>
          <cell r="E582" t="str">
            <v>3.46</v>
          </cell>
          <cell r="F582" t="str">
            <v>3.48</v>
          </cell>
        </row>
        <row r="583">
          <cell r="A583" t="str">
            <v>SQ</v>
          </cell>
          <cell r="B583" t="str">
            <v>SQ</v>
          </cell>
          <cell r="C583" t="str">
            <v>1.96</v>
          </cell>
          <cell r="D583" t="str">
            <v>1.96</v>
          </cell>
          <cell r="E583" t="str">
            <v>1.94</v>
          </cell>
          <cell r="F583" t="str">
            <v>1.94</v>
          </cell>
        </row>
        <row r="584">
          <cell r="A584" t="str">
            <v>SRICHA</v>
          </cell>
          <cell r="B584" t="str">
            <v>SRICHA</v>
          </cell>
          <cell r="C584" t="str">
            <v>11.20</v>
          </cell>
          <cell r="D584" t="str">
            <v>11.20</v>
          </cell>
          <cell r="E584" t="str">
            <v>10.60</v>
          </cell>
          <cell r="F584" t="str">
            <v>10.90</v>
          </cell>
        </row>
        <row r="585">
          <cell r="A585" t="str">
            <v>STEC</v>
          </cell>
          <cell r="B585" t="str">
            <v>STEC</v>
          </cell>
          <cell r="C585" t="str">
            <v>12.70</v>
          </cell>
          <cell r="D585" t="str">
            <v>12.70</v>
          </cell>
          <cell r="E585" t="str">
            <v>12.50</v>
          </cell>
          <cell r="F585" t="str">
            <v>12.50</v>
          </cell>
        </row>
        <row r="586">
          <cell r="A586" t="str">
            <v>STI</v>
          </cell>
          <cell r="B586" t="str">
            <v>STI</v>
          </cell>
          <cell r="C586" t="str">
            <v>4.08</v>
          </cell>
          <cell r="D586" t="str">
            <v>4.18</v>
          </cell>
          <cell r="E586" t="str">
            <v>4.08</v>
          </cell>
          <cell r="F586" t="str">
            <v>4.16</v>
          </cell>
        </row>
        <row r="587">
          <cell r="A587" t="str">
            <v>STPI</v>
          </cell>
          <cell r="B587" t="str">
            <v>STPI</v>
          </cell>
          <cell r="C587" t="str">
            <v>3.98</v>
          </cell>
          <cell r="D587" t="str">
            <v>3.98</v>
          </cell>
          <cell r="E587" t="str">
            <v>3.90</v>
          </cell>
          <cell r="F587" t="str">
            <v>3.98</v>
          </cell>
        </row>
        <row r="588">
          <cell r="A588" t="str">
            <v>SYNTEC</v>
          </cell>
          <cell r="B588" t="str">
            <v>SYNTEC</v>
          </cell>
          <cell r="C588" t="str">
            <v>1.67</v>
          </cell>
          <cell r="D588" t="str">
            <v>1.75</v>
          </cell>
          <cell r="E588" t="str">
            <v>1.67</v>
          </cell>
          <cell r="F588" t="str">
            <v>1.73</v>
          </cell>
        </row>
        <row r="589">
          <cell r="A589" t="str">
            <v>TEAMG</v>
          </cell>
          <cell r="B589" t="str">
            <v>TEAMG</v>
          </cell>
          <cell r="C589" t="str">
            <v>6.50</v>
          </cell>
          <cell r="D589" t="str">
            <v>6.65</v>
          </cell>
          <cell r="E589" t="str">
            <v>6.25</v>
          </cell>
          <cell r="F589" t="str">
            <v>6.40</v>
          </cell>
        </row>
        <row r="590">
          <cell r="A590" t="str">
            <v>TEKA</v>
          </cell>
          <cell r="B590" t="str">
            <v>TEKA</v>
          </cell>
          <cell r="C590" t="str">
            <v>5.10</v>
          </cell>
          <cell r="D590" t="str">
            <v>5.25</v>
          </cell>
          <cell r="E590" t="str">
            <v>4.84</v>
          </cell>
          <cell r="F590" t="str">
            <v>4.90</v>
          </cell>
        </row>
        <row r="591">
          <cell r="A591" t="str">
            <v>TPOLY</v>
          </cell>
          <cell r="B591" t="str">
            <v>TPOLY</v>
          </cell>
          <cell r="C591" t="str">
            <v>1.68</v>
          </cell>
          <cell r="D591" t="str">
            <v>1.71</v>
          </cell>
          <cell r="E591" t="str">
            <v>1.66</v>
          </cell>
          <cell r="F591" t="str">
            <v>1.68</v>
          </cell>
        </row>
        <row r="592">
          <cell r="A592" t="str">
            <v>TRC</v>
          </cell>
          <cell r="B592" t="str">
            <v>TRC &lt;C&gt;</v>
          </cell>
          <cell r="C592" t="str">
            <v>0.28</v>
          </cell>
          <cell r="D592" t="str">
            <v>0.29</v>
          </cell>
          <cell r="E592" t="str">
            <v>0.27</v>
          </cell>
          <cell r="F592" t="str">
            <v>0.28</v>
          </cell>
        </row>
        <row r="593">
          <cell r="A593" t="str">
            <v>TRITN</v>
          </cell>
          <cell r="B593" t="str">
            <v>TRITN</v>
          </cell>
          <cell r="C593" t="str">
            <v>0.20</v>
          </cell>
          <cell r="D593" t="str">
            <v>0.20</v>
          </cell>
          <cell r="E593" t="str">
            <v>0.18</v>
          </cell>
          <cell r="F593" t="str">
            <v>0.19</v>
          </cell>
        </row>
        <row r="594">
          <cell r="A594" t="str">
            <v>TTCL</v>
          </cell>
          <cell r="B594" t="str">
            <v>TTCL</v>
          </cell>
          <cell r="C594" t="str">
            <v>4.70</v>
          </cell>
          <cell r="D594" t="str">
            <v>4.74</v>
          </cell>
          <cell r="E594" t="str">
            <v>4.66</v>
          </cell>
          <cell r="F594" t="str">
            <v>4.68</v>
          </cell>
        </row>
        <row r="595">
          <cell r="A595" t="str">
            <v>UNIQ</v>
          </cell>
          <cell r="B595" t="str">
            <v>UNIQ</v>
          </cell>
          <cell r="C595" t="str">
            <v>5.00</v>
          </cell>
          <cell r="D595" t="str">
            <v>5.05</v>
          </cell>
          <cell r="E595" t="str">
            <v>4.94</v>
          </cell>
          <cell r="F595" t="str">
            <v>4.98</v>
          </cell>
        </row>
        <row r="596">
          <cell r="A596" t="str">
            <v>WGE</v>
          </cell>
          <cell r="B596" t="str">
            <v>WGE</v>
          </cell>
          <cell r="C596" t="str">
            <v>1.59</v>
          </cell>
          <cell r="D596" t="str">
            <v>1.59</v>
          </cell>
          <cell r="E596" t="str">
            <v>1.56</v>
          </cell>
          <cell r="F596" t="str">
            <v>1.57</v>
          </cell>
        </row>
        <row r="597">
          <cell r="A597" t="str">
            <v>A</v>
          </cell>
          <cell r="B597" t="str">
            <v>A</v>
          </cell>
          <cell r="C597" t="str">
            <v>5.10</v>
          </cell>
          <cell r="D597" t="str">
            <v>5.10</v>
          </cell>
          <cell r="E597" t="str">
            <v>5.05</v>
          </cell>
          <cell r="F597" t="str">
            <v>5.10</v>
          </cell>
        </row>
        <row r="598">
          <cell r="A598" t="str">
            <v>AMATA</v>
          </cell>
          <cell r="B598" t="str">
            <v>AMATA</v>
          </cell>
          <cell r="C598" t="str">
            <v>18.80</v>
          </cell>
          <cell r="D598" t="str">
            <v>19.00</v>
          </cell>
          <cell r="E598" t="str">
            <v>18.70</v>
          </cell>
          <cell r="F598" t="str">
            <v>18.70</v>
          </cell>
        </row>
        <row r="599">
          <cell r="A599" t="str">
            <v>AMATAV</v>
          </cell>
          <cell r="B599" t="str">
            <v>AMATAV</v>
          </cell>
          <cell r="C599" t="str">
            <v>7.55</v>
          </cell>
          <cell r="D599" t="str">
            <v>7.55</v>
          </cell>
          <cell r="E599" t="str">
            <v>7.40</v>
          </cell>
          <cell r="F599" t="str">
            <v>7.45</v>
          </cell>
        </row>
        <row r="600">
          <cell r="A600" t="str">
            <v>ANAN</v>
          </cell>
          <cell r="B600" t="str">
            <v>ANAN</v>
          </cell>
          <cell r="C600" t="str">
            <v>1.23</v>
          </cell>
          <cell r="D600" t="str">
            <v>1.24</v>
          </cell>
          <cell r="E600" t="str">
            <v>1.21</v>
          </cell>
          <cell r="F600" t="str">
            <v>1.23</v>
          </cell>
        </row>
        <row r="601">
          <cell r="A601" t="str">
            <v>AP</v>
          </cell>
          <cell r="B601" t="str">
            <v>AP</v>
          </cell>
          <cell r="C601" t="str">
            <v>9.90</v>
          </cell>
          <cell r="D601" t="str">
            <v>10.00</v>
          </cell>
          <cell r="E601" t="str">
            <v>9.80</v>
          </cell>
          <cell r="F601" t="str">
            <v>9.90</v>
          </cell>
        </row>
        <row r="602">
          <cell r="A602" t="str">
            <v>APEX</v>
          </cell>
          <cell r="B602" t="str">
            <v>APEX &lt;SP, NP, NC&gt;</v>
          </cell>
          <cell r="C602" t="str">
            <v>-</v>
          </cell>
          <cell r="D602" t="str">
            <v>-</v>
          </cell>
          <cell r="E602" t="str">
            <v>-</v>
          </cell>
          <cell r="F602" t="str">
            <v>-</v>
          </cell>
        </row>
        <row r="603">
          <cell r="A603" t="str">
            <v>AQ</v>
          </cell>
          <cell r="B603" t="str">
            <v>AQ &lt;C&gt;</v>
          </cell>
          <cell r="C603" t="str">
            <v>0.02</v>
          </cell>
          <cell r="D603" t="str">
            <v>0.03</v>
          </cell>
          <cell r="E603" t="str">
            <v>0.02</v>
          </cell>
          <cell r="F603" t="str">
            <v>0.02</v>
          </cell>
        </row>
        <row r="604">
          <cell r="A604" t="str">
            <v>ASW</v>
          </cell>
          <cell r="B604" t="str">
            <v>ASW</v>
          </cell>
          <cell r="C604" t="str">
            <v>7.90</v>
          </cell>
          <cell r="D604" t="str">
            <v>8.00</v>
          </cell>
          <cell r="E604" t="str">
            <v>7.90</v>
          </cell>
          <cell r="F604" t="str">
            <v>7.95</v>
          </cell>
        </row>
        <row r="605">
          <cell r="A605" t="str">
            <v>AWC</v>
          </cell>
          <cell r="B605" t="str">
            <v>AWC</v>
          </cell>
          <cell r="C605" t="str">
            <v>4.84</v>
          </cell>
          <cell r="D605" t="str">
            <v>4.92</v>
          </cell>
          <cell r="E605" t="str">
            <v>4.82</v>
          </cell>
          <cell r="F605" t="str">
            <v>4.86</v>
          </cell>
        </row>
        <row r="606">
          <cell r="A606" t="str">
            <v>BLAND</v>
          </cell>
          <cell r="B606" t="str">
            <v>BLAND</v>
          </cell>
          <cell r="C606" t="str">
            <v>1.00</v>
          </cell>
          <cell r="D606" t="str">
            <v>1.02</v>
          </cell>
          <cell r="E606" t="str">
            <v>0.99</v>
          </cell>
          <cell r="F606" t="str">
            <v>1.02</v>
          </cell>
        </row>
        <row r="607">
          <cell r="A607" t="str">
            <v>BRI</v>
          </cell>
          <cell r="B607" t="str">
            <v>BRI</v>
          </cell>
          <cell r="C607" t="str">
            <v>10.20</v>
          </cell>
          <cell r="D607" t="str">
            <v>10.30</v>
          </cell>
          <cell r="E607" t="str">
            <v>10.10</v>
          </cell>
          <cell r="F607" t="str">
            <v>10.10</v>
          </cell>
        </row>
        <row r="608">
          <cell r="A608" t="str">
            <v>BROCK</v>
          </cell>
          <cell r="B608" t="str">
            <v>BROCK</v>
          </cell>
          <cell r="C608" t="str">
            <v>2.04</v>
          </cell>
          <cell r="D608" t="str">
            <v>2.16</v>
          </cell>
          <cell r="E608" t="str">
            <v>2.04</v>
          </cell>
          <cell r="F608" t="str">
            <v>2.10</v>
          </cell>
        </row>
        <row r="609">
          <cell r="A609" t="str">
            <v>CGD</v>
          </cell>
          <cell r="B609" t="str">
            <v>CGD</v>
          </cell>
          <cell r="C609" t="str">
            <v>0.45</v>
          </cell>
          <cell r="D609" t="str">
            <v>0.46</v>
          </cell>
          <cell r="E609" t="str">
            <v>0.44</v>
          </cell>
          <cell r="F609" t="str">
            <v>0.45</v>
          </cell>
        </row>
        <row r="610">
          <cell r="A610" t="str">
            <v>CI</v>
          </cell>
          <cell r="B610" t="str">
            <v>CI</v>
          </cell>
          <cell r="C610" t="str">
            <v>0.82</v>
          </cell>
          <cell r="D610" t="str">
            <v>0.84</v>
          </cell>
          <cell r="E610" t="str">
            <v>0.79</v>
          </cell>
          <cell r="F610" t="str">
            <v>0.84</v>
          </cell>
        </row>
        <row r="611">
          <cell r="A611" t="str">
            <v>CMC</v>
          </cell>
          <cell r="B611" t="str">
            <v>CMC</v>
          </cell>
          <cell r="C611" t="str">
            <v>1.60</v>
          </cell>
          <cell r="D611" t="str">
            <v>1.63</v>
          </cell>
          <cell r="E611" t="str">
            <v>1.58</v>
          </cell>
          <cell r="F611" t="str">
            <v>1.61</v>
          </cell>
        </row>
        <row r="612">
          <cell r="A612" t="str">
            <v>CPN</v>
          </cell>
          <cell r="B612" t="str">
            <v>CPN</v>
          </cell>
          <cell r="C612" t="str">
            <v>59.00</v>
          </cell>
          <cell r="D612" t="str">
            <v>60.00</v>
          </cell>
          <cell r="E612" t="str">
            <v>58.75</v>
          </cell>
          <cell r="F612" t="str">
            <v>59.25</v>
          </cell>
        </row>
        <row r="613">
          <cell r="A613" t="str">
            <v>ESTAR</v>
          </cell>
          <cell r="B613" t="str">
            <v>ESTAR</v>
          </cell>
          <cell r="C613" t="str">
            <v>0.36</v>
          </cell>
          <cell r="D613" t="str">
            <v>0.36</v>
          </cell>
          <cell r="E613" t="str">
            <v>0.35</v>
          </cell>
          <cell r="F613" t="str">
            <v>0.36</v>
          </cell>
        </row>
        <row r="614">
          <cell r="A614" t="str">
            <v>EVER</v>
          </cell>
          <cell r="B614" t="str">
            <v>EVER</v>
          </cell>
          <cell r="C614" t="str">
            <v>0.28</v>
          </cell>
          <cell r="D614" t="str">
            <v>0.28</v>
          </cell>
          <cell r="E614" t="str">
            <v>0.26</v>
          </cell>
          <cell r="F614" t="str">
            <v>0.28</v>
          </cell>
        </row>
        <row r="615">
          <cell r="A615" t="str">
            <v>FPT</v>
          </cell>
          <cell r="B615" t="str">
            <v>FPT</v>
          </cell>
          <cell r="C615" t="str">
            <v>14.50</v>
          </cell>
          <cell r="D615" t="str">
            <v>15.00</v>
          </cell>
          <cell r="E615" t="str">
            <v>14.40</v>
          </cell>
          <cell r="F615" t="str">
            <v>14.60</v>
          </cell>
        </row>
        <row r="616">
          <cell r="A616" t="str">
            <v>GLAND</v>
          </cell>
          <cell r="B616" t="str">
            <v>GLAND</v>
          </cell>
          <cell r="C616" t="str">
            <v>2.04</v>
          </cell>
          <cell r="D616" t="str">
            <v>2.10</v>
          </cell>
          <cell r="E616" t="str">
            <v>2.02</v>
          </cell>
          <cell r="F616" t="str">
            <v>2.08</v>
          </cell>
        </row>
        <row r="617">
          <cell r="A617" t="str">
            <v>J</v>
          </cell>
          <cell r="B617" t="str">
            <v>J</v>
          </cell>
          <cell r="C617" t="str">
            <v>4.24</v>
          </cell>
          <cell r="D617" t="str">
            <v>4.24</v>
          </cell>
          <cell r="E617" t="str">
            <v>4.16</v>
          </cell>
          <cell r="F617" t="str">
            <v>4.18</v>
          </cell>
        </row>
        <row r="618">
          <cell r="A618" t="str">
            <v>JCK</v>
          </cell>
          <cell r="B618" t="str">
            <v>JCK</v>
          </cell>
          <cell r="C618" t="str">
            <v>0.56</v>
          </cell>
          <cell r="D618" t="str">
            <v>0.56</v>
          </cell>
          <cell r="E618" t="str">
            <v>0.54</v>
          </cell>
          <cell r="F618" t="str">
            <v>0.56</v>
          </cell>
        </row>
        <row r="619">
          <cell r="A619" t="str">
            <v>KC</v>
          </cell>
          <cell r="B619" t="str">
            <v>KC &lt;C&gt;</v>
          </cell>
          <cell r="C619" t="str">
            <v>0.41</v>
          </cell>
          <cell r="D619" t="str">
            <v>0.41</v>
          </cell>
          <cell r="E619" t="str">
            <v>0.38</v>
          </cell>
          <cell r="F619" t="str">
            <v>0.39</v>
          </cell>
        </row>
        <row r="620">
          <cell r="A620" t="str">
            <v>LALIN</v>
          </cell>
          <cell r="B620" t="str">
            <v>LALIN</v>
          </cell>
          <cell r="C620" t="str">
            <v>8.90</v>
          </cell>
          <cell r="D620" t="str">
            <v>8.90</v>
          </cell>
          <cell r="E620" t="str">
            <v>8.80</v>
          </cell>
          <cell r="F620" t="str">
            <v>8.90</v>
          </cell>
        </row>
        <row r="621">
          <cell r="A621" t="str">
            <v>LH</v>
          </cell>
          <cell r="B621" t="str">
            <v>LH</v>
          </cell>
          <cell r="C621" t="str">
            <v>8.20</v>
          </cell>
          <cell r="D621" t="str">
            <v>8.25</v>
          </cell>
          <cell r="E621" t="str">
            <v>8.15</v>
          </cell>
          <cell r="F621" t="str">
            <v>8.20</v>
          </cell>
        </row>
        <row r="622">
          <cell r="A622" t="str">
            <v>LPN</v>
          </cell>
          <cell r="B622" t="str">
            <v>LPN</v>
          </cell>
          <cell r="C622" t="str">
            <v>4.42</v>
          </cell>
          <cell r="D622" t="str">
            <v>4.44</v>
          </cell>
          <cell r="E622" t="str">
            <v>4.40</v>
          </cell>
          <cell r="F622" t="str">
            <v>4.42</v>
          </cell>
        </row>
        <row r="623">
          <cell r="A623" t="str">
            <v>MBK</v>
          </cell>
          <cell r="B623" t="str">
            <v>MBK</v>
          </cell>
          <cell r="C623" t="str">
            <v>14.30</v>
          </cell>
          <cell r="D623" t="str">
            <v>14.50</v>
          </cell>
          <cell r="E623" t="str">
            <v>14.00</v>
          </cell>
          <cell r="F623" t="str">
            <v>14.50</v>
          </cell>
        </row>
        <row r="624">
          <cell r="A624" t="str">
            <v>MJD</v>
          </cell>
          <cell r="B624" t="str">
            <v>MJD</v>
          </cell>
          <cell r="C624" t="str">
            <v>1.65</v>
          </cell>
          <cell r="D624" t="str">
            <v>1.66</v>
          </cell>
          <cell r="E624" t="str">
            <v>1.64</v>
          </cell>
          <cell r="F624" t="str">
            <v>1.66</v>
          </cell>
        </row>
        <row r="625">
          <cell r="A625" t="str">
            <v>MK</v>
          </cell>
          <cell r="B625" t="str">
            <v>MK</v>
          </cell>
          <cell r="C625" t="str">
            <v>2.96</v>
          </cell>
          <cell r="D625" t="str">
            <v>3.04</v>
          </cell>
          <cell r="E625" t="str">
            <v>2.96</v>
          </cell>
          <cell r="F625" t="str">
            <v>2.96</v>
          </cell>
        </row>
        <row r="626">
          <cell r="A626" t="str">
            <v>NCH</v>
          </cell>
          <cell r="B626" t="str">
            <v>NCH</v>
          </cell>
          <cell r="C626" t="str">
            <v>1.49</v>
          </cell>
          <cell r="D626" t="str">
            <v>1.51</v>
          </cell>
          <cell r="E626" t="str">
            <v>1.47</v>
          </cell>
          <cell r="F626" t="str">
            <v>1.49</v>
          </cell>
        </row>
        <row r="627">
          <cell r="A627" t="str">
            <v>NNCL</v>
          </cell>
          <cell r="B627" t="str">
            <v>NNCL</v>
          </cell>
          <cell r="C627" t="str">
            <v>2.16</v>
          </cell>
          <cell r="D627" t="str">
            <v>2.20</v>
          </cell>
          <cell r="E627" t="str">
            <v>2.16</v>
          </cell>
          <cell r="F627" t="str">
            <v>2.20</v>
          </cell>
        </row>
        <row r="628">
          <cell r="A628" t="str">
            <v>NOBLE</v>
          </cell>
          <cell r="B628" t="str">
            <v>NOBLE</v>
          </cell>
          <cell r="C628" t="str">
            <v>4.80</v>
          </cell>
          <cell r="D628" t="str">
            <v>4.80</v>
          </cell>
          <cell r="E628" t="str">
            <v>4.70</v>
          </cell>
          <cell r="F628" t="str">
            <v>4.72</v>
          </cell>
        </row>
        <row r="629">
          <cell r="A629" t="str">
            <v>NUSA</v>
          </cell>
          <cell r="B629" t="str">
            <v>NUSA</v>
          </cell>
          <cell r="C629" t="str">
            <v>1.29</v>
          </cell>
          <cell r="D629" t="str">
            <v>1.34</v>
          </cell>
          <cell r="E629" t="str">
            <v>1.28</v>
          </cell>
          <cell r="F629" t="str">
            <v>1.33</v>
          </cell>
        </row>
        <row r="630">
          <cell r="A630" t="str">
            <v>NVD</v>
          </cell>
          <cell r="B630" t="str">
            <v>NVD</v>
          </cell>
          <cell r="C630" t="str">
            <v>2.16</v>
          </cell>
          <cell r="D630" t="str">
            <v>2.24</v>
          </cell>
          <cell r="E630" t="str">
            <v>2.14</v>
          </cell>
          <cell r="F630" t="str">
            <v>2.20</v>
          </cell>
        </row>
        <row r="631">
          <cell r="A631" t="str">
            <v>ORI</v>
          </cell>
          <cell r="B631" t="str">
            <v>ORI</v>
          </cell>
          <cell r="C631" t="str">
            <v>10.00</v>
          </cell>
          <cell r="D631" t="str">
            <v>10.30</v>
          </cell>
          <cell r="E631" t="str">
            <v>10.00</v>
          </cell>
          <cell r="F631" t="str">
            <v>10.10</v>
          </cell>
        </row>
        <row r="632">
          <cell r="A632" t="str">
            <v>PACE</v>
          </cell>
          <cell r="B632" t="str">
            <v>PACE &lt;SP, NP, NC&gt;</v>
          </cell>
          <cell r="C632" t="str">
            <v>-</v>
          </cell>
          <cell r="D632" t="str">
            <v>-</v>
          </cell>
          <cell r="E632" t="str">
            <v>-</v>
          </cell>
          <cell r="F632" t="str">
            <v>-</v>
          </cell>
        </row>
        <row r="633">
          <cell r="A633" t="str">
            <v>PEACE</v>
          </cell>
          <cell r="B633" t="str">
            <v>PEACE</v>
          </cell>
          <cell r="C633" t="str">
            <v>4.02</v>
          </cell>
          <cell r="D633" t="str">
            <v>4.04</v>
          </cell>
          <cell r="E633" t="str">
            <v>4.00</v>
          </cell>
          <cell r="F633" t="str">
            <v>4.02</v>
          </cell>
        </row>
        <row r="634">
          <cell r="A634" t="str">
            <v>PF</v>
          </cell>
          <cell r="B634" t="str">
            <v>PF</v>
          </cell>
          <cell r="C634" t="str">
            <v>0.40</v>
          </cell>
          <cell r="D634" t="str">
            <v>0.40</v>
          </cell>
          <cell r="E634" t="str">
            <v>0.38</v>
          </cell>
          <cell r="F634" t="str">
            <v>0.39</v>
          </cell>
        </row>
        <row r="635">
          <cell r="A635" t="str">
            <v>PIN</v>
          </cell>
          <cell r="B635" t="str">
            <v>PIN</v>
          </cell>
          <cell r="C635" t="str">
            <v>3.66</v>
          </cell>
          <cell r="D635" t="str">
            <v>3.70</v>
          </cell>
          <cell r="E635" t="str">
            <v>3.66</v>
          </cell>
          <cell r="F635" t="str">
            <v>3.70</v>
          </cell>
        </row>
        <row r="636">
          <cell r="A636" t="str">
            <v>PLAT</v>
          </cell>
          <cell r="B636" t="str">
            <v>PLAT</v>
          </cell>
          <cell r="C636" t="str">
            <v>3.18</v>
          </cell>
          <cell r="D636" t="str">
            <v>3.28</v>
          </cell>
          <cell r="E636" t="str">
            <v>3.14</v>
          </cell>
          <cell r="F636" t="str">
            <v>3.22</v>
          </cell>
        </row>
        <row r="637">
          <cell r="A637" t="str">
            <v>POLAR</v>
          </cell>
          <cell r="B637" t="str">
            <v>POLAR &lt;SP, NP, NC&gt;</v>
          </cell>
          <cell r="C637" t="str">
            <v>-</v>
          </cell>
          <cell r="D637" t="str">
            <v>-</v>
          </cell>
          <cell r="E637" t="str">
            <v>-</v>
          </cell>
          <cell r="F637" t="str">
            <v>-</v>
          </cell>
        </row>
        <row r="638">
          <cell r="A638" t="str">
            <v>PRECHA</v>
          </cell>
          <cell r="B638" t="str">
            <v>PRECHA</v>
          </cell>
          <cell r="C638" t="str">
            <v>1.50</v>
          </cell>
          <cell r="D638" t="str">
            <v>1.54</v>
          </cell>
          <cell r="E638" t="str">
            <v>1.49</v>
          </cell>
          <cell r="F638" t="str">
            <v>1.52</v>
          </cell>
        </row>
        <row r="639">
          <cell r="A639" t="str">
            <v>PRIN</v>
          </cell>
          <cell r="B639" t="str">
            <v>PRIN</v>
          </cell>
          <cell r="C639" t="str">
            <v>2.88</v>
          </cell>
          <cell r="D639" t="str">
            <v>2.94</v>
          </cell>
          <cell r="E639" t="str">
            <v>2.86</v>
          </cell>
          <cell r="F639" t="str">
            <v>2.88</v>
          </cell>
        </row>
        <row r="640">
          <cell r="A640" t="str">
            <v>PSH</v>
          </cell>
          <cell r="B640" t="str">
            <v>PSH</v>
          </cell>
          <cell r="C640" t="str">
            <v>13.20</v>
          </cell>
          <cell r="D640" t="str">
            <v>13.30</v>
          </cell>
          <cell r="E640" t="str">
            <v>13.00</v>
          </cell>
          <cell r="F640" t="str">
            <v>13.20</v>
          </cell>
        </row>
        <row r="641">
          <cell r="A641" t="str">
            <v>QH</v>
          </cell>
          <cell r="B641" t="str">
            <v>QH</v>
          </cell>
          <cell r="C641" t="str">
            <v>2.16</v>
          </cell>
          <cell r="D641" t="str">
            <v>2.16</v>
          </cell>
          <cell r="E641" t="str">
            <v>2.14</v>
          </cell>
          <cell r="F641" t="str">
            <v>2.16</v>
          </cell>
        </row>
        <row r="642">
          <cell r="A642" t="str">
            <v>RICHY</v>
          </cell>
          <cell r="B642" t="str">
            <v>RICHY</v>
          </cell>
          <cell r="C642" t="str">
            <v>0.92</v>
          </cell>
          <cell r="D642" t="str">
            <v>0.96</v>
          </cell>
          <cell r="E642" t="str">
            <v>0.91</v>
          </cell>
          <cell r="F642" t="str">
            <v>0.96</v>
          </cell>
        </row>
        <row r="643">
          <cell r="A643" t="str">
            <v>RML</v>
          </cell>
          <cell r="B643" t="str">
            <v>RML</v>
          </cell>
          <cell r="C643" t="str">
            <v>0.80</v>
          </cell>
          <cell r="D643" t="str">
            <v>0.81</v>
          </cell>
          <cell r="E643" t="str">
            <v>0.79</v>
          </cell>
          <cell r="F643" t="str">
            <v>0.80</v>
          </cell>
        </row>
        <row r="644">
          <cell r="A644" t="str">
            <v>ROJNA</v>
          </cell>
          <cell r="B644" t="str">
            <v>ROJNA</v>
          </cell>
          <cell r="C644" t="str">
            <v>6.00</v>
          </cell>
          <cell r="D644" t="str">
            <v>6.05</v>
          </cell>
          <cell r="E644" t="str">
            <v>6.00</v>
          </cell>
          <cell r="F644" t="str">
            <v>6.05</v>
          </cell>
        </row>
        <row r="645">
          <cell r="A645" t="str">
            <v>S</v>
          </cell>
          <cell r="B645" t="str">
            <v>S</v>
          </cell>
          <cell r="C645" t="str">
            <v>1.89</v>
          </cell>
          <cell r="D645" t="str">
            <v>1.92</v>
          </cell>
          <cell r="E645" t="str">
            <v>1.88</v>
          </cell>
          <cell r="F645" t="str">
            <v>1.92</v>
          </cell>
        </row>
        <row r="646">
          <cell r="A646" t="str">
            <v>SA</v>
          </cell>
          <cell r="B646" t="str">
            <v>SA</v>
          </cell>
          <cell r="C646" t="str">
            <v>8.55</v>
          </cell>
          <cell r="D646" t="str">
            <v>9.10</v>
          </cell>
          <cell r="E646" t="str">
            <v>8.40</v>
          </cell>
          <cell r="F646" t="str">
            <v>8.95</v>
          </cell>
        </row>
        <row r="647">
          <cell r="A647" t="str">
            <v>SAMCO</v>
          </cell>
          <cell r="B647" t="str">
            <v>SAMCO</v>
          </cell>
          <cell r="C647" t="str">
            <v>1.49</v>
          </cell>
          <cell r="D647" t="str">
            <v>1.52</v>
          </cell>
          <cell r="E647" t="str">
            <v>1.48</v>
          </cell>
          <cell r="F647" t="str">
            <v>1.49</v>
          </cell>
        </row>
        <row r="648">
          <cell r="A648" t="str">
            <v>SC</v>
          </cell>
          <cell r="B648" t="str">
            <v>SC</v>
          </cell>
          <cell r="C648" t="str">
            <v>3.24</v>
          </cell>
          <cell r="D648" t="str">
            <v>3.26</v>
          </cell>
          <cell r="E648" t="str">
            <v>3.20</v>
          </cell>
          <cell r="F648" t="str">
            <v>3.22</v>
          </cell>
        </row>
        <row r="649">
          <cell r="A649" t="str">
            <v>SENA</v>
          </cell>
          <cell r="B649" t="str">
            <v>SENA</v>
          </cell>
          <cell r="C649" t="str">
            <v>4.02</v>
          </cell>
          <cell r="D649" t="str">
            <v>4.06</v>
          </cell>
          <cell r="E649" t="str">
            <v>4.00</v>
          </cell>
          <cell r="F649" t="str">
            <v>4.04</v>
          </cell>
        </row>
        <row r="650">
          <cell r="A650" t="str">
            <v>SIRI</v>
          </cell>
          <cell r="B650" t="str">
            <v>SIRI</v>
          </cell>
          <cell r="C650" t="str">
            <v>1.01</v>
          </cell>
          <cell r="D650" t="str">
            <v>1.02</v>
          </cell>
          <cell r="E650" t="str">
            <v>0.99</v>
          </cell>
          <cell r="F650" t="str">
            <v>1.01</v>
          </cell>
        </row>
        <row r="651">
          <cell r="A651" t="str">
            <v>SPALI</v>
          </cell>
          <cell r="B651" t="str">
            <v>SPALI</v>
          </cell>
          <cell r="C651" t="str">
            <v>19.10</v>
          </cell>
          <cell r="D651" t="str">
            <v>19.30</v>
          </cell>
          <cell r="E651" t="str">
            <v>18.90</v>
          </cell>
          <cell r="F651" t="str">
            <v>19.20</v>
          </cell>
        </row>
        <row r="652">
          <cell r="A652" t="str">
            <v>U</v>
          </cell>
          <cell r="B652" t="str">
            <v>U</v>
          </cell>
          <cell r="C652" t="str">
            <v>1.20</v>
          </cell>
          <cell r="D652" t="str">
            <v>1.25</v>
          </cell>
          <cell r="E652" t="str">
            <v>1.20</v>
          </cell>
          <cell r="F652" t="str">
            <v>1.23</v>
          </cell>
        </row>
        <row r="653">
          <cell r="A653" t="str">
            <v>UV</v>
          </cell>
          <cell r="B653" t="str">
            <v>UV</v>
          </cell>
          <cell r="C653" t="str">
            <v>2.76</v>
          </cell>
          <cell r="D653" t="str">
            <v>2.88</v>
          </cell>
          <cell r="E653" t="str">
            <v>2.76</v>
          </cell>
          <cell r="F653" t="str">
            <v>2.82</v>
          </cell>
        </row>
        <row r="654">
          <cell r="A654" t="str">
            <v>WHA</v>
          </cell>
          <cell r="B654" t="str">
            <v>WHA</v>
          </cell>
          <cell r="C654" t="str">
            <v>3.06</v>
          </cell>
          <cell r="D654" t="str">
            <v>3.08</v>
          </cell>
          <cell r="E654" t="str">
            <v>3.02</v>
          </cell>
          <cell r="F654" t="str">
            <v>3.06</v>
          </cell>
        </row>
        <row r="655">
          <cell r="A655" t="str">
            <v>WIN</v>
          </cell>
          <cell r="B655" t="str">
            <v>WIN</v>
          </cell>
          <cell r="C655" t="str">
            <v>1.51</v>
          </cell>
          <cell r="D655" t="str">
            <v>1.51</v>
          </cell>
          <cell r="E655" t="str">
            <v>1.44</v>
          </cell>
          <cell r="F655" t="str">
            <v>1.45</v>
          </cell>
        </row>
        <row r="656">
          <cell r="A656" t="str">
            <v>CCP</v>
          </cell>
          <cell r="B656" t="str">
            <v>CCP</v>
          </cell>
          <cell r="C656">
            <v>0.45</v>
          </cell>
          <cell r="D656">
            <v>0.46</v>
          </cell>
          <cell r="E656">
            <v>0.45</v>
          </cell>
          <cell r="F656">
            <v>0.45</v>
          </cell>
        </row>
        <row r="657">
          <cell r="A657" t="str">
            <v>COTTO</v>
          </cell>
          <cell r="B657" t="str">
            <v>COTTO</v>
          </cell>
          <cell r="C657">
            <v>2.02</v>
          </cell>
          <cell r="D657">
            <v>2.04</v>
          </cell>
          <cell r="E657">
            <v>2</v>
          </cell>
          <cell r="F657">
            <v>2.04</v>
          </cell>
        </row>
        <row r="658">
          <cell r="A658" t="str">
            <v>DCC</v>
          </cell>
          <cell r="B658" t="str">
            <v>DCC</v>
          </cell>
          <cell r="C658">
            <v>2.76</v>
          </cell>
          <cell r="D658">
            <v>2.76</v>
          </cell>
          <cell r="E658">
            <v>2.72</v>
          </cell>
          <cell r="F658">
            <v>2.76</v>
          </cell>
        </row>
        <row r="659">
          <cell r="A659" t="str">
            <v>DCON</v>
          </cell>
          <cell r="B659" t="str">
            <v>DCON</v>
          </cell>
          <cell r="C659">
            <v>0.43</v>
          </cell>
          <cell r="D659">
            <v>0.44</v>
          </cell>
          <cell r="E659">
            <v>0.42</v>
          </cell>
          <cell r="F659">
            <v>0.43</v>
          </cell>
        </row>
        <row r="660">
          <cell r="A660" t="str">
            <v>DRT</v>
          </cell>
          <cell r="B660" t="str">
            <v>DRT</v>
          </cell>
          <cell r="C660">
            <v>7.2</v>
          </cell>
          <cell r="D660">
            <v>7.25</v>
          </cell>
          <cell r="E660">
            <v>7.15</v>
          </cell>
          <cell r="F660">
            <v>7.25</v>
          </cell>
        </row>
        <row r="661">
          <cell r="A661" t="str">
            <v>EPG</v>
          </cell>
          <cell r="B661" t="str">
            <v>EPG</v>
          </cell>
          <cell r="C661">
            <v>9.85</v>
          </cell>
          <cell r="D661">
            <v>10.1</v>
          </cell>
          <cell r="E661">
            <v>9.85</v>
          </cell>
          <cell r="F661">
            <v>9.9</v>
          </cell>
        </row>
        <row r="662">
          <cell r="A662" t="str">
            <v>GEL</v>
          </cell>
          <cell r="B662" t="str">
            <v>GEL</v>
          </cell>
          <cell r="C662">
            <v>0.23</v>
          </cell>
          <cell r="D662">
            <v>0.23</v>
          </cell>
          <cell r="E662">
            <v>0.22</v>
          </cell>
          <cell r="F662">
            <v>0.22</v>
          </cell>
        </row>
        <row r="663">
          <cell r="A663" t="str">
            <v>PPP</v>
          </cell>
          <cell r="B663" t="str">
            <v>PPP</v>
          </cell>
          <cell r="C663">
            <v>2.02</v>
          </cell>
          <cell r="D663">
            <v>2.1</v>
          </cell>
          <cell r="E663">
            <v>2</v>
          </cell>
          <cell r="F663">
            <v>2.1</v>
          </cell>
        </row>
        <row r="664">
          <cell r="A664" t="str">
            <v>Q-CON</v>
          </cell>
          <cell r="B664" t="str">
            <v>Q-CON</v>
          </cell>
          <cell r="C664">
            <v>5.35</v>
          </cell>
          <cell r="D664">
            <v>5.35</v>
          </cell>
          <cell r="E664">
            <v>5.3</v>
          </cell>
          <cell r="F664">
            <v>5.35</v>
          </cell>
        </row>
        <row r="665">
          <cell r="A665" t="str">
            <v>SCC</v>
          </cell>
          <cell r="B665" t="str">
            <v>SCC</v>
          </cell>
          <cell r="C665">
            <v>359</v>
          </cell>
          <cell r="D665">
            <v>362</v>
          </cell>
          <cell r="E665">
            <v>358</v>
          </cell>
          <cell r="F665">
            <v>360</v>
          </cell>
        </row>
        <row r="666">
          <cell r="A666" t="str">
            <v>SCCC</v>
          </cell>
          <cell r="B666" t="str">
            <v>SCCC</v>
          </cell>
          <cell r="C666">
            <v>149</v>
          </cell>
          <cell r="D666">
            <v>149.5</v>
          </cell>
          <cell r="E666">
            <v>148.5</v>
          </cell>
          <cell r="F666">
            <v>149</v>
          </cell>
        </row>
        <row r="667">
          <cell r="A667" t="str">
            <v>SCP</v>
          </cell>
          <cell r="B667" t="str">
            <v>SCP</v>
          </cell>
          <cell r="C667">
            <v>5.55</v>
          </cell>
          <cell r="D667">
            <v>5.65</v>
          </cell>
          <cell r="E667">
            <v>5.55</v>
          </cell>
          <cell r="F667">
            <v>5.55</v>
          </cell>
        </row>
        <row r="668">
          <cell r="A668" t="str">
            <v>SKN</v>
          </cell>
          <cell r="B668" t="str">
            <v>SKN</v>
          </cell>
          <cell r="C668">
            <v>6.95</v>
          </cell>
          <cell r="D668">
            <v>6.95</v>
          </cell>
          <cell r="E668">
            <v>6.8</v>
          </cell>
          <cell r="F668">
            <v>6.85</v>
          </cell>
        </row>
        <row r="669">
          <cell r="A669" t="str">
            <v>STECH</v>
          </cell>
          <cell r="B669" t="str">
            <v>STECH</v>
          </cell>
          <cell r="C669">
            <v>2.1</v>
          </cell>
          <cell r="D669">
            <v>2.1</v>
          </cell>
          <cell r="E669">
            <v>2.04</v>
          </cell>
          <cell r="F669">
            <v>2.04</v>
          </cell>
        </row>
        <row r="670">
          <cell r="A670" t="str">
            <v>TASCO</v>
          </cell>
          <cell r="B670" t="str">
            <v>TASCO</v>
          </cell>
          <cell r="C670">
            <v>16</v>
          </cell>
          <cell r="D670">
            <v>17</v>
          </cell>
          <cell r="E670">
            <v>16</v>
          </cell>
          <cell r="F670">
            <v>16.899999999999999</v>
          </cell>
        </row>
        <row r="671">
          <cell r="A671" t="str">
            <v>TOA</v>
          </cell>
          <cell r="B671" t="str">
            <v>TOA</v>
          </cell>
          <cell r="C671">
            <v>26.25</v>
          </cell>
          <cell r="D671">
            <v>26.25</v>
          </cell>
          <cell r="E671">
            <v>26</v>
          </cell>
          <cell r="F671">
            <v>26</v>
          </cell>
        </row>
        <row r="672">
          <cell r="A672" t="str">
            <v>TPIPL</v>
          </cell>
          <cell r="B672" t="str">
            <v>TPIPL</v>
          </cell>
          <cell r="C672">
            <v>1.51</v>
          </cell>
          <cell r="D672">
            <v>1.51</v>
          </cell>
          <cell r="E672">
            <v>1.49</v>
          </cell>
          <cell r="F672">
            <v>1.51</v>
          </cell>
        </row>
        <row r="673">
          <cell r="A673" t="str">
            <v>UMI</v>
          </cell>
          <cell r="B673" t="str">
            <v>UMI</v>
          </cell>
          <cell r="C673">
            <v>1.45</v>
          </cell>
          <cell r="D673">
            <v>1.49</v>
          </cell>
          <cell r="E673">
            <v>1.44</v>
          </cell>
          <cell r="F673">
            <v>1.46</v>
          </cell>
        </row>
        <row r="674">
          <cell r="A674" t="str">
            <v>VNG</v>
          </cell>
          <cell r="B674" t="str">
            <v>VNG</v>
          </cell>
          <cell r="C674">
            <v>7.35</v>
          </cell>
          <cell r="D674">
            <v>7.35</v>
          </cell>
          <cell r="E674">
            <v>7.2</v>
          </cell>
          <cell r="F674">
            <v>7.3</v>
          </cell>
        </row>
        <row r="675">
          <cell r="A675" t="str">
            <v>WIIK</v>
          </cell>
          <cell r="B675" t="str">
            <v>WIIK</v>
          </cell>
          <cell r="C675">
            <v>1.97</v>
          </cell>
          <cell r="D675">
            <v>1.97</v>
          </cell>
          <cell r="E675">
            <v>1.96</v>
          </cell>
          <cell r="F675">
            <v>1.96</v>
          </cell>
        </row>
        <row r="676">
          <cell r="A676" t="str">
            <v>APP</v>
          </cell>
          <cell r="B676" t="str">
            <v>APP</v>
          </cell>
          <cell r="C676">
            <v>3.44</v>
          </cell>
          <cell r="D676">
            <v>3.7</v>
          </cell>
          <cell r="E676">
            <v>3.42</v>
          </cell>
          <cell r="F676">
            <v>3.52</v>
          </cell>
        </row>
        <row r="677">
          <cell r="A677" t="str">
            <v>BBIK</v>
          </cell>
          <cell r="B677" t="str">
            <v>BBIK</v>
          </cell>
          <cell r="C677">
            <v>66.75</v>
          </cell>
          <cell r="D677">
            <v>68</v>
          </cell>
          <cell r="E677">
            <v>65.75</v>
          </cell>
          <cell r="F677">
            <v>67</v>
          </cell>
        </row>
        <row r="678">
          <cell r="A678" t="str">
            <v>BE8</v>
          </cell>
          <cell r="B678" t="str">
            <v>BE8</v>
          </cell>
          <cell r="C678">
            <v>51.5</v>
          </cell>
          <cell r="D678">
            <v>51.75</v>
          </cell>
          <cell r="E678">
            <v>50.25</v>
          </cell>
          <cell r="F678">
            <v>51.5</v>
          </cell>
        </row>
        <row r="679">
          <cell r="A679" t="str">
            <v>COMAN</v>
          </cell>
          <cell r="B679" t="str">
            <v>COMAN</v>
          </cell>
          <cell r="C679">
            <v>5.65</v>
          </cell>
          <cell r="D679">
            <v>5.65</v>
          </cell>
          <cell r="E679">
            <v>5.35</v>
          </cell>
          <cell r="F679">
            <v>5.5</v>
          </cell>
        </row>
        <row r="680">
          <cell r="A680" t="str">
            <v>DITTO</v>
          </cell>
          <cell r="B680" t="str">
            <v>DITTO</v>
          </cell>
          <cell r="C680">
            <v>52.5</v>
          </cell>
          <cell r="D680">
            <v>55.25</v>
          </cell>
          <cell r="E680">
            <v>51.5</v>
          </cell>
          <cell r="F680">
            <v>53.75</v>
          </cell>
        </row>
        <row r="681">
          <cell r="A681" t="str">
            <v>ICN</v>
          </cell>
          <cell r="B681" t="str">
            <v>ICN</v>
          </cell>
          <cell r="C681">
            <v>3.64</v>
          </cell>
          <cell r="D681">
            <v>3.68</v>
          </cell>
          <cell r="E681">
            <v>3.6</v>
          </cell>
          <cell r="F681">
            <v>3.66</v>
          </cell>
        </row>
        <row r="682">
          <cell r="A682" t="str">
            <v>IIG</v>
          </cell>
          <cell r="B682" t="str">
            <v>IIG</v>
          </cell>
          <cell r="C682">
            <v>39</v>
          </cell>
          <cell r="D682">
            <v>39.25</v>
          </cell>
          <cell r="E682">
            <v>38</v>
          </cell>
          <cell r="F682">
            <v>38.5</v>
          </cell>
        </row>
        <row r="683">
          <cell r="A683" t="str">
            <v>IRCP</v>
          </cell>
          <cell r="B683" t="str">
            <v>IRCP</v>
          </cell>
          <cell r="C683">
            <v>1.24</v>
          </cell>
          <cell r="D683">
            <v>1.24</v>
          </cell>
          <cell r="E683">
            <v>1.2</v>
          </cell>
          <cell r="F683">
            <v>1.24</v>
          </cell>
        </row>
        <row r="684">
          <cell r="A684" t="str">
            <v>NETBAY</v>
          </cell>
          <cell r="B684" t="str">
            <v>NETBAY</v>
          </cell>
          <cell r="C684">
            <v>25.75</v>
          </cell>
          <cell r="D684">
            <v>26.25</v>
          </cell>
          <cell r="E684">
            <v>25</v>
          </cell>
          <cell r="F684">
            <v>25</v>
          </cell>
        </row>
        <row r="685">
          <cell r="A685" t="str">
            <v>PLANET</v>
          </cell>
          <cell r="B685" t="str">
            <v>PLANET</v>
          </cell>
          <cell r="C685">
            <v>1.92</v>
          </cell>
          <cell r="D685">
            <v>1.93</v>
          </cell>
          <cell r="E685">
            <v>1.84</v>
          </cell>
          <cell r="F685">
            <v>1.84</v>
          </cell>
        </row>
        <row r="686">
          <cell r="A686" t="str">
            <v>PROEN</v>
          </cell>
          <cell r="B686" t="str">
            <v>PROEN</v>
          </cell>
          <cell r="C686">
            <v>5.5</v>
          </cell>
          <cell r="D686">
            <v>5.55</v>
          </cell>
          <cell r="E686">
            <v>4.9800000000000004</v>
          </cell>
          <cell r="F686">
            <v>5.05</v>
          </cell>
        </row>
        <row r="687">
          <cell r="A687" t="str">
            <v>SECURE</v>
          </cell>
          <cell r="B687" t="str">
            <v>SECURE</v>
          </cell>
          <cell r="C687">
            <v>17.8</v>
          </cell>
          <cell r="D687">
            <v>18</v>
          </cell>
          <cell r="E687">
            <v>17.7</v>
          </cell>
          <cell r="F687">
            <v>17.8</v>
          </cell>
        </row>
        <row r="688">
          <cell r="A688" t="str">
            <v>SICT</v>
          </cell>
          <cell r="B688" t="str">
            <v>SICT</v>
          </cell>
          <cell r="C688">
            <v>7.05</v>
          </cell>
          <cell r="D688">
            <v>7.1</v>
          </cell>
          <cell r="E688">
            <v>6.85</v>
          </cell>
          <cell r="F688">
            <v>7.05</v>
          </cell>
        </row>
        <row r="689">
          <cell r="A689" t="str">
            <v>SIMAT</v>
          </cell>
          <cell r="B689" t="str">
            <v>SIMAT</v>
          </cell>
          <cell r="C689">
            <v>2.2599999999999998</v>
          </cell>
          <cell r="D689">
            <v>2.3199999999999998</v>
          </cell>
          <cell r="E689">
            <v>2.2599999999999998</v>
          </cell>
          <cell r="F689">
            <v>2.2999999999999998</v>
          </cell>
        </row>
        <row r="690">
          <cell r="A690" t="str">
            <v>SPVI</v>
          </cell>
          <cell r="B690" t="str">
            <v>SPVI</v>
          </cell>
          <cell r="C690">
            <v>4.62</v>
          </cell>
          <cell r="D690">
            <v>4.76</v>
          </cell>
          <cell r="E690">
            <v>4.5999999999999996</v>
          </cell>
          <cell r="F690">
            <v>4.72</v>
          </cell>
        </row>
        <row r="691">
          <cell r="A691" t="str">
            <v>TPS</v>
          </cell>
          <cell r="B691" t="str">
            <v>TPS</v>
          </cell>
          <cell r="C691">
            <v>2.9</v>
          </cell>
          <cell r="D691">
            <v>2.9</v>
          </cell>
          <cell r="E691">
            <v>2.82</v>
          </cell>
          <cell r="F691">
            <v>2.84</v>
          </cell>
        </row>
        <row r="692">
          <cell r="A692" t="str">
            <v>VCOM</v>
          </cell>
          <cell r="B692" t="str">
            <v>VCOM</v>
          </cell>
          <cell r="C692">
            <v>5.75</v>
          </cell>
          <cell r="D692">
            <v>5.85</v>
          </cell>
          <cell r="E692">
            <v>5.75</v>
          </cell>
          <cell r="F692">
            <v>5.75</v>
          </cell>
        </row>
        <row r="693">
          <cell r="A693" t="str">
            <v/>
          </cell>
          <cell r="F693"/>
        </row>
        <row r="694">
          <cell r="A694" t="str">
            <v/>
          </cell>
          <cell r="F694"/>
        </row>
        <row r="695">
          <cell r="A695" t="str">
            <v/>
          </cell>
          <cell r="F695"/>
        </row>
        <row r="696">
          <cell r="A696" t="str">
            <v/>
          </cell>
          <cell r="F696"/>
        </row>
        <row r="697">
          <cell r="A697" t="str">
            <v/>
          </cell>
          <cell r="F697"/>
        </row>
        <row r="698">
          <cell r="A698" t="str">
            <v/>
          </cell>
          <cell r="F698"/>
        </row>
        <row r="699">
          <cell r="A699" t="str">
            <v/>
          </cell>
          <cell r="F699"/>
        </row>
        <row r="700">
          <cell r="A700" t="str">
            <v/>
          </cell>
          <cell r="F700"/>
        </row>
        <row r="701">
          <cell r="A701" t="str">
            <v>ABICO</v>
          </cell>
          <cell r="B701" t="str">
            <v>ABICO</v>
          </cell>
          <cell r="C701" t="str">
            <v>7.70</v>
          </cell>
          <cell r="D701" t="str">
            <v>8.10</v>
          </cell>
          <cell r="E701" t="str">
            <v>7.55</v>
          </cell>
          <cell r="F701" t="str">
            <v>7.80</v>
          </cell>
        </row>
        <row r="702">
          <cell r="A702" t="str">
            <v>AU</v>
          </cell>
          <cell r="B702" t="str">
            <v>AU</v>
          </cell>
          <cell r="C702" t="str">
            <v>9.45</v>
          </cell>
          <cell r="D702" t="str">
            <v>9.90</v>
          </cell>
          <cell r="E702" t="str">
            <v>9.40</v>
          </cell>
          <cell r="F702" t="str">
            <v>9.65</v>
          </cell>
        </row>
        <row r="703">
          <cell r="A703" t="str">
            <v>JCKH</v>
          </cell>
          <cell r="B703" t="str">
            <v>JCKH &lt;C&gt;</v>
          </cell>
          <cell r="C703" t="str">
            <v>0.17</v>
          </cell>
          <cell r="D703" t="str">
            <v>0.18</v>
          </cell>
          <cell r="E703" t="str">
            <v>0.16</v>
          </cell>
          <cell r="F703" t="str">
            <v>0.18</v>
          </cell>
        </row>
        <row r="704">
          <cell r="A704" t="str">
            <v>KASET</v>
          </cell>
          <cell r="B704" t="str">
            <v>KASET</v>
          </cell>
          <cell r="C704" t="str">
            <v>2.22</v>
          </cell>
          <cell r="D704" t="str">
            <v>2.26</v>
          </cell>
          <cell r="E704" t="str">
            <v>2.20</v>
          </cell>
          <cell r="F704" t="str">
            <v>2.22</v>
          </cell>
        </row>
        <row r="705">
          <cell r="A705" t="str">
            <v>MUD</v>
          </cell>
          <cell r="B705" t="str">
            <v>MUD</v>
          </cell>
          <cell r="C705" t="str">
            <v>2.42</v>
          </cell>
          <cell r="D705" t="str">
            <v>2.60</v>
          </cell>
          <cell r="E705" t="str">
            <v>2.40</v>
          </cell>
          <cell r="F705" t="str">
            <v>2.56</v>
          </cell>
        </row>
        <row r="706">
          <cell r="A706" t="str">
            <v>TACC</v>
          </cell>
          <cell r="B706" t="str">
            <v>TACC</v>
          </cell>
          <cell r="C706" t="str">
            <v>7.00</v>
          </cell>
          <cell r="D706" t="str">
            <v>7.00</v>
          </cell>
          <cell r="E706" t="str">
            <v>6.85</v>
          </cell>
          <cell r="F706" t="str">
            <v>6.95</v>
          </cell>
        </row>
        <row r="707">
          <cell r="A707" t="str">
            <v>TMILL</v>
          </cell>
          <cell r="B707" t="str">
            <v>TMILL</v>
          </cell>
          <cell r="C707" t="str">
            <v>3.82</v>
          </cell>
          <cell r="D707" t="str">
            <v>3.96</v>
          </cell>
          <cell r="E707" t="str">
            <v>3.82</v>
          </cell>
          <cell r="F707" t="str">
            <v>3.88</v>
          </cell>
        </row>
        <row r="708">
          <cell r="A708" t="str">
            <v>XO</v>
          </cell>
          <cell r="B708" t="str">
            <v>XO</v>
          </cell>
          <cell r="C708" t="str">
            <v>16.40</v>
          </cell>
          <cell r="D708" t="str">
            <v>16.40</v>
          </cell>
          <cell r="E708" t="str">
            <v>16.00</v>
          </cell>
          <cell r="F708" t="str">
            <v>16.20</v>
          </cell>
        </row>
        <row r="709">
          <cell r="A709" t="str">
            <v>ALPHAX</v>
          </cell>
          <cell r="B709" t="str">
            <v>ALPHAX</v>
          </cell>
          <cell r="C709" t="str">
            <v>1.60</v>
          </cell>
          <cell r="D709" t="str">
            <v>1.60</v>
          </cell>
          <cell r="E709" t="str">
            <v>1.53</v>
          </cell>
          <cell r="F709" t="str">
            <v>1.55</v>
          </cell>
        </row>
        <row r="710">
          <cell r="A710" t="str">
            <v>BGT</v>
          </cell>
          <cell r="B710" t="str">
            <v>BGT</v>
          </cell>
          <cell r="C710" t="str">
            <v>3.34</v>
          </cell>
          <cell r="D710" t="str">
            <v>3.44</v>
          </cell>
          <cell r="E710" t="str">
            <v>3.26</v>
          </cell>
          <cell r="F710" t="str">
            <v>3.30</v>
          </cell>
        </row>
        <row r="711">
          <cell r="A711" t="str">
            <v>BIZ</v>
          </cell>
          <cell r="B711" t="str">
            <v>BIZ</v>
          </cell>
          <cell r="C711" t="str">
            <v>4.40</v>
          </cell>
          <cell r="D711" t="str">
            <v>4.50</v>
          </cell>
          <cell r="E711" t="str">
            <v>4.38</v>
          </cell>
          <cell r="F711" t="str">
            <v>4.40</v>
          </cell>
        </row>
        <row r="712">
          <cell r="A712" t="str">
            <v>DOD</v>
          </cell>
          <cell r="B712" t="str">
            <v>DOD</v>
          </cell>
          <cell r="C712" t="str">
            <v>6.30</v>
          </cell>
          <cell r="D712" t="str">
            <v>6.35</v>
          </cell>
          <cell r="E712" t="str">
            <v>6.20</v>
          </cell>
          <cell r="F712" t="str">
            <v>6.25</v>
          </cell>
        </row>
        <row r="713">
          <cell r="A713" t="str">
            <v>ECF</v>
          </cell>
          <cell r="B713" t="str">
            <v>ECF</v>
          </cell>
          <cell r="C713" t="str">
            <v>1.74</v>
          </cell>
          <cell r="D713" t="str">
            <v>1.75</v>
          </cell>
          <cell r="E713" t="str">
            <v>1.71</v>
          </cell>
          <cell r="F713" t="str">
            <v>1.72</v>
          </cell>
        </row>
        <row r="714">
          <cell r="A714" t="str">
            <v>EFORL</v>
          </cell>
          <cell r="B714" t="str">
            <v>EFORL &lt;C&gt;</v>
          </cell>
          <cell r="C714" t="str">
            <v>0.67</v>
          </cell>
          <cell r="D714" t="str">
            <v>0.69</v>
          </cell>
          <cell r="E714" t="str">
            <v>0.63</v>
          </cell>
          <cell r="F714" t="str">
            <v>0.63</v>
          </cell>
        </row>
        <row r="715">
          <cell r="A715" t="str">
            <v>HPT</v>
          </cell>
          <cell r="B715" t="str">
            <v>HPT</v>
          </cell>
          <cell r="C715" t="str">
            <v>0.85</v>
          </cell>
          <cell r="D715" t="str">
            <v>0.85</v>
          </cell>
          <cell r="E715" t="str">
            <v>0.82</v>
          </cell>
          <cell r="F715" t="str">
            <v>0.83</v>
          </cell>
        </row>
        <row r="716">
          <cell r="A716" t="str">
            <v>IP</v>
          </cell>
          <cell r="B716" t="str">
            <v>IP</v>
          </cell>
          <cell r="C716" t="str">
            <v>19.40</v>
          </cell>
          <cell r="D716" t="str">
            <v>19.50</v>
          </cell>
          <cell r="E716" t="str">
            <v>19.10</v>
          </cell>
          <cell r="F716" t="str">
            <v>19.40</v>
          </cell>
        </row>
        <row r="717">
          <cell r="A717" t="str">
            <v>JP</v>
          </cell>
          <cell r="B717" t="str">
            <v>JP</v>
          </cell>
          <cell r="C717" t="str">
            <v>5.20</v>
          </cell>
          <cell r="D717" t="str">
            <v>5.20</v>
          </cell>
          <cell r="E717" t="str">
            <v>4.98</v>
          </cell>
          <cell r="F717" t="str">
            <v>5.05</v>
          </cell>
        </row>
        <row r="718">
          <cell r="A718" t="str">
            <v>JUBILE</v>
          </cell>
          <cell r="B718" t="str">
            <v>JUBILE</v>
          </cell>
          <cell r="C718" t="str">
            <v>26.50</v>
          </cell>
          <cell r="D718" t="str">
            <v>26.50</v>
          </cell>
          <cell r="E718" t="str">
            <v>25.50</v>
          </cell>
          <cell r="F718" t="str">
            <v>26.50</v>
          </cell>
        </row>
        <row r="719">
          <cell r="A719" t="str">
            <v>MOONG</v>
          </cell>
          <cell r="B719" t="str">
            <v>MOONG</v>
          </cell>
          <cell r="C719" t="str">
            <v>3.76</v>
          </cell>
          <cell r="D719" t="str">
            <v>4.00</v>
          </cell>
          <cell r="E719" t="str">
            <v>3.72</v>
          </cell>
          <cell r="F719" t="str">
            <v>3.86</v>
          </cell>
        </row>
        <row r="720">
          <cell r="A720" t="str">
            <v>NPK</v>
          </cell>
          <cell r="B720" t="str">
            <v>NPK</v>
          </cell>
          <cell r="C720" t="str">
            <v>15.80</v>
          </cell>
          <cell r="D720" t="str">
            <v>15.80</v>
          </cell>
          <cell r="E720" t="str">
            <v>15.60</v>
          </cell>
          <cell r="F720" t="str">
            <v>15.60</v>
          </cell>
        </row>
        <row r="721">
          <cell r="A721" t="str">
            <v>SMD</v>
          </cell>
          <cell r="B721" t="str">
            <v>SMD</v>
          </cell>
          <cell r="C721" t="str">
            <v>11.80</v>
          </cell>
          <cell r="D721" t="str">
            <v>12.00</v>
          </cell>
          <cell r="E721" t="str">
            <v>11.50</v>
          </cell>
          <cell r="F721" t="str">
            <v>11.70</v>
          </cell>
        </row>
        <row r="722">
          <cell r="A722" t="str">
            <v>TM</v>
          </cell>
          <cell r="B722" t="str">
            <v>TM</v>
          </cell>
          <cell r="C722" t="str">
            <v>2.88</v>
          </cell>
          <cell r="D722" t="str">
            <v>2.88</v>
          </cell>
          <cell r="E722" t="str">
            <v>2.76</v>
          </cell>
          <cell r="F722" t="str">
            <v>2.84</v>
          </cell>
        </row>
        <row r="723">
          <cell r="A723" t="str">
            <v>WINMED</v>
          </cell>
          <cell r="B723" t="str">
            <v>WINMED</v>
          </cell>
          <cell r="C723" t="str">
            <v>4.66</v>
          </cell>
          <cell r="D723" t="str">
            <v>4.70</v>
          </cell>
          <cell r="E723" t="str">
            <v>4.58</v>
          </cell>
          <cell r="F723" t="str">
            <v>4.62</v>
          </cell>
        </row>
        <row r="724">
          <cell r="A724" t="str">
            <v>ACAP</v>
          </cell>
          <cell r="B724" t="str">
            <v>ACAP &lt;C, NP&gt;</v>
          </cell>
          <cell r="C724">
            <v>0.72</v>
          </cell>
          <cell r="D724">
            <v>0.73</v>
          </cell>
          <cell r="E724">
            <v>0.71</v>
          </cell>
          <cell r="F724">
            <v>0.72</v>
          </cell>
        </row>
        <row r="725">
          <cell r="A725" t="str">
            <v>AF</v>
          </cell>
          <cell r="B725" t="str">
            <v>AF</v>
          </cell>
          <cell r="C725">
            <v>1.07</v>
          </cell>
          <cell r="D725">
            <v>1.08</v>
          </cell>
          <cell r="E725">
            <v>1.04</v>
          </cell>
          <cell r="F725">
            <v>1.08</v>
          </cell>
        </row>
        <row r="726">
          <cell r="A726" t="str">
            <v>AIRA</v>
          </cell>
          <cell r="B726" t="str">
            <v>AIRA</v>
          </cell>
          <cell r="C726">
            <v>2.2000000000000002</v>
          </cell>
          <cell r="D726">
            <v>2.2000000000000002</v>
          </cell>
          <cell r="E726">
            <v>2.1800000000000002</v>
          </cell>
          <cell r="F726">
            <v>2.2000000000000002</v>
          </cell>
        </row>
        <row r="727">
          <cell r="A727" t="str">
            <v>ASN</v>
          </cell>
          <cell r="B727" t="str">
            <v>ASN</v>
          </cell>
          <cell r="C727">
            <v>3.76</v>
          </cell>
          <cell r="D727">
            <v>3.78</v>
          </cell>
          <cell r="E727">
            <v>3.64</v>
          </cell>
          <cell r="F727">
            <v>3.68</v>
          </cell>
        </row>
        <row r="728">
          <cell r="A728" t="str">
            <v>BROOK</v>
          </cell>
          <cell r="B728" t="str">
            <v>BROOK</v>
          </cell>
          <cell r="C728">
            <v>0.56999999999999995</v>
          </cell>
          <cell r="D728">
            <v>0.57999999999999996</v>
          </cell>
          <cell r="E728">
            <v>0.54</v>
          </cell>
          <cell r="F728">
            <v>0.55000000000000004</v>
          </cell>
        </row>
        <row r="729">
          <cell r="A729" t="str">
            <v>GCAP</v>
          </cell>
          <cell r="B729" t="str">
            <v>GCAP</v>
          </cell>
          <cell r="C729">
            <v>1.29</v>
          </cell>
          <cell r="D729">
            <v>1.29</v>
          </cell>
          <cell r="E729">
            <v>1.26</v>
          </cell>
          <cell r="F729">
            <v>1.27</v>
          </cell>
        </row>
        <row r="730">
          <cell r="A730" t="str">
            <v>KCC</v>
          </cell>
          <cell r="B730" t="str">
            <v>KCC</v>
          </cell>
          <cell r="C730">
            <v>7</v>
          </cell>
          <cell r="D730">
            <v>7.2</v>
          </cell>
          <cell r="E730">
            <v>6.9</v>
          </cell>
          <cell r="F730">
            <v>7.05</v>
          </cell>
        </row>
        <row r="731">
          <cell r="A731" t="str">
            <v>LIT</v>
          </cell>
          <cell r="B731" t="str">
            <v>LIT</v>
          </cell>
          <cell r="C731">
            <v>2</v>
          </cell>
          <cell r="D731">
            <v>2.14</v>
          </cell>
          <cell r="E731">
            <v>2</v>
          </cell>
          <cell r="F731">
            <v>2.1</v>
          </cell>
        </row>
        <row r="732">
          <cell r="A732" t="str">
            <v>MITSIB</v>
          </cell>
          <cell r="B732" t="str">
            <v>MITSIB</v>
          </cell>
          <cell r="C732">
            <v>1.05</v>
          </cell>
          <cell r="D732">
            <v>1.05</v>
          </cell>
          <cell r="E732">
            <v>1.03</v>
          </cell>
          <cell r="F732">
            <v>1.04</v>
          </cell>
        </row>
        <row r="733">
          <cell r="A733" t="str">
            <v>SGF</v>
          </cell>
          <cell r="B733" t="str">
            <v>SGF</v>
          </cell>
          <cell r="C733">
            <v>0.87</v>
          </cell>
          <cell r="D733">
            <v>0.89</v>
          </cell>
          <cell r="E733">
            <v>0.86</v>
          </cell>
          <cell r="F733">
            <v>0.88</v>
          </cell>
        </row>
        <row r="734">
          <cell r="A734" t="str">
            <v>TQR</v>
          </cell>
          <cell r="B734" t="str">
            <v>TQR</v>
          </cell>
          <cell r="C734">
            <v>14.8</v>
          </cell>
          <cell r="D734">
            <v>15.7</v>
          </cell>
          <cell r="E734">
            <v>14.8</v>
          </cell>
          <cell r="F734">
            <v>15.5</v>
          </cell>
        </row>
        <row r="735">
          <cell r="A735" t="str">
            <v>ADB</v>
          </cell>
          <cell r="B735" t="str">
            <v>ADB</v>
          </cell>
          <cell r="C735">
            <v>1.37</v>
          </cell>
          <cell r="D735">
            <v>1.38</v>
          </cell>
          <cell r="E735">
            <v>1.34</v>
          </cell>
          <cell r="F735">
            <v>1.34</v>
          </cell>
        </row>
        <row r="736">
          <cell r="A736" t="str">
            <v>BM</v>
          </cell>
          <cell r="B736" t="str">
            <v>BM</v>
          </cell>
          <cell r="C736">
            <v>4.04</v>
          </cell>
          <cell r="D736">
            <v>4.04</v>
          </cell>
          <cell r="E736">
            <v>3.8</v>
          </cell>
          <cell r="F736">
            <v>3.8</v>
          </cell>
        </row>
        <row r="737">
          <cell r="A737" t="str">
            <v>CHO</v>
          </cell>
          <cell r="B737" t="str">
            <v>CHO</v>
          </cell>
          <cell r="C737">
            <v>0.6</v>
          </cell>
          <cell r="D737">
            <v>0.62</v>
          </cell>
          <cell r="E737">
            <v>0.59</v>
          </cell>
          <cell r="F737">
            <v>0.6</v>
          </cell>
        </row>
        <row r="738">
          <cell r="A738" t="str">
            <v>CHOW</v>
          </cell>
          <cell r="B738" t="str">
            <v>CHOW</v>
          </cell>
          <cell r="C738">
            <v>4.0999999999999996</v>
          </cell>
          <cell r="D738">
            <v>4.1399999999999997</v>
          </cell>
          <cell r="E738">
            <v>4.04</v>
          </cell>
          <cell r="F738">
            <v>4.04</v>
          </cell>
        </row>
        <row r="739">
          <cell r="A739" t="str">
            <v>CIG</v>
          </cell>
          <cell r="B739" t="str">
            <v>CIG</v>
          </cell>
          <cell r="C739">
            <v>0.6</v>
          </cell>
          <cell r="D739">
            <v>0.6</v>
          </cell>
          <cell r="E739">
            <v>0.59</v>
          </cell>
          <cell r="F739">
            <v>0.59</v>
          </cell>
        </row>
        <row r="740">
          <cell r="A740" t="str">
            <v>COLOR</v>
          </cell>
          <cell r="B740" t="str">
            <v>COLOR</v>
          </cell>
          <cell r="C740">
            <v>1.77</v>
          </cell>
          <cell r="D740">
            <v>1.81</v>
          </cell>
          <cell r="E740">
            <v>1.77</v>
          </cell>
          <cell r="F740">
            <v>1.77</v>
          </cell>
        </row>
        <row r="741">
          <cell r="A741" t="str">
            <v>CPR</v>
          </cell>
          <cell r="B741" t="str">
            <v>CPR</v>
          </cell>
          <cell r="C741">
            <v>9.85</v>
          </cell>
          <cell r="D741">
            <v>9.85</v>
          </cell>
          <cell r="E741">
            <v>8.4</v>
          </cell>
          <cell r="F741">
            <v>8.4499999999999993</v>
          </cell>
        </row>
        <row r="742">
          <cell r="A742" t="str">
            <v>FPI</v>
          </cell>
          <cell r="B742" t="str">
            <v>FPI</v>
          </cell>
          <cell r="C742">
            <v>3.26</v>
          </cell>
          <cell r="D742">
            <v>3.3</v>
          </cell>
          <cell r="E742">
            <v>3.2</v>
          </cell>
          <cell r="F742">
            <v>3.22</v>
          </cell>
        </row>
        <row r="743">
          <cell r="A743" t="str">
            <v>GTB</v>
          </cell>
          <cell r="B743" t="str">
            <v>GTB</v>
          </cell>
          <cell r="C743">
            <v>0.79</v>
          </cell>
          <cell r="D743">
            <v>0.81</v>
          </cell>
          <cell r="E743">
            <v>0.79</v>
          </cell>
          <cell r="F743">
            <v>0.81</v>
          </cell>
        </row>
        <row r="744">
          <cell r="A744" t="str">
            <v>KCM</v>
          </cell>
          <cell r="B744" t="str">
            <v>KCM</v>
          </cell>
          <cell r="C744">
            <v>0.76</v>
          </cell>
          <cell r="D744">
            <v>0.76</v>
          </cell>
          <cell r="E744">
            <v>0.74</v>
          </cell>
          <cell r="F744">
            <v>0.75</v>
          </cell>
        </row>
        <row r="745">
          <cell r="A745" t="str">
            <v>KUMWEL</v>
          </cell>
          <cell r="B745" t="str">
            <v>KUMWEL</v>
          </cell>
          <cell r="C745">
            <v>2.48</v>
          </cell>
          <cell r="D745">
            <v>2.48</v>
          </cell>
          <cell r="E745">
            <v>2.34</v>
          </cell>
          <cell r="F745">
            <v>2.38</v>
          </cell>
        </row>
        <row r="746">
          <cell r="A746" t="str">
            <v>KWM</v>
          </cell>
          <cell r="B746" t="str">
            <v>KWM</v>
          </cell>
          <cell r="C746">
            <v>2.74</v>
          </cell>
          <cell r="D746">
            <v>2.78</v>
          </cell>
          <cell r="E746">
            <v>2.72</v>
          </cell>
          <cell r="F746">
            <v>2.74</v>
          </cell>
        </row>
        <row r="747">
          <cell r="A747" t="str">
            <v>MBAX</v>
          </cell>
          <cell r="B747" t="str">
            <v>MBAX</v>
          </cell>
          <cell r="C747">
            <v>5.45</v>
          </cell>
          <cell r="D747">
            <v>5.55</v>
          </cell>
          <cell r="E747">
            <v>5.4</v>
          </cell>
          <cell r="F747">
            <v>5.4</v>
          </cell>
        </row>
        <row r="748">
          <cell r="A748" t="str">
            <v>MGT</v>
          </cell>
          <cell r="B748" t="str">
            <v>MGT</v>
          </cell>
          <cell r="C748">
            <v>5.05</v>
          </cell>
          <cell r="D748">
            <v>5.15</v>
          </cell>
          <cell r="E748">
            <v>4.96</v>
          </cell>
          <cell r="F748">
            <v>5</v>
          </cell>
        </row>
        <row r="749">
          <cell r="A749" t="str">
            <v>NDR</v>
          </cell>
          <cell r="B749" t="str">
            <v>NDR</v>
          </cell>
          <cell r="C749">
            <v>2.72</v>
          </cell>
          <cell r="D749">
            <v>2.74</v>
          </cell>
          <cell r="E749">
            <v>2.7</v>
          </cell>
          <cell r="F749">
            <v>2.7</v>
          </cell>
        </row>
        <row r="750">
          <cell r="A750" t="str">
            <v>PACO</v>
          </cell>
          <cell r="B750" t="str">
            <v>PACO</v>
          </cell>
          <cell r="C750">
            <v>2.54</v>
          </cell>
          <cell r="D750">
            <v>2.56</v>
          </cell>
          <cell r="E750">
            <v>2.52</v>
          </cell>
          <cell r="F750">
            <v>2.56</v>
          </cell>
        </row>
        <row r="751">
          <cell r="A751" t="str">
            <v>PDG</v>
          </cell>
          <cell r="B751" t="str">
            <v>PDG</v>
          </cell>
          <cell r="C751">
            <v>3.46</v>
          </cell>
          <cell r="D751">
            <v>3.5</v>
          </cell>
          <cell r="E751">
            <v>3.46</v>
          </cell>
          <cell r="F751">
            <v>3.46</v>
          </cell>
        </row>
        <row r="752">
          <cell r="A752" t="str">
            <v>PIMO</v>
          </cell>
          <cell r="B752" t="str">
            <v>PIMO</v>
          </cell>
          <cell r="C752">
            <v>3.68</v>
          </cell>
          <cell r="D752">
            <v>3.8</v>
          </cell>
          <cell r="E752">
            <v>3.66</v>
          </cell>
          <cell r="F752">
            <v>3.8</v>
          </cell>
        </row>
        <row r="753">
          <cell r="A753" t="str">
            <v>PJW</v>
          </cell>
          <cell r="B753" t="str">
            <v>PJW</v>
          </cell>
          <cell r="C753">
            <v>3.78</v>
          </cell>
          <cell r="D753">
            <v>3.9</v>
          </cell>
          <cell r="E753">
            <v>3.76</v>
          </cell>
          <cell r="F753">
            <v>3.84</v>
          </cell>
        </row>
        <row r="754">
          <cell r="A754" t="str">
            <v>PPM</v>
          </cell>
          <cell r="B754" t="str">
            <v>PPM</v>
          </cell>
          <cell r="C754">
            <v>2.8</v>
          </cell>
          <cell r="D754">
            <v>2.88</v>
          </cell>
          <cell r="E754">
            <v>2.72</v>
          </cell>
          <cell r="F754">
            <v>2.86</v>
          </cell>
        </row>
        <row r="755">
          <cell r="A755" t="str">
            <v>PRAPAT</v>
          </cell>
          <cell r="B755" t="str">
            <v>PRAPAT</v>
          </cell>
          <cell r="C755">
            <v>1.33</v>
          </cell>
          <cell r="D755">
            <v>1.37</v>
          </cell>
          <cell r="E755">
            <v>1.33</v>
          </cell>
          <cell r="F755">
            <v>1.35</v>
          </cell>
        </row>
        <row r="756">
          <cell r="A756" t="str">
            <v>RWI</v>
          </cell>
          <cell r="B756" t="str">
            <v>RWI</v>
          </cell>
          <cell r="C756">
            <v>1.2</v>
          </cell>
          <cell r="D756">
            <v>1.2</v>
          </cell>
          <cell r="E756">
            <v>1.1599999999999999</v>
          </cell>
          <cell r="F756">
            <v>1.17</v>
          </cell>
        </row>
        <row r="757">
          <cell r="A757" t="str">
            <v>SALEE</v>
          </cell>
          <cell r="B757" t="str">
            <v>SALEE</v>
          </cell>
          <cell r="C757">
            <v>1.2</v>
          </cell>
          <cell r="D757">
            <v>1.2</v>
          </cell>
          <cell r="E757">
            <v>1.1599999999999999</v>
          </cell>
          <cell r="F757">
            <v>1.17</v>
          </cell>
        </row>
        <row r="758">
          <cell r="A758" t="str">
            <v>SANKO</v>
          </cell>
          <cell r="B758" t="str">
            <v>SANKO</v>
          </cell>
          <cell r="C758">
            <v>1.39</v>
          </cell>
          <cell r="D758">
            <v>1.42</v>
          </cell>
          <cell r="E758">
            <v>1.37</v>
          </cell>
          <cell r="F758">
            <v>1.37</v>
          </cell>
        </row>
        <row r="759">
          <cell r="A759" t="str">
            <v>SELIC</v>
          </cell>
          <cell r="B759" t="str">
            <v>SELIC</v>
          </cell>
          <cell r="C759">
            <v>2.44</v>
          </cell>
          <cell r="D759">
            <v>2.48</v>
          </cell>
          <cell r="E759">
            <v>2.42</v>
          </cell>
          <cell r="F759">
            <v>2.48</v>
          </cell>
        </row>
        <row r="760">
          <cell r="A760" t="str">
            <v>SFT</v>
          </cell>
          <cell r="B760" t="str">
            <v>SFT</v>
          </cell>
          <cell r="C760">
            <v>5</v>
          </cell>
          <cell r="D760">
            <v>5</v>
          </cell>
          <cell r="E760">
            <v>4.9400000000000004</v>
          </cell>
          <cell r="F760">
            <v>5</v>
          </cell>
        </row>
        <row r="761">
          <cell r="A761" t="str">
            <v>STP</v>
          </cell>
          <cell r="B761" t="str">
            <v>STP</v>
          </cell>
          <cell r="C761">
            <v>17.5</v>
          </cell>
          <cell r="D761">
            <v>18.100000000000001</v>
          </cell>
          <cell r="E761">
            <v>16.899999999999999</v>
          </cell>
          <cell r="F761">
            <v>17.100000000000001</v>
          </cell>
        </row>
        <row r="762">
          <cell r="A762" t="str">
            <v>SWC</v>
          </cell>
          <cell r="B762" t="str">
            <v>SWC</v>
          </cell>
          <cell r="C762">
            <v>6.3</v>
          </cell>
          <cell r="D762">
            <v>6.7</v>
          </cell>
          <cell r="E762">
            <v>6.3</v>
          </cell>
          <cell r="F762">
            <v>6.4</v>
          </cell>
        </row>
        <row r="763">
          <cell r="A763" t="str">
            <v>TMC</v>
          </cell>
          <cell r="B763" t="str">
            <v>TMC</v>
          </cell>
          <cell r="C763">
            <v>1.1299999999999999</v>
          </cell>
          <cell r="D763">
            <v>1.1499999999999999</v>
          </cell>
          <cell r="E763">
            <v>1.1299999999999999</v>
          </cell>
          <cell r="F763">
            <v>1.1399999999999999</v>
          </cell>
        </row>
        <row r="764">
          <cell r="A764" t="str">
            <v>TMI</v>
          </cell>
          <cell r="B764" t="str">
            <v>TMI</v>
          </cell>
          <cell r="C764">
            <v>1.76</v>
          </cell>
          <cell r="D764">
            <v>1.78</v>
          </cell>
          <cell r="E764">
            <v>1.68</v>
          </cell>
          <cell r="F764">
            <v>1.76</v>
          </cell>
        </row>
        <row r="765">
          <cell r="A765" t="str">
            <v>TMW</v>
          </cell>
          <cell r="B765" t="str">
            <v>TMW</v>
          </cell>
          <cell r="C765">
            <v>33.75</v>
          </cell>
          <cell r="D765">
            <v>34.25</v>
          </cell>
          <cell r="E765">
            <v>33.75</v>
          </cell>
          <cell r="F765">
            <v>34.25</v>
          </cell>
        </row>
        <row r="766">
          <cell r="A766" t="str">
            <v>TPLAS</v>
          </cell>
          <cell r="B766" t="str">
            <v>TPLAS</v>
          </cell>
          <cell r="C766">
            <v>3.06</v>
          </cell>
          <cell r="D766">
            <v>3.08</v>
          </cell>
          <cell r="E766">
            <v>2.96</v>
          </cell>
          <cell r="F766">
            <v>2.96</v>
          </cell>
        </row>
        <row r="767">
          <cell r="A767" t="str">
            <v>TRV</v>
          </cell>
          <cell r="B767" t="str">
            <v>TRV</v>
          </cell>
          <cell r="C767">
            <v>2.7</v>
          </cell>
          <cell r="D767">
            <v>2.74</v>
          </cell>
          <cell r="E767">
            <v>2.68</v>
          </cell>
          <cell r="F767">
            <v>2.7</v>
          </cell>
        </row>
        <row r="768">
          <cell r="A768" t="str">
            <v>UBIS</v>
          </cell>
          <cell r="B768" t="str">
            <v>UBIS</v>
          </cell>
          <cell r="C768">
            <v>4.4400000000000004</v>
          </cell>
          <cell r="D768">
            <v>4.46</v>
          </cell>
          <cell r="E768">
            <v>4.42</v>
          </cell>
          <cell r="F768">
            <v>4.42</v>
          </cell>
        </row>
        <row r="769">
          <cell r="A769" t="str">
            <v>UEC</v>
          </cell>
          <cell r="B769" t="str">
            <v>UEC</v>
          </cell>
          <cell r="C769">
            <v>1.95</v>
          </cell>
          <cell r="D769">
            <v>1.96</v>
          </cell>
          <cell r="E769">
            <v>1.92</v>
          </cell>
          <cell r="F769">
            <v>1.93</v>
          </cell>
        </row>
        <row r="770">
          <cell r="A770" t="str">
            <v>UKEM</v>
          </cell>
          <cell r="B770" t="str">
            <v>UKEM</v>
          </cell>
          <cell r="C770">
            <v>1.89</v>
          </cell>
          <cell r="D770">
            <v>1.91</v>
          </cell>
          <cell r="E770">
            <v>1.86</v>
          </cell>
          <cell r="F770">
            <v>1.87</v>
          </cell>
        </row>
        <row r="771">
          <cell r="A771" t="str">
            <v>UREKA</v>
          </cell>
          <cell r="B771" t="str">
            <v>UREKA</v>
          </cell>
          <cell r="C771">
            <v>1.64</v>
          </cell>
          <cell r="D771">
            <v>1.64</v>
          </cell>
          <cell r="E771">
            <v>1.58</v>
          </cell>
          <cell r="F771">
            <v>1.6</v>
          </cell>
        </row>
        <row r="772">
          <cell r="A772" t="str">
            <v>YUASA</v>
          </cell>
          <cell r="B772" t="str">
            <v>YUASA</v>
          </cell>
          <cell r="C772">
            <v>18.5</v>
          </cell>
          <cell r="D772">
            <v>18.7</v>
          </cell>
          <cell r="E772">
            <v>17.8</v>
          </cell>
          <cell r="F772">
            <v>17.8</v>
          </cell>
        </row>
        <row r="773">
          <cell r="A773" t="str">
            <v>ZIGA</v>
          </cell>
          <cell r="B773" t="str">
            <v>ZIGA</v>
          </cell>
          <cell r="C773">
            <v>6.75</v>
          </cell>
          <cell r="D773">
            <v>6.8</v>
          </cell>
          <cell r="E773">
            <v>5.25</v>
          </cell>
          <cell r="F773">
            <v>5.35</v>
          </cell>
        </row>
        <row r="774">
          <cell r="A774" t="str">
            <v>A5</v>
          </cell>
          <cell r="B774" t="str">
            <v>A5</v>
          </cell>
          <cell r="C774" t="str">
            <v>2.32</v>
          </cell>
          <cell r="D774" t="str">
            <v>2.32</v>
          </cell>
          <cell r="E774" t="str">
            <v>2.20</v>
          </cell>
          <cell r="F774" t="str">
            <v>2.20</v>
          </cell>
        </row>
        <row r="775">
          <cell r="A775" t="str">
            <v>ALL</v>
          </cell>
          <cell r="B775" t="str">
            <v>ALL</v>
          </cell>
          <cell r="C775" t="str">
            <v>1.16</v>
          </cell>
          <cell r="D775" t="str">
            <v>1.16</v>
          </cell>
          <cell r="E775" t="str">
            <v>1.10</v>
          </cell>
          <cell r="F775" t="str">
            <v>1.10</v>
          </cell>
        </row>
        <row r="776">
          <cell r="A776" t="str">
            <v>ARIN</v>
          </cell>
          <cell r="B776" t="str">
            <v>ARIN</v>
          </cell>
          <cell r="C776" t="str">
            <v>6.30</v>
          </cell>
          <cell r="D776" t="str">
            <v>6.30</v>
          </cell>
          <cell r="E776" t="str">
            <v>5.80</v>
          </cell>
          <cell r="F776" t="str">
            <v>5.95</v>
          </cell>
        </row>
        <row r="777">
          <cell r="A777" t="str">
            <v>ARROW</v>
          </cell>
          <cell r="B777" t="str">
            <v>ARROW</v>
          </cell>
          <cell r="C777" t="str">
            <v>7.65</v>
          </cell>
          <cell r="D777" t="str">
            <v>7.85</v>
          </cell>
          <cell r="E777" t="str">
            <v>7.65</v>
          </cell>
          <cell r="F777" t="str">
            <v>7.85</v>
          </cell>
        </row>
        <row r="778">
          <cell r="A778" t="str">
            <v>BC</v>
          </cell>
          <cell r="B778" t="str">
            <v>BC</v>
          </cell>
          <cell r="C778" t="str">
            <v>1.71</v>
          </cell>
          <cell r="D778" t="str">
            <v>1.74</v>
          </cell>
          <cell r="E778" t="str">
            <v>1.70</v>
          </cell>
          <cell r="F778" t="str">
            <v>1.72</v>
          </cell>
        </row>
        <row r="779">
          <cell r="A779" t="str">
            <v>BSM</v>
          </cell>
          <cell r="B779" t="str">
            <v>BSM</v>
          </cell>
          <cell r="C779" t="str">
            <v>0.35</v>
          </cell>
          <cell r="D779" t="str">
            <v>0.35</v>
          </cell>
          <cell r="E779" t="str">
            <v>0.33</v>
          </cell>
          <cell r="F779" t="str">
            <v>0.33</v>
          </cell>
        </row>
        <row r="780">
          <cell r="A780" t="str">
            <v>BTW</v>
          </cell>
          <cell r="B780" t="str">
            <v>BTW</v>
          </cell>
          <cell r="C780" t="str">
            <v>0.90</v>
          </cell>
          <cell r="D780" t="str">
            <v>0.91</v>
          </cell>
          <cell r="E780" t="str">
            <v>0.87</v>
          </cell>
          <cell r="F780" t="str">
            <v>0.90</v>
          </cell>
        </row>
        <row r="781">
          <cell r="A781" t="str">
            <v>CAZ</v>
          </cell>
          <cell r="B781" t="str">
            <v>CAZ</v>
          </cell>
          <cell r="C781" t="str">
            <v>5.30</v>
          </cell>
          <cell r="D781" t="str">
            <v>5.55</v>
          </cell>
          <cell r="E781" t="str">
            <v>5.20</v>
          </cell>
          <cell r="F781" t="str">
            <v>5.40</v>
          </cell>
        </row>
        <row r="782">
          <cell r="A782" t="str">
            <v>CHEWA</v>
          </cell>
          <cell r="B782" t="str">
            <v>CHEWA</v>
          </cell>
          <cell r="C782" t="str">
            <v>0.80</v>
          </cell>
          <cell r="D782" t="str">
            <v>0.80</v>
          </cell>
          <cell r="E782" t="str">
            <v>0.78</v>
          </cell>
          <cell r="F782" t="str">
            <v>0.78</v>
          </cell>
        </row>
        <row r="783">
          <cell r="A783" t="str">
            <v>CPANEL</v>
          </cell>
          <cell r="B783" t="str">
            <v>CPANEL</v>
          </cell>
          <cell r="C783" t="str">
            <v>6.45</v>
          </cell>
          <cell r="D783" t="str">
            <v>6.70</v>
          </cell>
          <cell r="E783" t="str">
            <v>6.45</v>
          </cell>
          <cell r="F783" t="str">
            <v>6.55</v>
          </cell>
        </row>
        <row r="784">
          <cell r="A784" t="str">
            <v>CRD</v>
          </cell>
          <cell r="B784" t="str">
            <v>CRD</v>
          </cell>
          <cell r="C784" t="str">
            <v>0.92</v>
          </cell>
          <cell r="D784" t="str">
            <v>0.92</v>
          </cell>
          <cell r="E784" t="str">
            <v>0.86</v>
          </cell>
          <cell r="F784" t="str">
            <v>0.88</v>
          </cell>
        </row>
        <row r="785">
          <cell r="A785" t="str">
            <v>DHOUSE</v>
          </cell>
          <cell r="B785" t="str">
            <v>DHOUSE</v>
          </cell>
          <cell r="C785" t="str">
            <v>0.76</v>
          </cell>
          <cell r="D785" t="str">
            <v>0.77</v>
          </cell>
          <cell r="E785" t="str">
            <v>0.74</v>
          </cell>
          <cell r="F785" t="str">
            <v>0.76</v>
          </cell>
        </row>
        <row r="786">
          <cell r="A786" t="str">
            <v>DIMET</v>
          </cell>
          <cell r="B786" t="str">
            <v>DIMET</v>
          </cell>
          <cell r="C786" t="str">
            <v>0.52</v>
          </cell>
          <cell r="D786" t="str">
            <v>0.52</v>
          </cell>
          <cell r="E786" t="str">
            <v>0.50</v>
          </cell>
          <cell r="F786" t="str">
            <v>0.52</v>
          </cell>
        </row>
        <row r="787">
          <cell r="A787" t="str">
            <v>DPAINT</v>
          </cell>
          <cell r="B787" t="str">
            <v>DPAINT</v>
          </cell>
          <cell r="C787" t="str">
            <v>7.90</v>
          </cell>
          <cell r="D787" t="str">
            <v>7.95</v>
          </cell>
          <cell r="E787" t="str">
            <v>7.75</v>
          </cell>
          <cell r="F787" t="str">
            <v>7.85</v>
          </cell>
        </row>
        <row r="788">
          <cell r="A788" t="str">
            <v>FLOYD</v>
          </cell>
          <cell r="B788" t="str">
            <v>FLOYD</v>
          </cell>
          <cell r="C788" t="str">
            <v>1.45</v>
          </cell>
          <cell r="D788" t="str">
            <v>1.60</v>
          </cell>
          <cell r="E788" t="str">
            <v>1.44</v>
          </cell>
          <cell r="F788" t="str">
            <v>1.51</v>
          </cell>
        </row>
        <row r="789">
          <cell r="A789" t="str">
            <v>HYDRO</v>
          </cell>
          <cell r="B789" t="str">
            <v>HYDRO &lt;C&gt;</v>
          </cell>
          <cell r="C789" t="str">
            <v>0.70</v>
          </cell>
          <cell r="D789" t="str">
            <v>0.70</v>
          </cell>
          <cell r="E789" t="str">
            <v>0.63</v>
          </cell>
          <cell r="F789" t="str">
            <v>0.67</v>
          </cell>
        </row>
        <row r="790">
          <cell r="A790" t="str">
            <v>IND</v>
          </cell>
          <cell r="B790" t="str">
            <v>IND</v>
          </cell>
          <cell r="C790" t="str">
            <v>2.18</v>
          </cell>
          <cell r="D790" t="str">
            <v>2.26</v>
          </cell>
          <cell r="E790" t="str">
            <v>2.16</v>
          </cell>
          <cell r="F790" t="str">
            <v>2.20</v>
          </cell>
        </row>
        <row r="791">
          <cell r="A791" t="str">
            <v>JAK</v>
          </cell>
          <cell r="B791" t="str">
            <v>JAK</v>
          </cell>
          <cell r="C791" t="str">
            <v>1.62</v>
          </cell>
          <cell r="D791" t="str">
            <v>1.62</v>
          </cell>
          <cell r="E791" t="str">
            <v>1.60</v>
          </cell>
          <cell r="F791" t="str">
            <v>1.61</v>
          </cell>
        </row>
        <row r="792">
          <cell r="A792" t="str">
            <v>K</v>
          </cell>
          <cell r="B792" t="str">
            <v>K</v>
          </cell>
          <cell r="C792" t="str">
            <v>1.58</v>
          </cell>
          <cell r="D792" t="str">
            <v>1.62</v>
          </cell>
          <cell r="E792" t="str">
            <v>1.58</v>
          </cell>
          <cell r="F792" t="str">
            <v>1.58</v>
          </cell>
        </row>
        <row r="793">
          <cell r="A793" t="str">
            <v>KUN</v>
          </cell>
          <cell r="B793" t="str">
            <v>KUN</v>
          </cell>
          <cell r="C793" t="str">
            <v>2.36</v>
          </cell>
          <cell r="D793" t="str">
            <v>2.42</v>
          </cell>
          <cell r="E793" t="str">
            <v>2.36</v>
          </cell>
          <cell r="F793" t="str">
            <v>2.40</v>
          </cell>
        </row>
        <row r="794">
          <cell r="A794" t="str">
            <v>META</v>
          </cell>
          <cell r="B794" t="str">
            <v>META</v>
          </cell>
          <cell r="C794" t="str">
            <v>0.46</v>
          </cell>
          <cell r="D794" t="str">
            <v>0.47</v>
          </cell>
          <cell r="E794" t="str">
            <v>0.45</v>
          </cell>
          <cell r="F794" t="str">
            <v>0.46</v>
          </cell>
        </row>
        <row r="795">
          <cell r="A795" t="str">
            <v>PPS</v>
          </cell>
          <cell r="B795" t="str">
            <v>PPS</v>
          </cell>
          <cell r="C795" t="str">
            <v>0.67</v>
          </cell>
          <cell r="D795" t="str">
            <v>0.68</v>
          </cell>
          <cell r="E795" t="str">
            <v>0.65</v>
          </cell>
          <cell r="F795" t="str">
            <v>0.66</v>
          </cell>
        </row>
        <row r="796">
          <cell r="A796" t="str">
            <v>PROS</v>
          </cell>
          <cell r="B796" t="str">
            <v>PROS</v>
          </cell>
          <cell r="C796" t="str">
            <v>2.06</v>
          </cell>
          <cell r="D796" t="str">
            <v>2.06</v>
          </cell>
          <cell r="E796" t="str">
            <v>2.02</v>
          </cell>
          <cell r="F796" t="str">
            <v>2.02</v>
          </cell>
        </row>
        <row r="797">
          <cell r="A797" t="str">
            <v>PROUD</v>
          </cell>
          <cell r="B797" t="str">
            <v>PROUD</v>
          </cell>
          <cell r="C797" t="str">
            <v>1.64</v>
          </cell>
          <cell r="D797" t="str">
            <v>1.67</v>
          </cell>
          <cell r="E797" t="str">
            <v>1.62</v>
          </cell>
          <cell r="F797" t="str">
            <v>1.65</v>
          </cell>
        </row>
        <row r="798">
          <cell r="A798" t="str">
            <v>PSG</v>
          </cell>
          <cell r="B798" t="str">
            <v>PSG &lt;C&gt;</v>
          </cell>
          <cell r="C798" t="str">
            <v>1.01</v>
          </cell>
          <cell r="D798" t="str">
            <v>1.02</v>
          </cell>
          <cell r="E798" t="str">
            <v>0.99</v>
          </cell>
          <cell r="F798" t="str">
            <v>1.01</v>
          </cell>
        </row>
        <row r="799">
          <cell r="A799" t="str">
            <v>SENAJ</v>
          </cell>
          <cell r="B799" t="str">
            <v>SENAJ</v>
          </cell>
          <cell r="C799" t="str">
            <v>1.15</v>
          </cell>
          <cell r="D799" t="str">
            <v>1.17</v>
          </cell>
          <cell r="E799" t="str">
            <v>1.13</v>
          </cell>
          <cell r="F799" t="str">
            <v>1.14</v>
          </cell>
        </row>
        <row r="800">
          <cell r="A800" t="str">
            <v>SK</v>
          </cell>
          <cell r="B800" t="str">
            <v>SK</v>
          </cell>
          <cell r="C800" t="str">
            <v>1.03</v>
          </cell>
          <cell r="D800" t="str">
            <v>1.04</v>
          </cell>
          <cell r="E800" t="str">
            <v>0.99</v>
          </cell>
          <cell r="F800" t="str">
            <v>1.01</v>
          </cell>
        </row>
        <row r="801">
          <cell r="A801" t="str">
            <v>SMART</v>
          </cell>
          <cell r="B801" t="str">
            <v>SMART</v>
          </cell>
          <cell r="C801" t="str">
            <v>0.81</v>
          </cell>
          <cell r="D801" t="str">
            <v>0.82</v>
          </cell>
          <cell r="E801" t="str">
            <v>0.81</v>
          </cell>
          <cell r="F801" t="str">
            <v>0.81</v>
          </cell>
        </row>
        <row r="802">
          <cell r="A802" t="str">
            <v>SSS</v>
          </cell>
          <cell r="B802" t="str">
            <v>SSS &lt;SP, NP, NC&gt;</v>
          </cell>
          <cell r="C802" t="str">
            <v>-</v>
          </cell>
          <cell r="D802" t="str">
            <v>-</v>
          </cell>
          <cell r="E802" t="str">
            <v>-</v>
          </cell>
          <cell r="F802" t="str">
            <v>-</v>
          </cell>
        </row>
        <row r="803">
          <cell r="A803" t="str">
            <v>STC</v>
          </cell>
          <cell r="B803" t="str">
            <v>STC</v>
          </cell>
          <cell r="C803" t="str">
            <v>0.84</v>
          </cell>
          <cell r="D803" t="str">
            <v>0.85</v>
          </cell>
          <cell r="E803" t="str">
            <v>0.82</v>
          </cell>
          <cell r="F803" t="str">
            <v>0.82</v>
          </cell>
        </row>
        <row r="804">
          <cell r="A804" t="str">
            <v>TAPAC</v>
          </cell>
          <cell r="B804" t="str">
            <v>TAPAC</v>
          </cell>
          <cell r="C804" t="str">
            <v>3.28</v>
          </cell>
          <cell r="D804" t="str">
            <v>3.72</v>
          </cell>
          <cell r="E804" t="str">
            <v>3.28</v>
          </cell>
          <cell r="F804" t="str">
            <v>3.72</v>
          </cell>
        </row>
        <row r="805">
          <cell r="A805" t="str">
            <v>THANA</v>
          </cell>
          <cell r="B805" t="str">
            <v>THANA</v>
          </cell>
          <cell r="C805" t="str">
            <v>2.72</v>
          </cell>
          <cell r="D805" t="str">
            <v>2.80</v>
          </cell>
          <cell r="E805" t="str">
            <v>2.72</v>
          </cell>
          <cell r="F805" t="str">
            <v>2.78</v>
          </cell>
        </row>
        <row r="806">
          <cell r="A806" t="str">
            <v>TIGER</v>
          </cell>
          <cell r="B806" t="str">
            <v>TIGER</v>
          </cell>
          <cell r="C806" t="str">
            <v>2.28</v>
          </cell>
          <cell r="D806" t="str">
            <v>2.36</v>
          </cell>
          <cell r="E806" t="str">
            <v>2.24</v>
          </cell>
          <cell r="F806" t="str">
            <v>2.32</v>
          </cell>
        </row>
        <row r="807">
          <cell r="A807" t="str">
            <v>TITLE</v>
          </cell>
          <cell r="B807" t="str">
            <v>TITLE</v>
          </cell>
          <cell r="C807" t="str">
            <v>2.22</v>
          </cell>
          <cell r="D807" t="str">
            <v>2.36</v>
          </cell>
          <cell r="E807" t="str">
            <v>2.18</v>
          </cell>
          <cell r="F807" t="str">
            <v>2.36</v>
          </cell>
        </row>
        <row r="808">
          <cell r="A808" t="str">
            <v>ABM</v>
          </cell>
          <cell r="B808" t="str">
            <v>ABM</v>
          </cell>
          <cell r="C808">
            <v>2.58</v>
          </cell>
          <cell r="D808">
            <v>2.58</v>
          </cell>
          <cell r="E808">
            <v>2.5</v>
          </cell>
          <cell r="F808">
            <v>2.56</v>
          </cell>
        </row>
        <row r="809">
          <cell r="A809" t="str">
            <v>PSTC</v>
          </cell>
          <cell r="B809" t="str">
            <v>PSTC</v>
          </cell>
          <cell r="C809">
            <v>1.99</v>
          </cell>
          <cell r="D809">
            <v>2</v>
          </cell>
          <cell r="E809">
            <v>1.97</v>
          </cell>
          <cell r="F809">
            <v>1.98</v>
          </cell>
        </row>
        <row r="810">
          <cell r="A810" t="str">
            <v>PTC</v>
          </cell>
          <cell r="B810" t="str">
            <v>PTC</v>
          </cell>
          <cell r="C810">
            <v>3.48</v>
          </cell>
          <cell r="D810">
            <v>3.5</v>
          </cell>
          <cell r="E810">
            <v>3.4</v>
          </cell>
          <cell r="F810">
            <v>3.4</v>
          </cell>
        </row>
        <row r="811">
          <cell r="A811" t="str">
            <v>SAAM</v>
          </cell>
          <cell r="B811" t="str">
            <v>SAAM</v>
          </cell>
          <cell r="C811">
            <v>8.1999999999999993</v>
          </cell>
          <cell r="D811">
            <v>8.3000000000000007</v>
          </cell>
          <cell r="E811">
            <v>8.15</v>
          </cell>
          <cell r="F811">
            <v>8.25</v>
          </cell>
        </row>
        <row r="812">
          <cell r="A812" t="str">
            <v>SEAOIL</v>
          </cell>
          <cell r="B812" t="str">
            <v>SEAOIL</v>
          </cell>
          <cell r="C812">
            <v>4.0599999999999996</v>
          </cell>
          <cell r="D812">
            <v>4.0999999999999996</v>
          </cell>
          <cell r="E812">
            <v>3.94</v>
          </cell>
          <cell r="F812">
            <v>4</v>
          </cell>
        </row>
        <row r="813">
          <cell r="A813" t="str">
            <v>SR</v>
          </cell>
          <cell r="B813" t="str">
            <v>SR</v>
          </cell>
          <cell r="C813">
            <v>1.63</v>
          </cell>
          <cell r="D813">
            <v>1.63</v>
          </cell>
          <cell r="E813">
            <v>1.56</v>
          </cell>
          <cell r="F813">
            <v>1.61</v>
          </cell>
        </row>
        <row r="814">
          <cell r="A814" t="str">
            <v>STOWER</v>
          </cell>
          <cell r="B814" t="str">
            <v>STOWER &lt;C&gt;</v>
          </cell>
          <cell r="C814">
            <v>0.05</v>
          </cell>
          <cell r="D814">
            <v>0.05</v>
          </cell>
          <cell r="E814">
            <v>0.04</v>
          </cell>
          <cell r="F814">
            <v>0.05</v>
          </cell>
        </row>
        <row r="815">
          <cell r="A815" t="str">
            <v>TAKUNI</v>
          </cell>
          <cell r="B815" t="str">
            <v>TAKUNI</v>
          </cell>
          <cell r="C815">
            <v>1.78</v>
          </cell>
          <cell r="D815">
            <v>1.83</v>
          </cell>
          <cell r="E815">
            <v>1.78</v>
          </cell>
          <cell r="F815">
            <v>1.82</v>
          </cell>
        </row>
        <row r="816">
          <cell r="A816" t="str">
            <v>TPCH</v>
          </cell>
          <cell r="B816" t="str">
            <v>TPCH</v>
          </cell>
          <cell r="C816">
            <v>8.3000000000000007</v>
          </cell>
          <cell r="D816">
            <v>8.4499999999999993</v>
          </cell>
          <cell r="E816">
            <v>8.3000000000000007</v>
          </cell>
          <cell r="F816">
            <v>8.4499999999999993</v>
          </cell>
        </row>
        <row r="817">
          <cell r="A817" t="str">
            <v>TRT</v>
          </cell>
          <cell r="B817" t="str">
            <v>TRT</v>
          </cell>
          <cell r="C817">
            <v>3.7</v>
          </cell>
          <cell r="D817">
            <v>3.74</v>
          </cell>
          <cell r="E817">
            <v>3.64</v>
          </cell>
          <cell r="F817">
            <v>3.74</v>
          </cell>
        </row>
        <row r="818">
          <cell r="A818" t="str">
            <v>UMS</v>
          </cell>
          <cell r="B818" t="str">
            <v>UMS &lt;C&gt;</v>
          </cell>
          <cell r="C818">
            <v>2.88</v>
          </cell>
          <cell r="D818">
            <v>2.9</v>
          </cell>
          <cell r="E818">
            <v>2.88</v>
          </cell>
          <cell r="F818">
            <v>2.9</v>
          </cell>
        </row>
        <row r="819">
          <cell r="A819" t="str">
            <v>UPA</v>
          </cell>
          <cell r="B819" t="str">
            <v>UPA</v>
          </cell>
          <cell r="C819">
            <v>0.28000000000000003</v>
          </cell>
          <cell r="D819">
            <v>0.28999999999999998</v>
          </cell>
          <cell r="E819">
            <v>0.25</v>
          </cell>
          <cell r="F819">
            <v>0.27</v>
          </cell>
        </row>
        <row r="820">
          <cell r="A820" t="str">
            <v>ADD</v>
          </cell>
          <cell r="B820" t="str">
            <v>ADD</v>
          </cell>
          <cell r="C820" t="str">
            <v>26.75</v>
          </cell>
          <cell r="D820" t="str">
            <v>26.75</v>
          </cell>
          <cell r="E820" t="str">
            <v>26.50</v>
          </cell>
          <cell r="F820" t="str">
            <v>26.50</v>
          </cell>
        </row>
        <row r="821">
          <cell r="A821" t="str">
            <v>AKP</v>
          </cell>
          <cell r="B821" t="str">
            <v>AKP</v>
          </cell>
          <cell r="C821" t="str">
            <v>2.46</v>
          </cell>
          <cell r="D821" t="str">
            <v>2.46</v>
          </cell>
          <cell r="E821" t="str">
            <v>2.32</v>
          </cell>
          <cell r="F821" t="str">
            <v>2.34</v>
          </cell>
        </row>
        <row r="822">
          <cell r="A822" t="str">
            <v>AMA</v>
          </cell>
          <cell r="B822" t="str">
            <v>AMA</v>
          </cell>
          <cell r="C822" t="str">
            <v>4.42</v>
          </cell>
          <cell r="D822" t="str">
            <v>4.58</v>
          </cell>
          <cell r="E822" t="str">
            <v>4.42</v>
          </cell>
          <cell r="F822" t="str">
            <v>4.48</v>
          </cell>
        </row>
        <row r="823">
          <cell r="A823" t="str">
            <v>ARIP</v>
          </cell>
          <cell r="B823" t="str">
            <v>ARIP</v>
          </cell>
          <cell r="C823" t="str">
            <v>0.91</v>
          </cell>
          <cell r="D823" t="str">
            <v>0.91</v>
          </cell>
          <cell r="E823" t="str">
            <v>0.86</v>
          </cell>
          <cell r="F823" t="str">
            <v>0.86</v>
          </cell>
        </row>
        <row r="824">
          <cell r="A824" t="str">
            <v>ATP30</v>
          </cell>
          <cell r="B824" t="str">
            <v>ATP30</v>
          </cell>
          <cell r="C824" t="str">
            <v>1.90</v>
          </cell>
          <cell r="D824" t="str">
            <v>1.91</v>
          </cell>
          <cell r="E824" t="str">
            <v>1.87</v>
          </cell>
          <cell r="F824" t="str">
            <v>1.88</v>
          </cell>
        </row>
        <row r="825">
          <cell r="A825" t="str">
            <v>AUCT</v>
          </cell>
          <cell r="B825" t="str">
            <v>AUCT</v>
          </cell>
          <cell r="C825" t="str">
            <v>7.85</v>
          </cell>
          <cell r="D825" t="str">
            <v>7.85</v>
          </cell>
          <cell r="E825" t="str">
            <v>7.50</v>
          </cell>
          <cell r="F825" t="str">
            <v>7.55</v>
          </cell>
        </row>
        <row r="826">
          <cell r="A826" t="str">
            <v>BIS</v>
          </cell>
          <cell r="B826" t="str">
            <v>BIS</v>
          </cell>
          <cell r="C826" t="str">
            <v>8.50</v>
          </cell>
          <cell r="D826" t="str">
            <v>9.05</v>
          </cell>
          <cell r="E826" t="str">
            <v>8.40</v>
          </cell>
          <cell r="F826" t="str">
            <v>8.80</v>
          </cell>
        </row>
        <row r="827">
          <cell r="A827" t="str">
            <v>BOL</v>
          </cell>
          <cell r="B827" t="str">
            <v>BOL</v>
          </cell>
          <cell r="C827" t="str">
            <v>10.30</v>
          </cell>
          <cell r="D827" t="str">
            <v>10.50</v>
          </cell>
          <cell r="E827" t="str">
            <v>10.20</v>
          </cell>
          <cell r="F827" t="str">
            <v>10.40</v>
          </cell>
        </row>
        <row r="828">
          <cell r="A828" t="str">
            <v>CEYE</v>
          </cell>
          <cell r="B828" t="str">
            <v>CEYE</v>
          </cell>
          <cell r="C828" t="str">
            <v>4.62</v>
          </cell>
          <cell r="D828" t="str">
            <v>5.20</v>
          </cell>
          <cell r="E828" t="str">
            <v>4.58</v>
          </cell>
          <cell r="F828" t="str">
            <v>5.15</v>
          </cell>
        </row>
        <row r="829">
          <cell r="A829" t="str">
            <v>CMO</v>
          </cell>
          <cell r="B829" t="str">
            <v>CMO</v>
          </cell>
          <cell r="C829" t="str">
            <v>6.50</v>
          </cell>
          <cell r="D829" t="str">
            <v>6.50</v>
          </cell>
          <cell r="E829" t="str">
            <v>6.30</v>
          </cell>
          <cell r="F829" t="str">
            <v>6.40</v>
          </cell>
        </row>
        <row r="830">
          <cell r="A830" t="str">
            <v>D</v>
          </cell>
          <cell r="B830" t="str">
            <v>D</v>
          </cell>
          <cell r="C830" t="str">
            <v>5.15</v>
          </cell>
          <cell r="D830" t="str">
            <v>5.60</v>
          </cell>
          <cell r="E830" t="str">
            <v>5.15</v>
          </cell>
          <cell r="F830" t="str">
            <v>5.55</v>
          </cell>
        </row>
        <row r="831">
          <cell r="A831" t="str">
            <v>DV8</v>
          </cell>
          <cell r="B831" t="str">
            <v>DV8 &lt;C&gt;</v>
          </cell>
          <cell r="C831" t="str">
            <v>0.65</v>
          </cell>
          <cell r="D831" t="str">
            <v>0.66</v>
          </cell>
          <cell r="E831" t="str">
            <v>0.63</v>
          </cell>
          <cell r="F831" t="str">
            <v>0.66</v>
          </cell>
        </row>
        <row r="832">
          <cell r="A832" t="str">
            <v>ETE</v>
          </cell>
          <cell r="B832" t="str">
            <v>ETE</v>
          </cell>
          <cell r="C832" t="str">
            <v>1.38</v>
          </cell>
          <cell r="D832" t="str">
            <v>1.40</v>
          </cell>
          <cell r="E832" t="str">
            <v>1.35</v>
          </cell>
          <cell r="F832" t="str">
            <v>1.38</v>
          </cell>
        </row>
        <row r="833">
          <cell r="A833" t="str">
            <v>FSMART</v>
          </cell>
          <cell r="B833" t="str">
            <v>FSMART</v>
          </cell>
          <cell r="C833" t="str">
            <v>18.50</v>
          </cell>
          <cell r="D833" t="str">
            <v>19.30</v>
          </cell>
          <cell r="E833" t="str">
            <v>18.40</v>
          </cell>
          <cell r="F833" t="str">
            <v>19.00</v>
          </cell>
        </row>
        <row r="834">
          <cell r="A834" t="str">
            <v>FVC</v>
          </cell>
          <cell r="B834" t="str">
            <v>FVC</v>
          </cell>
          <cell r="C834" t="str">
            <v>1.87</v>
          </cell>
          <cell r="D834" t="str">
            <v>1.91</v>
          </cell>
          <cell r="E834" t="str">
            <v>1.82</v>
          </cell>
          <cell r="F834" t="str">
            <v>1.87</v>
          </cell>
        </row>
        <row r="835">
          <cell r="A835" t="str">
            <v>GLORY</v>
          </cell>
          <cell r="B835" t="str">
            <v>GLORY</v>
          </cell>
          <cell r="C835" t="str">
            <v>3.94</v>
          </cell>
          <cell r="D835" t="str">
            <v>4.24</v>
          </cell>
          <cell r="E835" t="str">
            <v>3.90</v>
          </cell>
          <cell r="F835" t="str">
            <v>4.02</v>
          </cell>
        </row>
        <row r="836">
          <cell r="A836" t="str">
            <v>GSC</v>
          </cell>
          <cell r="B836" t="str">
            <v>GSC</v>
          </cell>
          <cell r="C836" t="str">
            <v>3.10</v>
          </cell>
          <cell r="D836" t="str">
            <v>3.12</v>
          </cell>
          <cell r="E836" t="str">
            <v>3.08</v>
          </cell>
          <cell r="F836" t="str">
            <v>3.08</v>
          </cell>
        </row>
        <row r="837">
          <cell r="A837" t="str">
            <v>HARN</v>
          </cell>
          <cell r="B837" t="str">
            <v>HARN</v>
          </cell>
          <cell r="C837" t="str">
            <v>2.26</v>
          </cell>
          <cell r="D837" t="str">
            <v>2.26</v>
          </cell>
          <cell r="E837" t="str">
            <v>2.20</v>
          </cell>
          <cell r="F837" t="str">
            <v>2.20</v>
          </cell>
        </row>
        <row r="838">
          <cell r="A838" t="str">
            <v>HEMP</v>
          </cell>
          <cell r="B838" t="str">
            <v>HEMP</v>
          </cell>
          <cell r="C838" t="str">
            <v>7.90</v>
          </cell>
          <cell r="D838" t="str">
            <v>7.90</v>
          </cell>
          <cell r="E838" t="str">
            <v>7.65</v>
          </cell>
          <cell r="F838" t="str">
            <v>7.85</v>
          </cell>
        </row>
        <row r="839">
          <cell r="A839" t="str">
            <v>HL</v>
          </cell>
          <cell r="B839" t="str">
            <v>HL</v>
          </cell>
          <cell r="C839" t="str">
            <v>24.90</v>
          </cell>
          <cell r="D839" t="str">
            <v>25.25</v>
          </cell>
          <cell r="E839" t="str">
            <v>24.90</v>
          </cell>
          <cell r="F839" t="str">
            <v>25.00</v>
          </cell>
        </row>
        <row r="840">
          <cell r="A840" t="str">
            <v>IMH</v>
          </cell>
          <cell r="B840" t="str">
            <v>IMH</v>
          </cell>
          <cell r="C840" t="str">
            <v>15.00</v>
          </cell>
          <cell r="D840" t="str">
            <v>15.30</v>
          </cell>
          <cell r="E840" t="str">
            <v>14.80</v>
          </cell>
          <cell r="F840" t="str">
            <v>14.90</v>
          </cell>
        </row>
        <row r="841">
          <cell r="A841" t="str">
            <v>KK</v>
          </cell>
          <cell r="B841" t="str">
            <v>KK</v>
          </cell>
          <cell r="C841" t="str">
            <v>2.70</v>
          </cell>
          <cell r="D841" t="str">
            <v>2.74</v>
          </cell>
          <cell r="E841" t="str">
            <v>2.68</v>
          </cell>
          <cell r="F841" t="str">
            <v>2.74</v>
          </cell>
        </row>
        <row r="842">
          <cell r="A842" t="str">
            <v>KOOL</v>
          </cell>
          <cell r="B842" t="str">
            <v>KOOL</v>
          </cell>
          <cell r="C842" t="str">
            <v>0.61</v>
          </cell>
          <cell r="D842" t="str">
            <v>0.66</v>
          </cell>
          <cell r="E842" t="str">
            <v>0.59</v>
          </cell>
          <cell r="F842" t="str">
            <v>0.64</v>
          </cell>
        </row>
        <row r="843">
          <cell r="A843" t="str">
            <v>LDC</v>
          </cell>
          <cell r="B843" t="str">
            <v>LDC</v>
          </cell>
          <cell r="C843" t="str">
            <v>1.40</v>
          </cell>
          <cell r="D843" t="str">
            <v>1.48</v>
          </cell>
          <cell r="E843" t="str">
            <v>1.40</v>
          </cell>
          <cell r="F843" t="str">
            <v>1.44</v>
          </cell>
        </row>
        <row r="844">
          <cell r="A844" t="str">
            <v>LEO</v>
          </cell>
          <cell r="B844" t="str">
            <v>LEO</v>
          </cell>
          <cell r="C844" t="str">
            <v>11.60</v>
          </cell>
          <cell r="D844" t="str">
            <v>11.70</v>
          </cell>
          <cell r="E844" t="str">
            <v>11.50</v>
          </cell>
          <cell r="F844" t="str">
            <v>11.60</v>
          </cell>
        </row>
        <row r="845">
          <cell r="A845" t="str">
            <v>MORE</v>
          </cell>
          <cell r="B845" t="str">
            <v>MORE</v>
          </cell>
          <cell r="C845" t="str">
            <v>1.95</v>
          </cell>
          <cell r="D845" t="str">
            <v>1.98</v>
          </cell>
          <cell r="E845" t="str">
            <v>1.91</v>
          </cell>
          <cell r="F845" t="str">
            <v>1.94</v>
          </cell>
        </row>
        <row r="846">
          <cell r="A846" t="str">
            <v>MVP</v>
          </cell>
          <cell r="B846" t="str">
            <v>MVP</v>
          </cell>
          <cell r="C846" t="str">
            <v>3.98</v>
          </cell>
          <cell r="D846" t="str">
            <v>4.00</v>
          </cell>
          <cell r="E846" t="str">
            <v>3.76</v>
          </cell>
          <cell r="F846" t="str">
            <v>3.76</v>
          </cell>
        </row>
        <row r="847">
          <cell r="A847" t="str">
            <v>NBC</v>
          </cell>
          <cell r="B847" t="str">
            <v>NBC</v>
          </cell>
          <cell r="C847" t="str">
            <v>2.52</v>
          </cell>
          <cell r="D847" t="str">
            <v>2.68</v>
          </cell>
          <cell r="E847" t="str">
            <v>2.48</v>
          </cell>
          <cell r="F847" t="str">
            <v>2.68</v>
          </cell>
        </row>
        <row r="848">
          <cell r="A848" t="str">
            <v>NCL</v>
          </cell>
          <cell r="B848" t="str">
            <v>NCL</v>
          </cell>
          <cell r="C848" t="str">
            <v>2.84</v>
          </cell>
          <cell r="D848" t="str">
            <v>2.90</v>
          </cell>
          <cell r="E848" t="str">
            <v>2.76</v>
          </cell>
          <cell r="F848" t="str">
            <v>2.88</v>
          </cell>
        </row>
        <row r="849">
          <cell r="A849" t="str">
            <v>NEWS</v>
          </cell>
          <cell r="B849" t="str">
            <v>NEWS &lt;C&gt;</v>
          </cell>
          <cell r="C849" t="str">
            <v>0.03</v>
          </cell>
          <cell r="D849" t="str">
            <v>0.04</v>
          </cell>
          <cell r="E849" t="str">
            <v>0.03</v>
          </cell>
          <cell r="F849" t="str">
            <v>0.03</v>
          </cell>
        </row>
        <row r="850">
          <cell r="A850" t="str">
            <v>NINE</v>
          </cell>
          <cell r="B850" t="str">
            <v>NINE</v>
          </cell>
          <cell r="C850" t="str">
            <v>6.45</v>
          </cell>
          <cell r="D850" t="str">
            <v>6.90</v>
          </cell>
          <cell r="E850" t="str">
            <v>6.40</v>
          </cell>
          <cell r="F850" t="str">
            <v>6.90</v>
          </cell>
        </row>
        <row r="851">
          <cell r="A851" t="str">
            <v>OTO</v>
          </cell>
          <cell r="B851" t="str">
            <v>OTO</v>
          </cell>
          <cell r="C851" t="str">
            <v>13.50</v>
          </cell>
          <cell r="D851" t="str">
            <v>13.70</v>
          </cell>
          <cell r="E851" t="str">
            <v>13.30</v>
          </cell>
          <cell r="F851" t="str">
            <v>13.50</v>
          </cell>
        </row>
        <row r="852">
          <cell r="A852" t="str">
            <v>PHOL</v>
          </cell>
          <cell r="B852" t="str">
            <v>PHOL</v>
          </cell>
          <cell r="C852" t="str">
            <v>3.46</v>
          </cell>
          <cell r="D852" t="str">
            <v>3.46</v>
          </cell>
          <cell r="E852" t="str">
            <v>3.42</v>
          </cell>
          <cell r="F852" t="str">
            <v>3.46</v>
          </cell>
        </row>
        <row r="853">
          <cell r="A853" t="str">
            <v>PICO</v>
          </cell>
          <cell r="B853" t="str">
            <v>PICO</v>
          </cell>
          <cell r="C853" t="str">
            <v>5.65</v>
          </cell>
          <cell r="D853" t="str">
            <v>6.35</v>
          </cell>
          <cell r="E853" t="str">
            <v>5.45</v>
          </cell>
          <cell r="F853" t="str">
            <v>5.85</v>
          </cell>
        </row>
        <row r="854">
          <cell r="A854" t="str">
            <v>QLT</v>
          </cell>
          <cell r="B854" t="str">
            <v>QLT</v>
          </cell>
          <cell r="C854" t="str">
            <v>7.75</v>
          </cell>
          <cell r="D854" t="str">
            <v>8.10</v>
          </cell>
          <cell r="E854" t="str">
            <v>7.75</v>
          </cell>
          <cell r="F854" t="str">
            <v>7.95</v>
          </cell>
        </row>
        <row r="855">
          <cell r="A855" t="str">
            <v>RP</v>
          </cell>
          <cell r="B855" t="str">
            <v>RP</v>
          </cell>
          <cell r="C855" t="str">
            <v>3.24</v>
          </cell>
          <cell r="D855" t="str">
            <v>3.58</v>
          </cell>
          <cell r="E855" t="str">
            <v>3.14</v>
          </cell>
          <cell r="F855" t="str">
            <v>3.30</v>
          </cell>
        </row>
        <row r="856">
          <cell r="A856" t="str">
            <v>SE</v>
          </cell>
          <cell r="B856" t="str">
            <v>SE</v>
          </cell>
          <cell r="C856" t="str">
            <v>1.02</v>
          </cell>
          <cell r="D856" t="str">
            <v>1.04</v>
          </cell>
          <cell r="E856" t="str">
            <v>1.02</v>
          </cell>
          <cell r="F856" t="str">
            <v>1.03</v>
          </cell>
        </row>
        <row r="857">
          <cell r="A857" t="str">
            <v>SLM</v>
          </cell>
          <cell r="B857" t="str">
            <v>SLM &lt;SP, NP, NC&gt;</v>
          </cell>
          <cell r="C857" t="str">
            <v>-</v>
          </cell>
          <cell r="D857" t="str">
            <v>-</v>
          </cell>
          <cell r="E857" t="str">
            <v>-</v>
          </cell>
          <cell r="F857" t="str">
            <v>-</v>
          </cell>
        </row>
        <row r="858">
          <cell r="A858" t="str">
            <v>SONIC</v>
          </cell>
          <cell r="B858" t="str">
            <v>SONIC</v>
          </cell>
          <cell r="C858" t="str">
            <v>3.44</v>
          </cell>
          <cell r="D858" t="str">
            <v>3.54</v>
          </cell>
          <cell r="E858" t="str">
            <v>3.42</v>
          </cell>
          <cell r="F858" t="str">
            <v>3.48</v>
          </cell>
        </row>
        <row r="859">
          <cell r="A859" t="str">
            <v>SPA</v>
          </cell>
          <cell r="B859" t="str">
            <v>SPA</v>
          </cell>
          <cell r="C859" t="str">
            <v>8.00</v>
          </cell>
          <cell r="D859" t="str">
            <v>8.30</v>
          </cell>
          <cell r="E859" t="str">
            <v>8.00</v>
          </cell>
          <cell r="F859" t="str">
            <v>8.30</v>
          </cell>
        </row>
        <row r="860">
          <cell r="A860" t="str">
            <v>THMUI</v>
          </cell>
          <cell r="B860" t="str">
            <v>THMUI</v>
          </cell>
          <cell r="C860" t="str">
            <v>1.15</v>
          </cell>
          <cell r="D860" t="str">
            <v>1.15</v>
          </cell>
          <cell r="E860" t="str">
            <v>1.12</v>
          </cell>
          <cell r="F860" t="str">
            <v>1.12</v>
          </cell>
        </row>
        <row r="861">
          <cell r="A861" t="str">
            <v>TNDT</v>
          </cell>
          <cell r="B861" t="str">
            <v>TNDT</v>
          </cell>
          <cell r="C861" t="str">
            <v>0.98</v>
          </cell>
          <cell r="D861" t="str">
            <v>0.99</v>
          </cell>
          <cell r="E861" t="str">
            <v>0.96</v>
          </cell>
          <cell r="F861" t="str">
            <v>0.97</v>
          </cell>
        </row>
        <row r="862">
          <cell r="A862" t="str">
            <v>TNH</v>
          </cell>
          <cell r="B862" t="str">
            <v>TNH</v>
          </cell>
          <cell r="C862" t="str">
            <v>35.50</v>
          </cell>
          <cell r="D862" t="str">
            <v>36.00</v>
          </cell>
          <cell r="E862" t="str">
            <v>35.50</v>
          </cell>
          <cell r="F862" t="str">
            <v>36.00</v>
          </cell>
        </row>
        <row r="863">
          <cell r="A863" t="str">
            <v>TNP</v>
          </cell>
          <cell r="B863" t="str">
            <v>TNP</v>
          </cell>
          <cell r="C863" t="str">
            <v>4.10</v>
          </cell>
          <cell r="D863" t="str">
            <v>4.10</v>
          </cell>
          <cell r="E863" t="str">
            <v>4.02</v>
          </cell>
          <cell r="F863" t="str">
            <v>4.04</v>
          </cell>
        </row>
        <row r="864">
          <cell r="A864" t="str">
            <v>TSF</v>
          </cell>
          <cell r="B864" t="str">
            <v>TSF &lt;SP, NP, NC&gt;</v>
          </cell>
          <cell r="C864" t="str">
            <v>-</v>
          </cell>
          <cell r="D864" t="str">
            <v>-</v>
          </cell>
          <cell r="E864" t="str">
            <v>-</v>
          </cell>
          <cell r="F864" t="str">
            <v>-</v>
          </cell>
        </row>
        <row r="865">
          <cell r="A865" t="str">
            <v>TVD</v>
          </cell>
          <cell r="B865" t="str">
            <v>TVD</v>
          </cell>
          <cell r="C865" t="str">
            <v>1.29</v>
          </cell>
          <cell r="D865" t="str">
            <v>1.30</v>
          </cell>
          <cell r="E865" t="str">
            <v>1.23</v>
          </cell>
          <cell r="F865" t="str">
            <v>1.24</v>
          </cell>
        </row>
        <row r="866">
          <cell r="A866" t="str">
            <v>TVT</v>
          </cell>
          <cell r="B866" t="str">
            <v>TVT</v>
          </cell>
          <cell r="C866" t="str">
            <v>0.93</v>
          </cell>
          <cell r="D866" t="str">
            <v>0.94</v>
          </cell>
          <cell r="E866" t="str">
            <v>0.93</v>
          </cell>
          <cell r="F866" t="str">
            <v>0.93</v>
          </cell>
        </row>
        <row r="867">
          <cell r="A867" t="str">
            <v>VL</v>
          </cell>
          <cell r="B867" t="str">
            <v>VL</v>
          </cell>
          <cell r="C867" t="str">
            <v>1.22</v>
          </cell>
          <cell r="D867" t="str">
            <v>1.23</v>
          </cell>
          <cell r="E867" t="str">
            <v>1.16</v>
          </cell>
          <cell r="F867" t="str">
            <v>1.17</v>
          </cell>
        </row>
        <row r="868">
          <cell r="A868" t="str">
            <v>WINNER</v>
          </cell>
          <cell r="B868" t="str">
            <v>WINNER</v>
          </cell>
          <cell r="C868" t="str">
            <v>2.38</v>
          </cell>
          <cell r="D868" t="str">
            <v>2.42</v>
          </cell>
          <cell r="E868" t="str">
            <v>2.38</v>
          </cell>
          <cell r="F868" t="str">
            <v>2.42</v>
          </cell>
        </row>
        <row r="869">
          <cell r="A869" t="str">
            <v>YGG</v>
          </cell>
          <cell r="B869" t="str">
            <v>YGG</v>
          </cell>
          <cell r="C869" t="str">
            <v>8.60</v>
          </cell>
          <cell r="D869" t="str">
            <v>8.60</v>
          </cell>
          <cell r="E869" t="str">
            <v>8.00</v>
          </cell>
          <cell r="F869" t="str">
            <v>8.20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D76B6-8E63-7344-9CF4-393E258DE3D5}">
  <sheetPr>
    <tabColor rgb="FFFF0000"/>
    <outlinePr summaryBelow="0" summaryRight="0"/>
  </sheetPr>
  <dimension ref="A1:FD799"/>
  <sheetViews>
    <sheetView tabSelected="1" topLeftCell="H1" zoomScaleNormal="100" workbookViewId="0">
      <pane ySplit="1" topLeftCell="A634" activePane="bottomLeft" state="frozen"/>
      <selection pane="bottomLeft" activeCell="G330" sqref="G330"/>
    </sheetView>
  </sheetViews>
  <sheetFormatPr baseColWidth="10" defaultColWidth="12.6640625" defaultRowHeight="14" x14ac:dyDescent="0.15"/>
  <cols>
    <col min="1" max="1" width="83.6640625" style="1" bestFit="1" customWidth="1"/>
    <col min="2" max="2" width="14.83203125" style="1" bestFit="1" customWidth="1"/>
    <col min="3" max="18" width="13.83203125" style="1" bestFit="1" customWidth="1"/>
    <col min="19" max="19" width="14.6640625" style="1" bestFit="1" customWidth="1"/>
    <col min="20" max="20" width="39.6640625" style="1" bestFit="1" customWidth="1"/>
    <col min="21" max="21" width="6.1640625" style="1" bestFit="1" customWidth="1"/>
    <col min="22" max="44" width="13.83203125" style="1" bestFit="1" customWidth="1"/>
    <col min="45" max="46" width="12.6640625" style="1" bestFit="1" customWidth="1"/>
    <col min="47" max="55" width="13.83203125" style="1" bestFit="1" customWidth="1"/>
    <col min="56" max="56" width="12.6640625" style="1" bestFit="1" customWidth="1"/>
    <col min="57" max="57" width="13.83203125" style="1" bestFit="1" customWidth="1"/>
    <col min="58" max="58" width="12.6640625" style="1" bestFit="1" customWidth="1"/>
    <col min="59" max="72" width="4.6640625" style="1" bestFit="1" customWidth="1"/>
    <col min="73" max="16384" width="12.6640625" style="1"/>
  </cols>
  <sheetData>
    <row r="1" spans="1:78" s="437" customFormat="1" ht="15" thickBot="1" x14ac:dyDescent="0.2">
      <c r="B1" s="449">
        <v>2008</v>
      </c>
      <c r="C1" s="449">
        <v>2009</v>
      </c>
      <c r="D1" s="449">
        <v>2010</v>
      </c>
      <c r="E1" s="449">
        <v>2011</v>
      </c>
      <c r="F1" s="449">
        <v>2012</v>
      </c>
      <c r="G1" s="449">
        <v>2013</v>
      </c>
      <c r="H1" s="449">
        <v>2014</v>
      </c>
      <c r="I1" s="449">
        <v>2015</v>
      </c>
      <c r="J1" s="449">
        <v>2016</v>
      </c>
      <c r="K1" s="449">
        <v>2017</v>
      </c>
      <c r="L1" s="449">
        <v>2018</v>
      </c>
      <c r="M1" s="449">
        <v>2019</v>
      </c>
      <c r="N1" s="449">
        <v>2020</v>
      </c>
      <c r="O1" s="449">
        <v>2021</v>
      </c>
      <c r="P1" s="449">
        <v>2022</v>
      </c>
      <c r="Q1" s="449">
        <v>2023</v>
      </c>
      <c r="R1" s="449">
        <v>2024</v>
      </c>
      <c r="S1" s="448">
        <v>18</v>
      </c>
      <c r="T1" s="447">
        <v>2024</v>
      </c>
    </row>
    <row r="2" spans="1:78" ht="14" customHeight="1" x14ac:dyDescent="0.15">
      <c r="A2" s="439" t="s">
        <v>620</v>
      </c>
    </row>
    <row r="3" spans="1:78" s="11" customFormat="1" ht="14" customHeight="1" x14ac:dyDescent="0.15">
      <c r="A3" s="438" t="s">
        <v>478</v>
      </c>
      <c r="B3" s="438" t="s">
        <v>477</v>
      </c>
      <c r="C3" s="438" t="s">
        <v>476</v>
      </c>
      <c r="D3" s="438" t="s">
        <v>475</v>
      </c>
      <c r="E3" s="438" t="s">
        <v>474</v>
      </c>
      <c r="F3" s="438" t="s">
        <v>473</v>
      </c>
      <c r="G3" s="438" t="s">
        <v>472</v>
      </c>
      <c r="H3" s="438" t="s">
        <v>471</v>
      </c>
      <c r="I3" s="438" t="s">
        <v>470</v>
      </c>
      <c r="J3" s="438" t="s">
        <v>469</v>
      </c>
      <c r="K3" s="438" t="s">
        <v>468</v>
      </c>
      <c r="L3" s="438" t="s">
        <v>467</v>
      </c>
      <c r="M3" s="438" t="s">
        <v>466</v>
      </c>
      <c r="N3" s="438" t="s">
        <v>465</v>
      </c>
      <c r="O3" s="438" t="s">
        <v>464</v>
      </c>
      <c r="P3" s="438" t="s">
        <v>463</v>
      </c>
      <c r="Q3" s="438" t="s">
        <v>462</v>
      </c>
      <c r="R3" s="438" t="s">
        <v>461</v>
      </c>
      <c r="S3" s="438" t="s">
        <v>460</v>
      </c>
      <c r="T3" s="438" t="s">
        <v>459</v>
      </c>
      <c r="U3" s="438" t="s">
        <v>458</v>
      </c>
      <c r="V3" s="438" t="s">
        <v>457</v>
      </c>
      <c r="W3" s="438" t="s">
        <v>456</v>
      </c>
      <c r="X3" s="438" t="s">
        <v>455</v>
      </c>
      <c r="Y3" s="438" t="s">
        <v>454</v>
      </c>
      <c r="Z3" s="438" t="s">
        <v>453</v>
      </c>
      <c r="AA3" s="438" t="s">
        <v>452</v>
      </c>
      <c r="AB3" s="438" t="s">
        <v>451</v>
      </c>
      <c r="AC3" s="438" t="s">
        <v>450</v>
      </c>
      <c r="AD3" s="438" t="s">
        <v>449</v>
      </c>
      <c r="AE3" s="438" t="s">
        <v>448</v>
      </c>
      <c r="AF3" s="438" t="s">
        <v>447</v>
      </c>
      <c r="AG3" s="438" t="s">
        <v>446</v>
      </c>
      <c r="AH3" s="438" t="s">
        <v>445</v>
      </c>
      <c r="AI3" s="438" t="s">
        <v>444</v>
      </c>
      <c r="AJ3" s="438" t="s">
        <v>443</v>
      </c>
      <c r="AK3" s="438" t="s">
        <v>442</v>
      </c>
      <c r="AL3" s="438" t="s">
        <v>441</v>
      </c>
      <c r="AM3" s="438" t="s">
        <v>440</v>
      </c>
      <c r="AN3" s="438" t="s">
        <v>439</v>
      </c>
      <c r="AO3" s="438" t="s">
        <v>438</v>
      </c>
      <c r="AP3" s="438" t="s">
        <v>437</v>
      </c>
      <c r="AQ3" s="438" t="s">
        <v>436</v>
      </c>
      <c r="AR3" s="438" t="s">
        <v>435</v>
      </c>
      <c r="AS3" s="438" t="s">
        <v>434</v>
      </c>
      <c r="AT3" s="438" t="s">
        <v>433</v>
      </c>
      <c r="AU3" s="438" t="s">
        <v>432</v>
      </c>
      <c r="AV3" s="438" t="s">
        <v>431</v>
      </c>
      <c r="AW3" s="438" t="s">
        <v>430</v>
      </c>
      <c r="AX3" s="438" t="s">
        <v>429</v>
      </c>
      <c r="AY3" s="438" t="s">
        <v>428</v>
      </c>
      <c r="AZ3" s="438" t="s">
        <v>427</v>
      </c>
      <c r="BA3" s="438" t="s">
        <v>426</v>
      </c>
      <c r="BB3" s="438" t="s">
        <v>425</v>
      </c>
      <c r="BC3" s="438" t="s">
        <v>424</v>
      </c>
      <c r="BD3" s="438" t="s">
        <v>423</v>
      </c>
      <c r="BE3" s="438" t="s">
        <v>422</v>
      </c>
      <c r="BF3" s="438" t="s">
        <v>421</v>
      </c>
      <c r="BG3" s="438" t="s">
        <v>420</v>
      </c>
      <c r="BH3" s="438" t="s">
        <v>419</v>
      </c>
      <c r="BI3" s="438" t="s">
        <v>418</v>
      </c>
      <c r="BJ3" s="438" t="s">
        <v>417</v>
      </c>
      <c r="BK3" s="438" t="s">
        <v>416</v>
      </c>
      <c r="BL3" s="438" t="s">
        <v>415</v>
      </c>
      <c r="BM3" s="438" t="s">
        <v>414</v>
      </c>
      <c r="BN3" s="438" t="s">
        <v>413</v>
      </c>
      <c r="BO3" s="438"/>
      <c r="BP3" s="438"/>
      <c r="BQ3" s="438"/>
      <c r="BR3" s="438"/>
      <c r="BS3" s="438"/>
      <c r="BT3" s="438"/>
      <c r="BU3" s="438"/>
      <c r="BV3" s="438"/>
      <c r="BW3" s="438"/>
      <c r="BX3" s="438"/>
      <c r="BY3" s="438"/>
      <c r="BZ3" s="438"/>
    </row>
    <row r="4" spans="1:78" ht="14" customHeight="1" x14ac:dyDescent="0.15">
      <c r="A4" s="438" t="s">
        <v>619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38"/>
      <c r="T4" s="438"/>
      <c r="U4" s="438"/>
      <c r="V4" s="438"/>
      <c r="W4" s="438"/>
      <c r="X4" s="438"/>
      <c r="Y4" s="438"/>
      <c r="Z4" s="438"/>
      <c r="AA4" s="438"/>
      <c r="AB4" s="438"/>
      <c r="AC4" s="438"/>
      <c r="AD4" s="438"/>
      <c r="AE4" s="438"/>
      <c r="AF4" s="438"/>
      <c r="AG4" s="438"/>
      <c r="AH4" s="438"/>
      <c r="AI4" s="438"/>
      <c r="AJ4" s="438"/>
      <c r="AK4" s="438"/>
      <c r="AL4" s="438"/>
      <c r="AM4" s="438"/>
      <c r="AN4" s="438"/>
      <c r="AO4" s="438"/>
      <c r="AP4" s="438"/>
      <c r="AQ4" s="438"/>
      <c r="AR4" s="438"/>
      <c r="AS4" s="438"/>
      <c r="AT4" s="438"/>
      <c r="AU4" s="438"/>
      <c r="AV4" s="438"/>
      <c r="AW4" s="438"/>
      <c r="AX4" s="438"/>
      <c r="AY4" s="438"/>
      <c r="AZ4" s="438"/>
      <c r="BA4" s="438"/>
      <c r="BB4" s="438"/>
      <c r="BC4" s="438"/>
      <c r="BD4" s="438"/>
      <c r="BE4" s="438"/>
      <c r="BF4" s="438"/>
      <c r="BG4" s="438"/>
      <c r="BH4" s="438"/>
      <c r="BI4" s="438"/>
      <c r="BJ4" s="438"/>
      <c r="BK4" s="438"/>
      <c r="BL4" s="438"/>
      <c r="BM4" s="438"/>
      <c r="BN4" s="438"/>
      <c r="BO4" s="438"/>
      <c r="BP4" s="438"/>
      <c r="BQ4" s="438"/>
      <c r="BR4" s="438"/>
      <c r="BS4" s="438"/>
      <c r="BT4" s="438"/>
      <c r="BU4" s="438"/>
      <c r="BV4" s="438"/>
      <c r="BW4" s="438"/>
      <c r="BX4" s="438"/>
      <c r="BY4" s="438"/>
      <c r="BZ4" s="438"/>
    </row>
    <row r="5" spans="1:78" ht="14" customHeight="1" x14ac:dyDescent="0.15">
      <c r="A5" s="438" t="s">
        <v>618</v>
      </c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  <c r="AB5" s="438"/>
      <c r="AC5" s="438"/>
      <c r="AD5" s="438"/>
      <c r="AE5" s="438"/>
      <c r="AF5" s="438"/>
      <c r="AG5" s="438"/>
      <c r="AH5" s="438"/>
      <c r="AI5" s="438"/>
      <c r="AJ5" s="438"/>
      <c r="AK5" s="438"/>
      <c r="AL5" s="438"/>
      <c r="AM5" s="438"/>
      <c r="AN5" s="438"/>
      <c r="AO5" s="438"/>
      <c r="AP5" s="438"/>
      <c r="AQ5" s="438"/>
      <c r="AR5" s="438"/>
      <c r="AS5" s="438"/>
      <c r="AT5" s="438"/>
      <c r="AU5" s="438"/>
      <c r="AV5" s="438"/>
      <c r="AW5" s="438"/>
      <c r="AX5" s="438"/>
      <c r="AY5" s="438"/>
      <c r="AZ5" s="438"/>
      <c r="BA5" s="438"/>
      <c r="BB5" s="438"/>
      <c r="BC5" s="438"/>
      <c r="BD5" s="438"/>
      <c r="BE5" s="438"/>
      <c r="BF5" s="438"/>
      <c r="BG5" s="438"/>
      <c r="BH5" s="438"/>
      <c r="BI5" s="438"/>
      <c r="BJ5" s="438"/>
      <c r="BK5" s="438"/>
      <c r="BL5" s="438"/>
      <c r="BM5" s="438"/>
      <c r="BN5" s="438"/>
      <c r="BO5" s="438"/>
      <c r="BP5" s="438"/>
      <c r="BQ5" s="438"/>
      <c r="BR5" s="438"/>
      <c r="BS5" s="438"/>
      <c r="BT5" s="438"/>
      <c r="BU5" s="438"/>
      <c r="BV5" s="438"/>
      <c r="BW5" s="438"/>
      <c r="BX5" s="438"/>
      <c r="BY5" s="438"/>
      <c r="BZ5" s="438"/>
    </row>
    <row r="6" spans="1:78" ht="14" customHeight="1" x14ac:dyDescent="0.15">
      <c r="A6" s="438" t="s">
        <v>250</v>
      </c>
      <c r="B6" s="438">
        <v>2023603</v>
      </c>
      <c r="C6" s="438">
        <v>2518905.35</v>
      </c>
      <c r="D6" s="438">
        <v>2124783</v>
      </c>
      <c r="E6" s="438">
        <v>4214808</v>
      </c>
      <c r="F6" s="438">
        <v>3021500</v>
      </c>
      <c r="G6" s="438">
        <v>3136630.96</v>
      </c>
      <c r="H6" s="438">
        <v>3359290</v>
      </c>
      <c r="I6" s="438">
        <v>2798930</v>
      </c>
      <c r="J6" s="438">
        <v>3489168</v>
      </c>
      <c r="K6" s="438">
        <v>3354432.4</v>
      </c>
      <c r="L6" s="438">
        <v>2823968</v>
      </c>
      <c r="M6" s="438">
        <v>2925122</v>
      </c>
      <c r="N6" s="438">
        <v>2683596</v>
      </c>
      <c r="O6" s="438">
        <v>2733710.39</v>
      </c>
      <c r="P6" s="438">
        <v>2802951</v>
      </c>
      <c r="Q6" s="438">
        <v>2855932</v>
      </c>
      <c r="R6" s="438">
        <v>2329814</v>
      </c>
      <c r="S6" s="438">
        <v>2023701.43</v>
      </c>
      <c r="T6" s="438">
        <v>871492</v>
      </c>
      <c r="U6" s="438">
        <v>787508</v>
      </c>
      <c r="V6" s="438">
        <v>1698872</v>
      </c>
      <c r="W6" s="438">
        <v>1281542.6499999999</v>
      </c>
      <c r="X6" s="438">
        <v>1223370</v>
      </c>
      <c r="Y6" s="438">
        <v>714966</v>
      </c>
      <c r="Z6" s="438">
        <v>1220816</v>
      </c>
      <c r="AA6" s="438">
        <v>701414.23</v>
      </c>
      <c r="AB6" s="438">
        <v>1276954</v>
      </c>
      <c r="AC6" s="438">
        <v>572884</v>
      </c>
      <c r="AD6" s="438">
        <v>1160790</v>
      </c>
      <c r="AE6" s="438">
        <v>1089295.4099999999</v>
      </c>
      <c r="AF6" s="438">
        <v>1056663</v>
      </c>
      <c r="AG6" s="438">
        <v>1135223</v>
      </c>
      <c r="AH6" s="438">
        <v>856015</v>
      </c>
      <c r="AI6" s="438">
        <v>448313.67</v>
      </c>
      <c r="AJ6" s="438">
        <v>341833</v>
      </c>
      <c r="AK6" s="438">
        <v>340735</v>
      </c>
      <c r="AL6" s="438">
        <v>507526</v>
      </c>
      <c r="AM6" s="438">
        <v>645650.17000000004</v>
      </c>
      <c r="AN6" s="438">
        <v>327879</v>
      </c>
      <c r="AO6" s="438">
        <v>263989</v>
      </c>
      <c r="AP6" s="438">
        <v>517097</v>
      </c>
      <c r="AQ6" s="438">
        <v>741517.86</v>
      </c>
      <c r="AR6" s="438">
        <v>385602</v>
      </c>
      <c r="AS6" s="438">
        <v>234885</v>
      </c>
      <c r="AT6" s="438">
        <v>329081</v>
      </c>
      <c r="AU6" s="438">
        <v>356281.15</v>
      </c>
      <c r="AV6" s="438">
        <v>247349</v>
      </c>
      <c r="AW6" s="438">
        <v>209234</v>
      </c>
      <c r="AX6" s="438">
        <v>166709</v>
      </c>
      <c r="AY6" s="438">
        <v>315941.99</v>
      </c>
      <c r="AZ6" s="438">
        <v>172572</v>
      </c>
      <c r="BA6" s="438">
        <v>568350</v>
      </c>
      <c r="BB6" s="438">
        <v>348118</v>
      </c>
      <c r="BC6" s="438">
        <v>299352.11</v>
      </c>
      <c r="BD6" s="438">
        <v>112073</v>
      </c>
      <c r="BE6" s="438">
        <v>134969</v>
      </c>
      <c r="BF6" s="438">
        <v>131303</v>
      </c>
      <c r="BG6" s="438">
        <v>115096.88</v>
      </c>
      <c r="BH6" s="438">
        <v>98503</v>
      </c>
      <c r="BI6" s="438">
        <v>88307</v>
      </c>
      <c r="BJ6" s="438">
        <v>126005</v>
      </c>
      <c r="BK6" s="438">
        <v>85576.34</v>
      </c>
      <c r="BL6" s="438">
        <v>556701</v>
      </c>
      <c r="BM6" s="438">
        <v>44607</v>
      </c>
      <c r="BN6" s="438">
        <v>238345</v>
      </c>
      <c r="BO6" s="438"/>
      <c r="BP6" s="438"/>
      <c r="BQ6" s="438"/>
      <c r="BR6" s="438"/>
      <c r="BS6" s="438"/>
      <c r="BT6" s="438"/>
      <c r="BU6" s="438"/>
      <c r="BV6" s="438"/>
      <c r="BW6" s="438"/>
      <c r="BX6" s="438"/>
      <c r="BY6" s="438"/>
      <c r="BZ6" s="438"/>
    </row>
    <row r="7" spans="1:78" ht="14" customHeight="1" x14ac:dyDescent="0.15">
      <c r="A7" s="438" t="s">
        <v>249</v>
      </c>
      <c r="B7" s="438">
        <v>0</v>
      </c>
      <c r="C7" s="438">
        <v>0</v>
      </c>
      <c r="D7" s="438">
        <v>0</v>
      </c>
      <c r="E7" s="438">
        <v>0</v>
      </c>
      <c r="F7" s="438">
        <v>0</v>
      </c>
      <c r="G7" s="438">
        <v>0</v>
      </c>
      <c r="H7" s="438">
        <v>0</v>
      </c>
      <c r="I7" s="438">
        <v>0</v>
      </c>
      <c r="J7" s="438">
        <v>0</v>
      </c>
      <c r="K7" s="438">
        <v>0</v>
      </c>
      <c r="L7" s="438">
        <v>0</v>
      </c>
      <c r="M7" s="438">
        <v>0</v>
      </c>
      <c r="N7" s="438">
        <v>0</v>
      </c>
      <c r="O7" s="438">
        <v>0</v>
      </c>
      <c r="P7" s="438">
        <v>0</v>
      </c>
      <c r="Q7" s="438">
        <v>0</v>
      </c>
      <c r="R7" s="438">
        <v>0</v>
      </c>
      <c r="S7" s="438">
        <v>787939.1</v>
      </c>
      <c r="T7" s="438">
        <v>1475025</v>
      </c>
      <c r="U7" s="438">
        <v>1333005</v>
      </c>
      <c r="V7" s="438">
        <v>1076775</v>
      </c>
      <c r="W7" s="438">
        <v>898689.56</v>
      </c>
      <c r="X7" s="438">
        <v>597220</v>
      </c>
      <c r="Y7" s="438">
        <v>479501</v>
      </c>
      <c r="Z7" s="438">
        <v>293695</v>
      </c>
      <c r="AA7" s="438">
        <v>98042.7</v>
      </c>
      <c r="AB7" s="438">
        <v>100105</v>
      </c>
      <c r="AC7" s="438">
        <v>703712</v>
      </c>
      <c r="AD7" s="438">
        <v>803350</v>
      </c>
      <c r="AE7" s="438">
        <v>53746.05</v>
      </c>
      <c r="AF7" s="438">
        <v>837127</v>
      </c>
      <c r="AG7" s="438">
        <v>0</v>
      </c>
      <c r="AH7" s="438">
        <v>0</v>
      </c>
      <c r="AI7" s="438">
        <v>0</v>
      </c>
      <c r="AJ7" s="438">
        <v>0</v>
      </c>
      <c r="AK7" s="438">
        <v>0</v>
      </c>
      <c r="AL7" s="438">
        <v>0</v>
      </c>
      <c r="AM7" s="438">
        <v>0</v>
      </c>
      <c r="AN7" s="438">
        <v>0</v>
      </c>
      <c r="AO7" s="438">
        <v>0</v>
      </c>
      <c r="AP7" s="438">
        <v>0</v>
      </c>
      <c r="AQ7" s="438">
        <v>0</v>
      </c>
      <c r="AR7" s="438">
        <v>0</v>
      </c>
      <c r="AS7" s="438">
        <v>0</v>
      </c>
      <c r="AT7" s="438">
        <v>0</v>
      </c>
      <c r="AU7" s="438">
        <v>3960.26</v>
      </c>
      <c r="AV7" s="438">
        <v>0</v>
      </c>
      <c r="AW7" s="438">
        <v>0</v>
      </c>
      <c r="AX7" s="438">
        <v>0</v>
      </c>
      <c r="AY7" s="438">
        <v>0</v>
      </c>
      <c r="AZ7" s="438">
        <v>0</v>
      </c>
      <c r="BA7" s="438">
        <v>0</v>
      </c>
      <c r="BB7" s="438">
        <v>0</v>
      </c>
      <c r="BC7" s="438">
        <v>0</v>
      </c>
      <c r="BD7" s="438">
        <v>0</v>
      </c>
      <c r="BE7" s="438">
        <v>0</v>
      </c>
      <c r="BF7" s="438">
        <v>80000</v>
      </c>
      <c r="BG7" s="438">
        <v>0</v>
      </c>
      <c r="BH7" s="438">
        <v>0</v>
      </c>
      <c r="BI7" s="438">
        <v>0</v>
      </c>
      <c r="BJ7" s="438">
        <v>0</v>
      </c>
      <c r="BK7" s="438">
        <v>0</v>
      </c>
      <c r="BL7" s="438">
        <v>0</v>
      </c>
      <c r="BM7" s="438">
        <v>0</v>
      </c>
      <c r="BN7" s="438">
        <v>0</v>
      </c>
      <c r="BO7" s="438"/>
      <c r="BP7" s="438"/>
      <c r="BQ7" s="438"/>
      <c r="BR7" s="438"/>
      <c r="BS7" s="438"/>
      <c r="BT7" s="438"/>
      <c r="BU7" s="438"/>
      <c r="BV7" s="438"/>
      <c r="BW7" s="438"/>
      <c r="BX7" s="438"/>
      <c r="BY7" s="438"/>
      <c r="BZ7" s="438"/>
    </row>
    <row r="8" spans="1:78" ht="14" customHeight="1" x14ac:dyDescent="0.15">
      <c r="A8" s="438" t="s">
        <v>248</v>
      </c>
      <c r="B8" s="438">
        <v>1316054</v>
      </c>
      <c r="C8" s="438">
        <v>1518977.84</v>
      </c>
      <c r="D8" s="438">
        <v>829430</v>
      </c>
      <c r="E8" s="438">
        <v>758174</v>
      </c>
      <c r="F8" s="438">
        <v>1302916</v>
      </c>
      <c r="G8" s="438">
        <v>1227402.98</v>
      </c>
      <c r="H8" s="438">
        <v>1016611</v>
      </c>
      <c r="I8" s="438">
        <v>942428</v>
      </c>
      <c r="J8" s="438">
        <v>1000029</v>
      </c>
      <c r="K8" s="438">
        <v>801361.55</v>
      </c>
      <c r="L8" s="438">
        <v>636505</v>
      </c>
      <c r="M8" s="438">
        <v>617865</v>
      </c>
      <c r="N8" s="438">
        <v>547528</v>
      </c>
      <c r="O8" s="438">
        <v>514364.4</v>
      </c>
      <c r="P8" s="438">
        <v>424608</v>
      </c>
      <c r="Q8" s="438">
        <v>602501</v>
      </c>
      <c r="R8" s="438">
        <v>759310</v>
      </c>
      <c r="S8" s="438">
        <v>692165.63</v>
      </c>
      <c r="T8" s="438">
        <v>662147</v>
      </c>
      <c r="U8" s="438">
        <v>555241</v>
      </c>
      <c r="V8" s="438">
        <v>991404</v>
      </c>
      <c r="W8" s="438">
        <v>863429.23</v>
      </c>
      <c r="X8" s="438">
        <v>716868</v>
      </c>
      <c r="Y8" s="438">
        <v>721407</v>
      </c>
      <c r="Z8" s="438">
        <v>950460</v>
      </c>
      <c r="AA8" s="438">
        <v>860029.92</v>
      </c>
      <c r="AB8" s="438">
        <v>712488</v>
      </c>
      <c r="AC8" s="438">
        <v>788932</v>
      </c>
      <c r="AD8" s="438">
        <v>1072170</v>
      </c>
      <c r="AE8" s="438">
        <v>937882.98</v>
      </c>
      <c r="AF8" s="438">
        <v>0</v>
      </c>
      <c r="AG8" s="438">
        <v>840951</v>
      </c>
      <c r="AH8" s="438">
        <v>1188936</v>
      </c>
      <c r="AI8" s="438">
        <v>779886.86</v>
      </c>
      <c r="AJ8" s="438">
        <v>952977</v>
      </c>
      <c r="AK8" s="438">
        <v>586507</v>
      </c>
      <c r="AL8" s="438">
        <v>779359</v>
      </c>
      <c r="AM8" s="438">
        <v>1031426.6</v>
      </c>
      <c r="AN8" s="438">
        <v>614595</v>
      </c>
      <c r="AO8" s="438">
        <v>605805</v>
      </c>
      <c r="AP8" s="438">
        <v>835695</v>
      </c>
      <c r="AQ8" s="438">
        <v>936363.87</v>
      </c>
      <c r="AR8" s="438">
        <v>837396</v>
      </c>
      <c r="AS8" s="438">
        <v>863157</v>
      </c>
      <c r="AT8" s="438">
        <v>972997</v>
      </c>
      <c r="AU8" s="438">
        <v>836138.01</v>
      </c>
      <c r="AV8" s="438">
        <v>592340</v>
      </c>
      <c r="AW8" s="438">
        <v>679872</v>
      </c>
      <c r="AX8" s="438">
        <v>767165</v>
      </c>
      <c r="AY8" s="438">
        <v>663736.71</v>
      </c>
      <c r="AZ8" s="438">
        <v>320199</v>
      </c>
      <c r="BA8" s="438">
        <v>275969</v>
      </c>
      <c r="BB8" s="438">
        <v>377497</v>
      </c>
      <c r="BC8" s="438">
        <v>345883.07</v>
      </c>
      <c r="BD8" s="438">
        <v>254717</v>
      </c>
      <c r="BE8" s="438">
        <v>226467</v>
      </c>
      <c r="BF8" s="438">
        <v>630930</v>
      </c>
      <c r="BG8" s="438">
        <v>345370.92</v>
      </c>
      <c r="BH8" s="438">
        <v>243791</v>
      </c>
      <c r="BI8" s="438">
        <v>482125</v>
      </c>
      <c r="BJ8" s="438">
        <v>275462</v>
      </c>
      <c r="BK8" s="438">
        <v>282511.53999999998</v>
      </c>
      <c r="BL8" s="438">
        <v>277362</v>
      </c>
      <c r="BM8" s="438">
        <v>242810</v>
      </c>
      <c r="BN8" s="438">
        <v>347403</v>
      </c>
      <c r="BO8" s="438"/>
      <c r="BP8" s="438"/>
      <c r="BQ8" s="438"/>
      <c r="BR8" s="438"/>
      <c r="BS8" s="438"/>
      <c r="BT8" s="438"/>
      <c r="BU8" s="438"/>
      <c r="BV8" s="438"/>
      <c r="BW8" s="438"/>
      <c r="BX8" s="438"/>
      <c r="BY8" s="438"/>
      <c r="BZ8" s="438"/>
    </row>
    <row r="9" spans="1:78" ht="14" customHeight="1" x14ac:dyDescent="0.15">
      <c r="A9" s="438" t="s">
        <v>569</v>
      </c>
      <c r="B9" s="438">
        <v>0</v>
      </c>
      <c r="C9" s="438">
        <v>0</v>
      </c>
      <c r="D9" s="438">
        <v>0</v>
      </c>
      <c r="E9" s="438">
        <v>0</v>
      </c>
      <c r="F9" s="438">
        <v>0</v>
      </c>
      <c r="G9" s="438">
        <v>0</v>
      </c>
      <c r="H9" s="438">
        <v>0</v>
      </c>
      <c r="I9" s="438">
        <v>0</v>
      </c>
      <c r="J9" s="438">
        <v>0</v>
      </c>
      <c r="K9" s="438">
        <v>0</v>
      </c>
      <c r="L9" s="438">
        <v>0</v>
      </c>
      <c r="M9" s="438">
        <v>0</v>
      </c>
      <c r="N9" s="438">
        <v>0</v>
      </c>
      <c r="O9" s="438">
        <v>514364.4</v>
      </c>
      <c r="P9" s="438">
        <v>424608</v>
      </c>
      <c r="Q9" s="438">
        <v>602501</v>
      </c>
      <c r="R9" s="438">
        <v>759310</v>
      </c>
      <c r="S9" s="438">
        <v>686774.27</v>
      </c>
      <c r="T9" s="438">
        <v>663936</v>
      </c>
      <c r="U9" s="438">
        <v>549393</v>
      </c>
      <c r="V9" s="438">
        <v>991404</v>
      </c>
      <c r="W9" s="438">
        <v>0</v>
      </c>
      <c r="X9" s="438">
        <v>684948</v>
      </c>
      <c r="Y9" s="438">
        <v>693909</v>
      </c>
      <c r="Z9" s="438">
        <v>0</v>
      </c>
      <c r="AA9" s="438">
        <v>0</v>
      </c>
      <c r="AB9" s="438">
        <v>688740</v>
      </c>
      <c r="AC9" s="438">
        <v>0</v>
      </c>
      <c r="AD9" s="438">
        <v>0</v>
      </c>
      <c r="AE9" s="438">
        <v>0</v>
      </c>
      <c r="AF9" s="438">
        <v>0</v>
      </c>
      <c r="AG9" s="438">
        <v>0</v>
      </c>
      <c r="AH9" s="438">
        <v>0</v>
      </c>
      <c r="AI9" s="438">
        <v>727011.39</v>
      </c>
      <c r="AJ9" s="438">
        <v>0</v>
      </c>
      <c r="AK9" s="438">
        <v>517749</v>
      </c>
      <c r="AL9" s="438">
        <v>726304</v>
      </c>
      <c r="AM9" s="438">
        <v>0</v>
      </c>
      <c r="AN9" s="438">
        <v>525479</v>
      </c>
      <c r="AO9" s="438">
        <v>476728</v>
      </c>
      <c r="AP9" s="438">
        <v>0</v>
      </c>
      <c r="AQ9" s="438">
        <v>0</v>
      </c>
      <c r="AR9" s="438">
        <v>796029</v>
      </c>
      <c r="AS9" s="438">
        <v>0</v>
      </c>
      <c r="AT9" s="438">
        <v>978837</v>
      </c>
      <c r="AU9" s="438">
        <v>776430.41</v>
      </c>
      <c r="AV9" s="438">
        <v>468526</v>
      </c>
      <c r="AW9" s="438">
        <v>537700</v>
      </c>
      <c r="AX9" s="438">
        <v>679588</v>
      </c>
      <c r="AY9" s="438">
        <v>558701.1</v>
      </c>
      <c r="AZ9" s="438">
        <v>213014</v>
      </c>
      <c r="BA9" s="438">
        <v>195192</v>
      </c>
      <c r="BB9" s="438">
        <v>303752</v>
      </c>
      <c r="BC9" s="438">
        <v>276741.01</v>
      </c>
      <c r="BD9" s="438">
        <v>200547</v>
      </c>
      <c r="BE9" s="438">
        <v>182515</v>
      </c>
      <c r="BF9" s="438">
        <v>583849</v>
      </c>
      <c r="BG9" s="438">
        <v>314669.78000000003</v>
      </c>
      <c r="BH9" s="438">
        <v>225498</v>
      </c>
      <c r="BI9" s="438">
        <v>463746</v>
      </c>
      <c r="BJ9" s="438">
        <v>247765</v>
      </c>
      <c r="BK9" s="438">
        <v>272485.90999999997</v>
      </c>
      <c r="BL9" s="438">
        <v>270167</v>
      </c>
      <c r="BM9" s="438">
        <v>223599</v>
      </c>
      <c r="BN9" s="438">
        <v>337599</v>
      </c>
      <c r="BO9" s="438"/>
      <c r="BP9" s="438"/>
      <c r="BQ9" s="438"/>
      <c r="BR9" s="438"/>
      <c r="BS9" s="438"/>
      <c r="BT9" s="438"/>
      <c r="BU9" s="438"/>
      <c r="BV9" s="438"/>
      <c r="BW9" s="438"/>
      <c r="BX9" s="438"/>
      <c r="BY9" s="438"/>
      <c r="BZ9" s="438"/>
    </row>
    <row r="10" spans="1:78" ht="14" customHeight="1" x14ac:dyDescent="0.15">
      <c r="A10" s="438" t="s">
        <v>566</v>
      </c>
      <c r="B10" s="438">
        <v>0</v>
      </c>
      <c r="C10" s="438">
        <v>0</v>
      </c>
      <c r="D10" s="438">
        <v>0</v>
      </c>
      <c r="E10" s="438">
        <v>0</v>
      </c>
      <c r="F10" s="438">
        <v>0</v>
      </c>
      <c r="G10" s="438">
        <v>0</v>
      </c>
      <c r="H10" s="438">
        <v>0</v>
      </c>
      <c r="I10" s="438">
        <v>0</v>
      </c>
      <c r="J10" s="438">
        <v>0</v>
      </c>
      <c r="K10" s="438">
        <v>0</v>
      </c>
      <c r="L10" s="438">
        <v>0</v>
      </c>
      <c r="M10" s="438">
        <v>0</v>
      </c>
      <c r="N10" s="438">
        <v>0</v>
      </c>
      <c r="O10" s="438">
        <v>0</v>
      </c>
      <c r="P10" s="438">
        <v>0</v>
      </c>
      <c r="Q10" s="438">
        <v>0</v>
      </c>
      <c r="R10" s="438">
        <v>0</v>
      </c>
      <c r="S10" s="438">
        <v>20080.27</v>
      </c>
      <c r="T10" s="438">
        <v>13007</v>
      </c>
      <c r="U10" s="438">
        <v>21071</v>
      </c>
      <c r="V10" s="438">
        <v>0</v>
      </c>
      <c r="W10" s="438">
        <v>0</v>
      </c>
      <c r="X10" s="438">
        <v>46103</v>
      </c>
      <c r="Y10" s="438">
        <v>41118</v>
      </c>
      <c r="Z10" s="438">
        <v>0</v>
      </c>
      <c r="AA10" s="438">
        <v>0</v>
      </c>
      <c r="AB10" s="438">
        <v>29363</v>
      </c>
      <c r="AC10" s="438">
        <v>0</v>
      </c>
      <c r="AD10" s="438">
        <v>0</v>
      </c>
      <c r="AE10" s="438">
        <v>0</v>
      </c>
      <c r="AF10" s="438">
        <v>0</v>
      </c>
      <c r="AG10" s="438">
        <v>0</v>
      </c>
      <c r="AH10" s="438">
        <v>0</v>
      </c>
      <c r="AI10" s="438">
        <v>64183</v>
      </c>
      <c r="AJ10" s="438">
        <v>0</v>
      </c>
      <c r="AK10" s="438">
        <v>77166</v>
      </c>
      <c r="AL10" s="438">
        <v>62251</v>
      </c>
      <c r="AM10" s="438">
        <v>0</v>
      </c>
      <c r="AN10" s="438">
        <v>107509</v>
      </c>
      <c r="AO10" s="438">
        <v>151490</v>
      </c>
      <c r="AP10" s="438">
        <v>0</v>
      </c>
      <c r="AQ10" s="438">
        <v>0</v>
      </c>
      <c r="AR10" s="438">
        <v>63716</v>
      </c>
      <c r="AS10" s="438">
        <v>0</v>
      </c>
      <c r="AT10" s="438">
        <v>7496</v>
      </c>
      <c r="AU10" s="438">
        <v>63531.94</v>
      </c>
      <c r="AV10" s="438">
        <v>127604</v>
      </c>
      <c r="AW10" s="438">
        <v>144822</v>
      </c>
      <c r="AX10" s="438">
        <v>89439</v>
      </c>
      <c r="AY10" s="438">
        <v>107788.21</v>
      </c>
      <c r="AZ10" s="438">
        <v>111838</v>
      </c>
      <c r="BA10" s="438">
        <v>85388</v>
      </c>
      <c r="BB10" s="438">
        <v>78201</v>
      </c>
      <c r="BC10" s="438">
        <v>69142.06</v>
      </c>
      <c r="BD10" s="438">
        <v>58724</v>
      </c>
      <c r="BE10" s="438">
        <v>48502</v>
      </c>
      <c r="BF10" s="438">
        <v>47081</v>
      </c>
      <c r="BG10" s="438">
        <v>35412.47</v>
      </c>
      <c r="BH10" s="438">
        <v>23255</v>
      </c>
      <c r="BI10" s="438">
        <v>18379</v>
      </c>
      <c r="BJ10" s="438">
        <v>27697</v>
      </c>
      <c r="BK10" s="438">
        <v>15274.93</v>
      </c>
      <c r="BL10" s="438">
        <v>11786</v>
      </c>
      <c r="BM10" s="438">
        <v>19211</v>
      </c>
      <c r="BN10" s="438">
        <v>9804</v>
      </c>
      <c r="BO10" s="438"/>
      <c r="BP10" s="438"/>
      <c r="BQ10" s="438"/>
      <c r="BR10" s="438"/>
      <c r="BS10" s="438"/>
      <c r="BT10" s="438"/>
      <c r="BU10" s="438"/>
      <c r="BV10" s="438"/>
      <c r="BW10" s="438"/>
      <c r="BX10" s="438"/>
      <c r="BY10" s="438"/>
      <c r="BZ10" s="438"/>
    </row>
    <row r="11" spans="1:78" ht="14" customHeight="1" x14ac:dyDescent="0.15">
      <c r="A11" s="438" t="s">
        <v>617</v>
      </c>
      <c r="B11" s="438">
        <v>0</v>
      </c>
      <c r="C11" s="438">
        <v>0</v>
      </c>
      <c r="D11" s="438">
        <v>0</v>
      </c>
      <c r="E11" s="438">
        <v>0</v>
      </c>
      <c r="F11" s="438">
        <v>0</v>
      </c>
      <c r="G11" s="438">
        <v>0</v>
      </c>
      <c r="H11" s="438">
        <v>0</v>
      </c>
      <c r="I11" s="438">
        <v>0</v>
      </c>
      <c r="J11" s="438">
        <v>0</v>
      </c>
      <c r="K11" s="438">
        <v>0</v>
      </c>
      <c r="L11" s="438">
        <v>0</v>
      </c>
      <c r="M11" s="438">
        <v>0</v>
      </c>
      <c r="N11" s="438">
        <v>0</v>
      </c>
      <c r="O11" s="438">
        <v>0</v>
      </c>
      <c r="P11" s="438">
        <v>0</v>
      </c>
      <c r="Q11" s="438">
        <v>0</v>
      </c>
      <c r="R11" s="438">
        <v>0</v>
      </c>
      <c r="S11" s="438">
        <v>-14688.92</v>
      </c>
      <c r="T11" s="438">
        <v>-14796</v>
      </c>
      <c r="U11" s="438">
        <v>-15223</v>
      </c>
      <c r="V11" s="438">
        <v>0</v>
      </c>
      <c r="W11" s="438">
        <v>863429.23</v>
      </c>
      <c r="X11" s="438">
        <v>-14183</v>
      </c>
      <c r="Y11" s="438">
        <v>-13620</v>
      </c>
      <c r="Z11" s="438">
        <v>950460</v>
      </c>
      <c r="AA11" s="438">
        <v>860029.92</v>
      </c>
      <c r="AB11" s="438">
        <v>-5615</v>
      </c>
      <c r="AC11" s="438">
        <v>788932</v>
      </c>
      <c r="AD11" s="438">
        <v>1072170</v>
      </c>
      <c r="AE11" s="438">
        <v>937882.98</v>
      </c>
      <c r="AF11" s="438">
        <v>0</v>
      </c>
      <c r="AG11" s="438">
        <v>840951</v>
      </c>
      <c r="AH11" s="438">
        <v>1188936</v>
      </c>
      <c r="AI11" s="438">
        <v>-11307.53</v>
      </c>
      <c r="AJ11" s="438">
        <v>952977</v>
      </c>
      <c r="AK11" s="438">
        <v>-8408</v>
      </c>
      <c r="AL11" s="438">
        <v>-9196</v>
      </c>
      <c r="AM11" s="438">
        <v>1031426.6</v>
      </c>
      <c r="AN11" s="438">
        <v>-18393</v>
      </c>
      <c r="AO11" s="438">
        <v>-22413</v>
      </c>
      <c r="AP11" s="438">
        <v>835695</v>
      </c>
      <c r="AQ11" s="438">
        <v>936363.87</v>
      </c>
      <c r="AR11" s="438">
        <v>-22349</v>
      </c>
      <c r="AS11" s="438">
        <v>863157</v>
      </c>
      <c r="AT11" s="438">
        <v>-13336</v>
      </c>
      <c r="AU11" s="438">
        <v>-3824.33</v>
      </c>
      <c r="AV11" s="438">
        <v>-3790</v>
      </c>
      <c r="AW11" s="438">
        <v>-2650</v>
      </c>
      <c r="AX11" s="438">
        <v>-1862</v>
      </c>
      <c r="AY11" s="438">
        <v>-2752.6</v>
      </c>
      <c r="AZ11" s="438">
        <v>-4653</v>
      </c>
      <c r="BA11" s="438">
        <v>-4611</v>
      </c>
      <c r="BB11" s="438">
        <v>-4456</v>
      </c>
      <c r="BC11" s="438">
        <v>0</v>
      </c>
      <c r="BD11" s="438">
        <v>-4554</v>
      </c>
      <c r="BE11" s="438">
        <v>-4550</v>
      </c>
      <c r="BF11" s="438">
        <v>0</v>
      </c>
      <c r="BG11" s="438">
        <v>-4711.34</v>
      </c>
      <c r="BH11" s="438">
        <v>-4962</v>
      </c>
      <c r="BI11" s="438">
        <v>0</v>
      </c>
      <c r="BJ11" s="438">
        <v>0</v>
      </c>
      <c r="BK11" s="438">
        <v>-5249.3</v>
      </c>
      <c r="BL11" s="438">
        <v>-4591</v>
      </c>
      <c r="BM11" s="438">
        <v>0</v>
      </c>
      <c r="BN11" s="438">
        <v>0</v>
      </c>
      <c r="BO11" s="438"/>
      <c r="BP11" s="438"/>
      <c r="BQ11" s="438"/>
      <c r="BR11" s="438"/>
      <c r="BS11" s="438"/>
      <c r="BT11" s="438"/>
      <c r="BU11" s="438"/>
      <c r="BV11" s="438"/>
      <c r="BW11" s="438"/>
      <c r="BX11" s="438"/>
      <c r="BY11" s="438"/>
      <c r="BZ11" s="438"/>
    </row>
    <row r="12" spans="1:78" ht="14" customHeight="1" x14ac:dyDescent="0.15">
      <c r="A12" s="438" t="s">
        <v>616</v>
      </c>
      <c r="B12" s="438">
        <v>18870</v>
      </c>
      <c r="C12" s="438">
        <v>15300</v>
      </c>
      <c r="D12" s="438">
        <v>15300</v>
      </c>
      <c r="E12" s="438">
        <v>15300</v>
      </c>
      <c r="F12" s="438">
        <v>15300</v>
      </c>
      <c r="G12" s="438">
        <v>15300</v>
      </c>
      <c r="H12" s="438">
        <v>15300</v>
      </c>
      <c r="I12" s="438">
        <v>15300</v>
      </c>
      <c r="J12" s="438">
        <v>15300</v>
      </c>
      <c r="K12" s="438">
        <v>15300</v>
      </c>
      <c r="L12" s="438">
        <v>15300</v>
      </c>
      <c r="M12" s="438">
        <v>15300</v>
      </c>
      <c r="N12" s="438">
        <v>10200</v>
      </c>
      <c r="O12" s="438">
        <v>0</v>
      </c>
      <c r="P12" s="438">
        <v>0</v>
      </c>
      <c r="Q12" s="438">
        <v>0</v>
      </c>
      <c r="R12" s="438">
        <v>0</v>
      </c>
      <c r="S12" s="438">
        <v>0</v>
      </c>
      <c r="T12" s="438">
        <v>0</v>
      </c>
      <c r="U12" s="438">
        <v>0</v>
      </c>
      <c r="V12" s="438">
        <v>0</v>
      </c>
      <c r="W12" s="438">
        <v>0</v>
      </c>
      <c r="X12" s="438">
        <v>2464</v>
      </c>
      <c r="Y12" s="438">
        <v>7464</v>
      </c>
      <c r="Z12" s="438">
        <v>7464</v>
      </c>
      <c r="AA12" s="438">
        <v>7464.44</v>
      </c>
      <c r="AB12" s="438">
        <v>7464</v>
      </c>
      <c r="AC12" s="438">
        <v>12465</v>
      </c>
      <c r="AD12" s="438">
        <v>12465</v>
      </c>
      <c r="AE12" s="438">
        <v>12464.44</v>
      </c>
      <c r="AF12" s="438">
        <v>101214</v>
      </c>
      <c r="AG12" s="438">
        <v>107415</v>
      </c>
      <c r="AH12" s="438">
        <v>19464</v>
      </c>
      <c r="AI12" s="438">
        <v>19464.439999999999</v>
      </c>
      <c r="AJ12" s="438">
        <v>19464</v>
      </c>
      <c r="AK12" s="438">
        <v>19464</v>
      </c>
      <c r="AL12" s="438">
        <v>24464</v>
      </c>
      <c r="AM12" s="438">
        <v>24464.44</v>
      </c>
      <c r="AN12" s="438">
        <v>24464</v>
      </c>
      <c r="AO12" s="438">
        <v>24464</v>
      </c>
      <c r="AP12" s="438">
        <v>36687</v>
      </c>
      <c r="AQ12" s="438">
        <v>41492.199999999997</v>
      </c>
      <c r="AR12" s="438">
        <v>153814</v>
      </c>
      <c r="AS12" s="438">
        <v>202523</v>
      </c>
      <c r="AT12" s="438">
        <v>193611</v>
      </c>
      <c r="AU12" s="438">
        <v>150094.84</v>
      </c>
      <c r="AV12" s="438">
        <v>0</v>
      </c>
      <c r="AW12" s="438">
        <v>0</v>
      </c>
      <c r="AX12" s="438">
        <v>167495</v>
      </c>
      <c r="AY12" s="438">
        <v>167495</v>
      </c>
      <c r="AZ12" s="438">
        <v>167495</v>
      </c>
      <c r="BA12" s="438">
        <v>168278</v>
      </c>
      <c r="BB12" s="438">
        <v>167495</v>
      </c>
      <c r="BC12" s="438">
        <v>167495</v>
      </c>
      <c r="BD12" s="438">
        <v>227495</v>
      </c>
      <c r="BE12" s="438">
        <v>208495</v>
      </c>
      <c r="BF12" s="438">
        <v>207396</v>
      </c>
      <c r="BG12" s="438">
        <v>208495</v>
      </c>
      <c r="BH12" s="438">
        <v>93012</v>
      </c>
      <c r="BI12" s="438">
        <v>51167</v>
      </c>
      <c r="BJ12" s="438">
        <v>51618</v>
      </c>
      <c r="BK12" s="438">
        <v>51441.53</v>
      </c>
      <c r="BL12" s="438">
        <v>41000</v>
      </c>
      <c r="BM12" s="438">
        <v>41000</v>
      </c>
      <c r="BN12" s="438">
        <v>56000</v>
      </c>
      <c r="BO12" s="438"/>
      <c r="BP12" s="438"/>
      <c r="BQ12" s="438"/>
      <c r="BR12" s="438"/>
      <c r="BS12" s="438"/>
      <c r="BT12" s="438"/>
      <c r="BU12" s="438"/>
      <c r="BV12" s="438"/>
      <c r="BW12" s="438"/>
      <c r="BX12" s="438"/>
      <c r="BY12" s="438"/>
      <c r="BZ12" s="438"/>
    </row>
    <row r="13" spans="1:78" ht="14" customHeight="1" x14ac:dyDescent="0.15">
      <c r="A13" s="438" t="s">
        <v>569</v>
      </c>
      <c r="B13" s="438">
        <v>0</v>
      </c>
      <c r="C13" s="438">
        <v>0</v>
      </c>
      <c r="D13" s="438">
        <v>0</v>
      </c>
      <c r="E13" s="438">
        <v>0</v>
      </c>
      <c r="F13" s="438">
        <v>0</v>
      </c>
      <c r="G13" s="438">
        <v>0</v>
      </c>
      <c r="H13" s="438">
        <v>0</v>
      </c>
      <c r="I13" s="438">
        <v>0</v>
      </c>
      <c r="J13" s="438">
        <v>0</v>
      </c>
      <c r="K13" s="438">
        <v>0</v>
      </c>
      <c r="L13" s="438">
        <v>0</v>
      </c>
      <c r="M13" s="438">
        <v>0</v>
      </c>
      <c r="N13" s="438">
        <v>0</v>
      </c>
      <c r="O13" s="438">
        <v>0</v>
      </c>
      <c r="P13" s="438">
        <v>0</v>
      </c>
      <c r="Q13" s="438">
        <v>0</v>
      </c>
      <c r="R13" s="438">
        <v>0</v>
      </c>
      <c r="S13" s="438">
        <v>0</v>
      </c>
      <c r="T13" s="438">
        <v>0</v>
      </c>
      <c r="U13" s="438">
        <v>0</v>
      </c>
      <c r="V13" s="438">
        <v>0</v>
      </c>
      <c r="W13" s="438">
        <v>0</v>
      </c>
      <c r="X13" s="438">
        <v>2464</v>
      </c>
      <c r="Y13" s="438">
        <v>7464</v>
      </c>
      <c r="Z13" s="438">
        <v>7464</v>
      </c>
      <c r="AA13" s="438">
        <v>7464.44</v>
      </c>
      <c r="AB13" s="438">
        <v>7464</v>
      </c>
      <c r="AC13" s="438">
        <v>12465</v>
      </c>
      <c r="AD13" s="438">
        <v>12465</v>
      </c>
      <c r="AE13" s="438">
        <v>12464.44</v>
      </c>
      <c r="AF13" s="438">
        <v>101214</v>
      </c>
      <c r="AG13" s="438">
        <v>107415</v>
      </c>
      <c r="AH13" s="438">
        <v>19464</v>
      </c>
      <c r="AI13" s="438">
        <v>19464.439999999999</v>
      </c>
      <c r="AJ13" s="438">
        <v>19464</v>
      </c>
      <c r="AK13" s="438">
        <v>19464</v>
      </c>
      <c r="AL13" s="438">
        <v>24464</v>
      </c>
      <c r="AM13" s="438">
        <v>24464.44</v>
      </c>
      <c r="AN13" s="438">
        <v>24464</v>
      </c>
      <c r="AO13" s="438">
        <v>24464</v>
      </c>
      <c r="AP13" s="438">
        <v>36687</v>
      </c>
      <c r="AQ13" s="438">
        <v>41492.199999999997</v>
      </c>
      <c r="AR13" s="438">
        <v>0</v>
      </c>
      <c r="AS13" s="438">
        <v>202523</v>
      </c>
      <c r="AT13" s="438">
        <v>193611</v>
      </c>
      <c r="AU13" s="438">
        <v>0</v>
      </c>
      <c r="AV13" s="438">
        <v>0</v>
      </c>
      <c r="AW13" s="438">
        <v>0</v>
      </c>
      <c r="AX13" s="438">
        <v>0</v>
      </c>
      <c r="AY13" s="438">
        <v>0</v>
      </c>
      <c r="AZ13" s="438">
        <v>0</v>
      </c>
      <c r="BA13" s="438">
        <v>0</v>
      </c>
      <c r="BB13" s="438">
        <v>0</v>
      </c>
      <c r="BC13" s="438">
        <v>0</v>
      </c>
      <c r="BD13" s="438">
        <v>0</v>
      </c>
      <c r="BE13" s="438">
        <v>0</v>
      </c>
      <c r="BF13" s="438">
        <v>0</v>
      </c>
      <c r="BG13" s="438">
        <v>0</v>
      </c>
      <c r="BH13" s="438">
        <v>0</v>
      </c>
      <c r="BI13" s="438">
        <v>0</v>
      </c>
      <c r="BJ13" s="438">
        <v>0</v>
      </c>
      <c r="BK13" s="438">
        <v>0</v>
      </c>
      <c r="BL13" s="438">
        <v>0</v>
      </c>
      <c r="BM13" s="438">
        <v>0</v>
      </c>
      <c r="BN13" s="438">
        <v>0</v>
      </c>
      <c r="BO13" s="438"/>
      <c r="BP13" s="438"/>
      <c r="BQ13" s="438"/>
      <c r="BR13" s="438"/>
      <c r="BS13" s="438"/>
      <c r="BT13" s="438"/>
      <c r="BU13" s="438"/>
      <c r="BV13" s="438"/>
      <c r="BW13" s="438"/>
      <c r="BX13" s="438"/>
      <c r="BY13" s="438"/>
      <c r="BZ13" s="438"/>
    </row>
    <row r="14" spans="1:78" ht="14" customHeight="1" x14ac:dyDescent="0.15">
      <c r="A14" s="438" t="s">
        <v>566</v>
      </c>
      <c r="B14" s="438">
        <v>18870</v>
      </c>
      <c r="C14" s="438">
        <v>15300</v>
      </c>
      <c r="D14" s="438">
        <v>15300</v>
      </c>
      <c r="E14" s="438">
        <v>15300</v>
      </c>
      <c r="F14" s="438">
        <v>15300</v>
      </c>
      <c r="G14" s="438">
        <v>15300</v>
      </c>
      <c r="H14" s="438">
        <v>15300</v>
      </c>
      <c r="I14" s="438">
        <v>15300</v>
      </c>
      <c r="J14" s="438">
        <v>15300</v>
      </c>
      <c r="K14" s="438">
        <v>15300</v>
      </c>
      <c r="L14" s="438">
        <v>15300</v>
      </c>
      <c r="M14" s="438">
        <v>15300</v>
      </c>
      <c r="N14" s="438">
        <v>10200</v>
      </c>
      <c r="O14" s="438">
        <v>0</v>
      </c>
      <c r="P14" s="438">
        <v>0</v>
      </c>
      <c r="Q14" s="438">
        <v>0</v>
      </c>
      <c r="R14" s="438">
        <v>0</v>
      </c>
      <c r="S14" s="438">
        <v>0</v>
      </c>
      <c r="T14" s="438">
        <v>0</v>
      </c>
      <c r="U14" s="438">
        <v>0</v>
      </c>
      <c r="V14" s="438">
        <v>0</v>
      </c>
      <c r="W14" s="438">
        <v>0</v>
      </c>
      <c r="X14" s="438">
        <v>0</v>
      </c>
      <c r="Y14" s="438">
        <v>0</v>
      </c>
      <c r="Z14" s="438">
        <v>0</v>
      </c>
      <c r="AA14" s="438">
        <v>0</v>
      </c>
      <c r="AB14" s="438">
        <v>0</v>
      </c>
      <c r="AC14" s="438">
        <v>0</v>
      </c>
      <c r="AD14" s="438">
        <v>0</v>
      </c>
      <c r="AE14" s="438">
        <v>0</v>
      </c>
      <c r="AF14" s="438">
        <v>0</v>
      </c>
      <c r="AG14" s="438">
        <v>0</v>
      </c>
      <c r="AH14" s="438">
        <v>0</v>
      </c>
      <c r="AI14" s="438">
        <v>0</v>
      </c>
      <c r="AJ14" s="438">
        <v>0</v>
      </c>
      <c r="AK14" s="438">
        <v>0</v>
      </c>
      <c r="AL14" s="438">
        <v>0</v>
      </c>
      <c r="AM14" s="438">
        <v>0</v>
      </c>
      <c r="AN14" s="438">
        <v>0</v>
      </c>
      <c r="AO14" s="438">
        <v>0</v>
      </c>
      <c r="AP14" s="438">
        <v>0</v>
      </c>
      <c r="AQ14" s="438">
        <v>0</v>
      </c>
      <c r="AR14" s="438">
        <v>153814</v>
      </c>
      <c r="AS14" s="438">
        <v>0</v>
      </c>
      <c r="AT14" s="438">
        <v>0</v>
      </c>
      <c r="AU14" s="438">
        <v>150094.84</v>
      </c>
      <c r="AV14" s="438">
        <v>0</v>
      </c>
      <c r="AW14" s="438">
        <v>0</v>
      </c>
      <c r="AX14" s="438">
        <v>167495</v>
      </c>
      <c r="AY14" s="438">
        <v>167495</v>
      </c>
      <c r="AZ14" s="438">
        <v>167495</v>
      </c>
      <c r="BA14" s="438">
        <v>168278</v>
      </c>
      <c r="BB14" s="438">
        <v>167495</v>
      </c>
      <c r="BC14" s="438">
        <v>167495</v>
      </c>
      <c r="BD14" s="438">
        <v>227495</v>
      </c>
      <c r="BE14" s="438">
        <v>208495</v>
      </c>
      <c r="BF14" s="438">
        <v>207396</v>
      </c>
      <c r="BG14" s="438">
        <v>208495</v>
      </c>
      <c r="BH14" s="438">
        <v>93012</v>
      </c>
      <c r="BI14" s="438">
        <v>51167</v>
      </c>
      <c r="BJ14" s="438">
        <v>51618</v>
      </c>
      <c r="BK14" s="438">
        <v>51441.53</v>
      </c>
      <c r="BL14" s="438">
        <v>41000</v>
      </c>
      <c r="BM14" s="438">
        <v>41000</v>
      </c>
      <c r="BN14" s="438">
        <v>56000</v>
      </c>
      <c r="BO14" s="438"/>
      <c r="BP14" s="438"/>
      <c r="BQ14" s="438"/>
      <c r="BR14" s="438"/>
      <c r="BS14" s="438"/>
      <c r="BT14" s="438"/>
      <c r="BU14" s="438"/>
      <c r="BV14" s="438"/>
      <c r="BW14" s="438"/>
      <c r="BX14" s="438"/>
      <c r="BY14" s="438"/>
      <c r="BZ14" s="438"/>
    </row>
    <row r="15" spans="1:78" ht="14" customHeight="1" x14ac:dyDescent="0.15">
      <c r="A15" s="438" t="s">
        <v>615</v>
      </c>
      <c r="B15" s="438">
        <v>0</v>
      </c>
      <c r="C15" s="438">
        <v>0</v>
      </c>
      <c r="D15" s="438">
        <v>0</v>
      </c>
      <c r="E15" s="438">
        <v>0</v>
      </c>
      <c r="F15" s="438">
        <v>0</v>
      </c>
      <c r="G15" s="438">
        <v>0</v>
      </c>
      <c r="H15" s="438">
        <v>0</v>
      </c>
      <c r="I15" s="438">
        <v>0</v>
      </c>
      <c r="J15" s="438">
        <v>0</v>
      </c>
      <c r="K15" s="438">
        <v>0</v>
      </c>
      <c r="L15" s="438">
        <v>0</v>
      </c>
      <c r="M15" s="438">
        <v>0</v>
      </c>
      <c r="N15" s="438">
        <v>0</v>
      </c>
      <c r="O15" s="438">
        <v>0</v>
      </c>
      <c r="P15" s="438">
        <v>0</v>
      </c>
      <c r="Q15" s="438">
        <v>0</v>
      </c>
      <c r="R15" s="438">
        <v>0</v>
      </c>
      <c r="S15" s="438">
        <v>0</v>
      </c>
      <c r="T15" s="438">
        <v>0</v>
      </c>
      <c r="U15" s="438">
        <v>0</v>
      </c>
      <c r="V15" s="438">
        <v>0</v>
      </c>
      <c r="W15" s="438">
        <v>0</v>
      </c>
      <c r="X15" s="438">
        <v>0</v>
      </c>
      <c r="Y15" s="438">
        <v>0</v>
      </c>
      <c r="Z15" s="438">
        <v>0</v>
      </c>
      <c r="AA15" s="438">
        <v>0</v>
      </c>
      <c r="AB15" s="438">
        <v>0</v>
      </c>
      <c r="AC15" s="438">
        <v>0</v>
      </c>
      <c r="AD15" s="438">
        <v>0</v>
      </c>
      <c r="AE15" s="438">
        <v>0</v>
      </c>
      <c r="AF15" s="438">
        <v>0</v>
      </c>
      <c r="AG15" s="438">
        <v>0</v>
      </c>
      <c r="AH15" s="438">
        <v>0</v>
      </c>
      <c r="AI15" s="438">
        <v>0</v>
      </c>
      <c r="AJ15" s="438">
        <v>0</v>
      </c>
      <c r="AK15" s="438">
        <v>0</v>
      </c>
      <c r="AL15" s="438">
        <v>0</v>
      </c>
      <c r="AM15" s="438">
        <v>0</v>
      </c>
      <c r="AN15" s="438">
        <v>0</v>
      </c>
      <c r="AO15" s="438">
        <v>0</v>
      </c>
      <c r="AP15" s="438">
        <v>0</v>
      </c>
      <c r="AQ15" s="438">
        <v>0</v>
      </c>
      <c r="AR15" s="438">
        <v>0</v>
      </c>
      <c r="AS15" s="438">
        <v>0</v>
      </c>
      <c r="AT15" s="438">
        <v>0</v>
      </c>
      <c r="AU15" s="438">
        <v>0</v>
      </c>
      <c r="AV15" s="438">
        <v>167495</v>
      </c>
      <c r="AW15" s="438">
        <v>167495</v>
      </c>
      <c r="AX15" s="438">
        <v>0</v>
      </c>
      <c r="AY15" s="438">
        <v>0</v>
      </c>
      <c r="AZ15" s="438">
        <v>0</v>
      </c>
      <c r="BA15" s="438">
        <v>0</v>
      </c>
      <c r="BB15" s="438">
        <v>0</v>
      </c>
      <c r="BC15" s="438">
        <v>0</v>
      </c>
      <c r="BD15" s="438">
        <v>0</v>
      </c>
      <c r="BE15" s="438">
        <v>0</v>
      </c>
      <c r="BF15" s="438">
        <v>0</v>
      </c>
      <c r="BG15" s="438">
        <v>0</v>
      </c>
      <c r="BH15" s="438">
        <v>0</v>
      </c>
      <c r="BI15" s="438">
        <v>0</v>
      </c>
      <c r="BJ15" s="438">
        <v>0</v>
      </c>
      <c r="BK15" s="438">
        <v>0</v>
      </c>
      <c r="BL15" s="438">
        <v>0</v>
      </c>
      <c r="BM15" s="438">
        <v>0</v>
      </c>
      <c r="BN15" s="438">
        <v>0</v>
      </c>
      <c r="BO15" s="438"/>
      <c r="BP15" s="438"/>
      <c r="BQ15" s="438"/>
      <c r="BR15" s="438"/>
      <c r="BS15" s="438"/>
      <c r="BT15" s="438"/>
      <c r="BU15" s="438"/>
      <c r="BV15" s="438"/>
      <c r="BW15" s="438"/>
      <c r="BX15" s="438"/>
      <c r="BY15" s="438"/>
      <c r="BZ15" s="438"/>
    </row>
    <row r="16" spans="1:78" ht="14" customHeight="1" x14ac:dyDescent="0.15">
      <c r="A16" s="438" t="s">
        <v>566</v>
      </c>
      <c r="B16" s="438">
        <v>0</v>
      </c>
      <c r="C16" s="438">
        <v>0</v>
      </c>
      <c r="D16" s="438">
        <v>0</v>
      </c>
      <c r="E16" s="438">
        <v>0</v>
      </c>
      <c r="F16" s="438">
        <v>0</v>
      </c>
      <c r="G16" s="438">
        <v>0</v>
      </c>
      <c r="H16" s="438">
        <v>0</v>
      </c>
      <c r="I16" s="438">
        <v>0</v>
      </c>
      <c r="J16" s="438">
        <v>0</v>
      </c>
      <c r="K16" s="438">
        <v>0</v>
      </c>
      <c r="L16" s="438">
        <v>0</v>
      </c>
      <c r="M16" s="438">
        <v>0</v>
      </c>
      <c r="N16" s="438">
        <v>0</v>
      </c>
      <c r="O16" s="438">
        <v>0</v>
      </c>
      <c r="P16" s="438">
        <v>0</v>
      </c>
      <c r="Q16" s="438">
        <v>0</v>
      </c>
      <c r="R16" s="438">
        <v>0</v>
      </c>
      <c r="S16" s="438">
        <v>0</v>
      </c>
      <c r="T16" s="438">
        <v>0</v>
      </c>
      <c r="U16" s="438">
        <v>0</v>
      </c>
      <c r="V16" s="438">
        <v>0</v>
      </c>
      <c r="W16" s="438">
        <v>0</v>
      </c>
      <c r="X16" s="438">
        <v>0</v>
      </c>
      <c r="Y16" s="438">
        <v>0</v>
      </c>
      <c r="Z16" s="438">
        <v>0</v>
      </c>
      <c r="AA16" s="438">
        <v>0</v>
      </c>
      <c r="AB16" s="438">
        <v>0</v>
      </c>
      <c r="AC16" s="438">
        <v>0</v>
      </c>
      <c r="AD16" s="438">
        <v>0</v>
      </c>
      <c r="AE16" s="438">
        <v>0</v>
      </c>
      <c r="AF16" s="438">
        <v>0</v>
      </c>
      <c r="AG16" s="438">
        <v>0</v>
      </c>
      <c r="AH16" s="438">
        <v>0</v>
      </c>
      <c r="AI16" s="438">
        <v>0</v>
      </c>
      <c r="AJ16" s="438">
        <v>0</v>
      </c>
      <c r="AK16" s="438">
        <v>0</v>
      </c>
      <c r="AL16" s="438">
        <v>0</v>
      </c>
      <c r="AM16" s="438">
        <v>0</v>
      </c>
      <c r="AN16" s="438">
        <v>0</v>
      </c>
      <c r="AO16" s="438">
        <v>0</v>
      </c>
      <c r="AP16" s="438">
        <v>0</v>
      </c>
      <c r="AQ16" s="438">
        <v>0</v>
      </c>
      <c r="AR16" s="438">
        <v>0</v>
      </c>
      <c r="AS16" s="438">
        <v>0</v>
      </c>
      <c r="AT16" s="438">
        <v>0</v>
      </c>
      <c r="AU16" s="438">
        <v>0</v>
      </c>
      <c r="AV16" s="438">
        <v>167495</v>
      </c>
      <c r="AW16" s="438">
        <v>167495</v>
      </c>
      <c r="AX16" s="438">
        <v>0</v>
      </c>
      <c r="AY16" s="438">
        <v>0</v>
      </c>
      <c r="AZ16" s="438">
        <v>0</v>
      </c>
      <c r="BA16" s="438">
        <v>0</v>
      </c>
      <c r="BB16" s="438">
        <v>0</v>
      </c>
      <c r="BC16" s="438">
        <v>0</v>
      </c>
      <c r="BD16" s="438">
        <v>0</v>
      </c>
      <c r="BE16" s="438">
        <v>0</v>
      </c>
      <c r="BF16" s="438">
        <v>0</v>
      </c>
      <c r="BG16" s="438">
        <v>0</v>
      </c>
      <c r="BH16" s="438">
        <v>0</v>
      </c>
      <c r="BI16" s="438">
        <v>0</v>
      </c>
      <c r="BJ16" s="438">
        <v>0</v>
      </c>
      <c r="BK16" s="438">
        <v>0</v>
      </c>
      <c r="BL16" s="438">
        <v>0</v>
      </c>
      <c r="BM16" s="438">
        <v>0</v>
      </c>
      <c r="BN16" s="438">
        <v>0</v>
      </c>
      <c r="BO16" s="438"/>
      <c r="BP16" s="438"/>
      <c r="BQ16" s="438"/>
      <c r="BR16" s="438"/>
      <c r="BS16" s="438"/>
      <c r="BT16" s="438"/>
      <c r="BU16" s="438"/>
      <c r="BV16" s="438"/>
      <c r="BW16" s="438"/>
      <c r="BX16" s="438"/>
      <c r="BY16" s="438"/>
      <c r="BZ16" s="438"/>
    </row>
    <row r="17" spans="1:78" ht="14" customHeight="1" x14ac:dyDescent="0.15">
      <c r="A17" s="438" t="s">
        <v>247</v>
      </c>
      <c r="B17" s="438">
        <v>833050</v>
      </c>
      <c r="C17" s="438">
        <v>982421.8</v>
      </c>
      <c r="D17" s="438">
        <v>994670</v>
      </c>
      <c r="E17" s="438">
        <v>947188</v>
      </c>
      <c r="F17" s="438">
        <v>921844</v>
      </c>
      <c r="G17" s="438">
        <v>1023892.4</v>
      </c>
      <c r="H17" s="438">
        <v>810562</v>
      </c>
      <c r="I17" s="438">
        <v>761576</v>
      </c>
      <c r="J17" s="438">
        <v>708707</v>
      </c>
      <c r="K17" s="438">
        <v>747783.81</v>
      </c>
      <c r="L17" s="438">
        <v>692580</v>
      </c>
      <c r="M17" s="438">
        <v>709102</v>
      </c>
      <c r="N17" s="438">
        <v>724063</v>
      </c>
      <c r="O17" s="438">
        <v>781749.71</v>
      </c>
      <c r="P17" s="438">
        <v>706526</v>
      </c>
      <c r="Q17" s="438">
        <v>727145</v>
      </c>
      <c r="R17" s="438">
        <v>767305</v>
      </c>
      <c r="S17" s="438">
        <v>871491.91</v>
      </c>
      <c r="T17" s="438">
        <v>826738</v>
      </c>
      <c r="U17" s="438">
        <v>818179</v>
      </c>
      <c r="V17" s="438">
        <v>789519</v>
      </c>
      <c r="W17" s="438">
        <v>844818.65</v>
      </c>
      <c r="X17" s="438">
        <v>744936</v>
      </c>
      <c r="Y17" s="438">
        <v>720234</v>
      </c>
      <c r="Z17" s="438">
        <v>741488</v>
      </c>
      <c r="AA17" s="438">
        <v>807076.41</v>
      </c>
      <c r="AB17" s="438">
        <v>644813</v>
      </c>
      <c r="AC17" s="438">
        <v>672820</v>
      </c>
      <c r="AD17" s="438">
        <v>704494</v>
      </c>
      <c r="AE17" s="438">
        <v>780760.22</v>
      </c>
      <c r="AF17" s="438">
        <v>707320</v>
      </c>
      <c r="AG17" s="438">
        <v>642152</v>
      </c>
      <c r="AH17" s="438">
        <v>647816</v>
      </c>
      <c r="AI17" s="438">
        <v>675074.37</v>
      </c>
      <c r="AJ17" s="438">
        <v>617003</v>
      </c>
      <c r="AK17" s="438">
        <v>586900</v>
      </c>
      <c r="AL17" s="438">
        <v>607597</v>
      </c>
      <c r="AM17" s="438">
        <v>634966.62</v>
      </c>
      <c r="AN17" s="438">
        <v>605332</v>
      </c>
      <c r="AO17" s="438">
        <v>595777</v>
      </c>
      <c r="AP17" s="438">
        <v>593712</v>
      </c>
      <c r="AQ17" s="438">
        <v>614956.79</v>
      </c>
      <c r="AR17" s="438">
        <v>503846</v>
      </c>
      <c r="AS17" s="438">
        <v>470755</v>
      </c>
      <c r="AT17" s="438">
        <v>455484</v>
      </c>
      <c r="AU17" s="438">
        <v>473384.49</v>
      </c>
      <c r="AV17" s="438">
        <v>452573</v>
      </c>
      <c r="AW17" s="438">
        <v>460999</v>
      </c>
      <c r="AX17" s="438">
        <v>424692</v>
      </c>
      <c r="AY17" s="438">
        <v>399890.41</v>
      </c>
      <c r="AZ17" s="438">
        <v>363361</v>
      </c>
      <c r="BA17" s="438">
        <v>326965</v>
      </c>
      <c r="BB17" s="438">
        <v>303103</v>
      </c>
      <c r="BC17" s="438">
        <v>304062.82</v>
      </c>
      <c r="BD17" s="438">
        <v>249513</v>
      </c>
      <c r="BE17" s="438">
        <v>252594</v>
      </c>
      <c r="BF17" s="438">
        <v>252405</v>
      </c>
      <c r="BG17" s="438">
        <v>259353.91</v>
      </c>
      <c r="BH17" s="438">
        <v>229035</v>
      </c>
      <c r="BI17" s="438">
        <v>243614</v>
      </c>
      <c r="BJ17" s="438">
        <v>261808</v>
      </c>
      <c r="BK17" s="438">
        <v>284523.90999999997</v>
      </c>
      <c r="BL17" s="438">
        <v>254357</v>
      </c>
      <c r="BM17" s="438">
        <v>242385</v>
      </c>
      <c r="BN17" s="438">
        <v>229671</v>
      </c>
      <c r="BO17" s="438"/>
      <c r="BP17" s="438"/>
      <c r="BQ17" s="438"/>
      <c r="BR17" s="438"/>
      <c r="BS17" s="438"/>
      <c r="BT17" s="438"/>
      <c r="BU17" s="438"/>
      <c r="BV17" s="438"/>
      <c r="BW17" s="438"/>
      <c r="BX17" s="438"/>
      <c r="BY17" s="438"/>
      <c r="BZ17" s="438"/>
    </row>
    <row r="18" spans="1:78" ht="14" customHeight="1" x14ac:dyDescent="0.15">
      <c r="A18" s="438" t="s">
        <v>614</v>
      </c>
      <c r="B18" s="438">
        <v>0</v>
      </c>
      <c r="C18" s="438">
        <v>0</v>
      </c>
      <c r="D18" s="438">
        <v>0</v>
      </c>
      <c r="E18" s="438">
        <v>0</v>
      </c>
      <c r="F18" s="438">
        <v>0</v>
      </c>
      <c r="G18" s="438">
        <v>0</v>
      </c>
      <c r="H18" s="438">
        <v>0</v>
      </c>
      <c r="I18" s="438">
        <v>0</v>
      </c>
      <c r="J18" s="438">
        <v>0</v>
      </c>
      <c r="K18" s="438">
        <v>0</v>
      </c>
      <c r="L18" s="438">
        <v>0</v>
      </c>
      <c r="M18" s="438">
        <v>0</v>
      </c>
      <c r="N18" s="438">
        <v>0</v>
      </c>
      <c r="O18" s="438">
        <v>0</v>
      </c>
      <c r="P18" s="438">
        <v>0</v>
      </c>
      <c r="Q18" s="438">
        <v>0</v>
      </c>
      <c r="R18" s="438">
        <v>0</v>
      </c>
      <c r="S18" s="438">
        <v>0</v>
      </c>
      <c r="T18" s="438">
        <v>0</v>
      </c>
      <c r="U18" s="438">
        <v>0</v>
      </c>
      <c r="V18" s="438">
        <v>0</v>
      </c>
      <c r="W18" s="438">
        <v>0</v>
      </c>
      <c r="X18" s="438">
        <v>0</v>
      </c>
      <c r="Y18" s="438">
        <v>0</v>
      </c>
      <c r="Z18" s="438">
        <v>0</v>
      </c>
      <c r="AA18" s="438">
        <v>0</v>
      </c>
      <c r="AB18" s="438">
        <v>644813</v>
      </c>
      <c r="AC18" s="438">
        <v>0</v>
      </c>
      <c r="AD18" s="438">
        <v>0</v>
      </c>
      <c r="AE18" s="438">
        <v>0</v>
      </c>
      <c r="AF18" s="438">
        <v>0</v>
      </c>
      <c r="AG18" s="438">
        <v>0</v>
      </c>
      <c r="AH18" s="438">
        <v>0</v>
      </c>
      <c r="AI18" s="438">
        <v>0</v>
      </c>
      <c r="AJ18" s="438">
        <v>0</v>
      </c>
      <c r="AK18" s="438">
        <v>586900</v>
      </c>
      <c r="AL18" s="438">
        <v>607597</v>
      </c>
      <c r="AM18" s="438">
        <v>0</v>
      </c>
      <c r="AN18" s="438">
        <v>605332</v>
      </c>
      <c r="AO18" s="438">
        <v>595777</v>
      </c>
      <c r="AP18" s="438">
        <v>0</v>
      </c>
      <c r="AQ18" s="438">
        <v>0</v>
      </c>
      <c r="AR18" s="438">
        <v>503846</v>
      </c>
      <c r="AS18" s="438">
        <v>0</v>
      </c>
      <c r="AT18" s="438">
        <v>455484</v>
      </c>
      <c r="AU18" s="438">
        <v>476682.54</v>
      </c>
      <c r="AV18" s="438">
        <v>452573</v>
      </c>
      <c r="AW18" s="438">
        <v>0</v>
      </c>
      <c r="AX18" s="438">
        <v>0</v>
      </c>
      <c r="AY18" s="438">
        <v>403589.21</v>
      </c>
      <c r="AZ18" s="438">
        <v>363361</v>
      </c>
      <c r="BA18" s="438">
        <v>326965</v>
      </c>
      <c r="BB18" s="438">
        <v>303103</v>
      </c>
      <c r="BC18" s="438">
        <v>304062.82</v>
      </c>
      <c r="BD18" s="438">
        <v>249513</v>
      </c>
      <c r="BE18" s="438">
        <v>252594</v>
      </c>
      <c r="BF18" s="438">
        <v>0</v>
      </c>
      <c r="BG18" s="438">
        <v>259353.91</v>
      </c>
      <c r="BH18" s="438">
        <v>229035</v>
      </c>
      <c r="BI18" s="438">
        <v>0</v>
      </c>
      <c r="BJ18" s="438">
        <v>0</v>
      </c>
      <c r="BK18" s="438">
        <v>284523.90999999997</v>
      </c>
      <c r="BL18" s="438">
        <v>254357</v>
      </c>
      <c r="BM18" s="438">
        <v>0</v>
      </c>
      <c r="BN18" s="438">
        <v>0</v>
      </c>
      <c r="BO18" s="438"/>
      <c r="BP18" s="438"/>
      <c r="BQ18" s="438"/>
      <c r="BR18" s="438"/>
      <c r="BS18" s="438"/>
      <c r="BT18" s="438"/>
      <c r="BU18" s="438"/>
      <c r="BV18" s="438"/>
      <c r="BW18" s="438"/>
      <c r="BX18" s="438"/>
      <c r="BY18" s="438"/>
      <c r="BZ18" s="438"/>
    </row>
    <row r="19" spans="1:78" ht="14" customHeight="1" x14ac:dyDescent="0.15">
      <c r="A19" s="438" t="s">
        <v>613</v>
      </c>
      <c r="B19" s="438">
        <v>0</v>
      </c>
      <c r="C19" s="438">
        <v>0</v>
      </c>
      <c r="D19" s="438">
        <v>0</v>
      </c>
      <c r="E19" s="438">
        <v>0</v>
      </c>
      <c r="F19" s="438">
        <v>0</v>
      </c>
      <c r="G19" s="438">
        <v>0</v>
      </c>
      <c r="H19" s="438">
        <v>0</v>
      </c>
      <c r="I19" s="438">
        <v>0</v>
      </c>
      <c r="J19" s="438">
        <v>0</v>
      </c>
      <c r="K19" s="438">
        <v>0</v>
      </c>
      <c r="L19" s="438">
        <v>0</v>
      </c>
      <c r="M19" s="438">
        <v>0</v>
      </c>
      <c r="N19" s="438">
        <v>0</v>
      </c>
      <c r="O19" s="438">
        <v>0</v>
      </c>
      <c r="P19" s="438">
        <v>0</v>
      </c>
      <c r="Q19" s="438">
        <v>0</v>
      </c>
      <c r="R19" s="438">
        <v>0</v>
      </c>
      <c r="S19" s="438">
        <v>871491.91</v>
      </c>
      <c r="T19" s="438">
        <v>826738</v>
      </c>
      <c r="U19" s="438">
        <v>818179</v>
      </c>
      <c r="V19" s="438">
        <v>0</v>
      </c>
      <c r="W19" s="438">
        <v>0</v>
      </c>
      <c r="X19" s="438">
        <v>744936</v>
      </c>
      <c r="Y19" s="438">
        <v>720234</v>
      </c>
      <c r="Z19" s="438">
        <v>0</v>
      </c>
      <c r="AA19" s="438">
        <v>0</v>
      </c>
      <c r="AB19" s="438">
        <v>0</v>
      </c>
      <c r="AC19" s="438">
        <v>0</v>
      </c>
      <c r="AD19" s="438">
        <v>0</v>
      </c>
      <c r="AE19" s="438">
        <v>0</v>
      </c>
      <c r="AF19" s="438">
        <v>0</v>
      </c>
      <c r="AG19" s="438">
        <v>0</v>
      </c>
      <c r="AH19" s="438">
        <v>0</v>
      </c>
      <c r="AI19" s="438">
        <v>675074.37</v>
      </c>
      <c r="AJ19" s="438">
        <v>0</v>
      </c>
      <c r="AK19" s="438">
        <v>0</v>
      </c>
      <c r="AL19" s="438">
        <v>0</v>
      </c>
      <c r="AM19" s="438">
        <v>0</v>
      </c>
      <c r="AN19" s="438">
        <v>0</v>
      </c>
      <c r="AO19" s="438">
        <v>0</v>
      </c>
      <c r="AP19" s="438">
        <v>0</v>
      </c>
      <c r="AQ19" s="438">
        <v>0</v>
      </c>
      <c r="AR19" s="438">
        <v>0</v>
      </c>
      <c r="AS19" s="438">
        <v>0</v>
      </c>
      <c r="AT19" s="438">
        <v>0</v>
      </c>
      <c r="AU19" s="438">
        <v>0</v>
      </c>
      <c r="AV19" s="438">
        <v>0</v>
      </c>
      <c r="AW19" s="438">
        <v>0</v>
      </c>
      <c r="AX19" s="438">
        <v>0</v>
      </c>
      <c r="AY19" s="438">
        <v>0</v>
      </c>
      <c r="AZ19" s="438">
        <v>0</v>
      </c>
      <c r="BA19" s="438">
        <v>0</v>
      </c>
      <c r="BB19" s="438">
        <v>0</v>
      </c>
      <c r="BC19" s="438">
        <v>0</v>
      </c>
      <c r="BD19" s="438">
        <v>0</v>
      </c>
      <c r="BE19" s="438">
        <v>0</v>
      </c>
      <c r="BF19" s="438">
        <v>0</v>
      </c>
      <c r="BG19" s="438">
        <v>0</v>
      </c>
      <c r="BH19" s="438">
        <v>0</v>
      </c>
      <c r="BI19" s="438">
        <v>0</v>
      </c>
      <c r="BJ19" s="438">
        <v>0</v>
      </c>
      <c r="BK19" s="438">
        <v>0</v>
      </c>
      <c r="BL19" s="438">
        <v>0</v>
      </c>
      <c r="BM19" s="438">
        <v>0</v>
      </c>
      <c r="BN19" s="438">
        <v>0</v>
      </c>
      <c r="BO19" s="438"/>
      <c r="BP19" s="438"/>
      <c r="BQ19" s="438"/>
      <c r="BR19" s="438"/>
      <c r="BS19" s="438"/>
      <c r="BT19" s="438"/>
      <c r="BU19" s="438"/>
      <c r="BV19" s="438"/>
      <c r="BW19" s="438"/>
      <c r="BX19" s="438"/>
      <c r="BY19" s="438"/>
      <c r="BZ19" s="438"/>
    </row>
    <row r="20" spans="1:78" ht="14" customHeight="1" x14ac:dyDescent="0.15">
      <c r="A20" s="438" t="s">
        <v>612</v>
      </c>
      <c r="B20" s="438">
        <v>0</v>
      </c>
      <c r="C20" s="438">
        <v>0</v>
      </c>
      <c r="D20" s="438">
        <v>0</v>
      </c>
      <c r="E20" s="438">
        <v>0</v>
      </c>
      <c r="F20" s="438">
        <v>0</v>
      </c>
      <c r="G20" s="438">
        <v>0</v>
      </c>
      <c r="H20" s="438">
        <v>0</v>
      </c>
      <c r="I20" s="438">
        <v>0</v>
      </c>
      <c r="J20" s="438">
        <v>0</v>
      </c>
      <c r="K20" s="438">
        <v>0</v>
      </c>
      <c r="L20" s="438">
        <v>0</v>
      </c>
      <c r="M20" s="438">
        <v>0</v>
      </c>
      <c r="N20" s="438">
        <v>0</v>
      </c>
      <c r="O20" s="438">
        <v>0</v>
      </c>
      <c r="P20" s="438">
        <v>0</v>
      </c>
      <c r="Q20" s="438">
        <v>0</v>
      </c>
      <c r="R20" s="438">
        <v>0</v>
      </c>
      <c r="S20" s="438">
        <v>0</v>
      </c>
      <c r="T20" s="438">
        <v>0</v>
      </c>
      <c r="U20" s="438">
        <v>0</v>
      </c>
      <c r="V20" s="438">
        <v>0</v>
      </c>
      <c r="W20" s="438">
        <v>0</v>
      </c>
      <c r="X20" s="438">
        <v>0</v>
      </c>
      <c r="Y20" s="438">
        <v>0</v>
      </c>
      <c r="Z20" s="438">
        <v>0</v>
      </c>
      <c r="AA20" s="438">
        <v>0</v>
      </c>
      <c r="AB20" s="438">
        <v>0</v>
      </c>
      <c r="AC20" s="438">
        <v>0</v>
      </c>
      <c r="AD20" s="438">
        <v>0</v>
      </c>
      <c r="AE20" s="438">
        <v>0</v>
      </c>
      <c r="AF20" s="438">
        <v>0</v>
      </c>
      <c r="AG20" s="438">
        <v>0</v>
      </c>
      <c r="AH20" s="438">
        <v>0</v>
      </c>
      <c r="AI20" s="438">
        <v>0</v>
      </c>
      <c r="AJ20" s="438">
        <v>0</v>
      </c>
      <c r="AK20" s="438">
        <v>0</v>
      </c>
      <c r="AL20" s="438">
        <v>0</v>
      </c>
      <c r="AM20" s="438">
        <v>0</v>
      </c>
      <c r="AN20" s="438">
        <v>0</v>
      </c>
      <c r="AO20" s="438">
        <v>0</v>
      </c>
      <c r="AP20" s="438">
        <v>0</v>
      </c>
      <c r="AQ20" s="438">
        <v>0</v>
      </c>
      <c r="AR20" s="438">
        <v>0</v>
      </c>
      <c r="AS20" s="438">
        <v>0</v>
      </c>
      <c r="AT20" s="438">
        <v>0</v>
      </c>
      <c r="AU20" s="438">
        <v>3298.05</v>
      </c>
      <c r="AV20" s="438">
        <v>0</v>
      </c>
      <c r="AW20" s="438">
        <v>0</v>
      </c>
      <c r="AX20" s="438">
        <v>0</v>
      </c>
      <c r="AY20" s="438">
        <v>3698.8</v>
      </c>
      <c r="AZ20" s="438">
        <v>0</v>
      </c>
      <c r="BA20" s="438">
        <v>0</v>
      </c>
      <c r="BB20" s="438">
        <v>0</v>
      </c>
      <c r="BC20" s="438">
        <v>0</v>
      </c>
      <c r="BD20" s="438">
        <v>0</v>
      </c>
      <c r="BE20" s="438">
        <v>0</v>
      </c>
      <c r="BF20" s="438">
        <v>0</v>
      </c>
      <c r="BG20" s="438">
        <v>0</v>
      </c>
      <c r="BH20" s="438">
        <v>0</v>
      </c>
      <c r="BI20" s="438">
        <v>0</v>
      </c>
      <c r="BJ20" s="438">
        <v>0</v>
      </c>
      <c r="BK20" s="438">
        <v>0</v>
      </c>
      <c r="BL20" s="438">
        <v>0</v>
      </c>
      <c r="BM20" s="438">
        <v>0</v>
      </c>
      <c r="BN20" s="438">
        <v>0</v>
      </c>
      <c r="BO20" s="438"/>
      <c r="BP20" s="438"/>
      <c r="BQ20" s="438"/>
      <c r="BR20" s="438"/>
      <c r="BS20" s="438"/>
      <c r="BT20" s="438"/>
      <c r="BU20" s="438"/>
      <c r="BV20" s="438"/>
      <c r="BW20" s="438"/>
      <c r="BX20" s="438"/>
      <c r="BY20" s="438"/>
      <c r="BZ20" s="438"/>
    </row>
    <row r="21" spans="1:78" ht="14" customHeight="1" x14ac:dyDescent="0.15">
      <c r="A21" s="438" t="s">
        <v>611</v>
      </c>
      <c r="B21" s="438">
        <v>136465</v>
      </c>
      <c r="C21" s="438">
        <v>334223.3</v>
      </c>
      <c r="D21" s="438">
        <v>536558</v>
      </c>
      <c r="E21" s="438">
        <v>336084</v>
      </c>
      <c r="F21" s="438">
        <v>652791</v>
      </c>
      <c r="G21" s="438">
        <v>653884.66</v>
      </c>
      <c r="H21" s="438">
        <v>314920</v>
      </c>
      <c r="I21" s="438">
        <v>555891</v>
      </c>
      <c r="J21" s="438">
        <v>499892</v>
      </c>
      <c r="K21" s="438">
        <v>500259.7</v>
      </c>
      <c r="L21" s="438">
        <v>501767</v>
      </c>
      <c r="M21" s="438">
        <v>96160</v>
      </c>
      <c r="N21" s="438">
        <v>94018</v>
      </c>
      <c r="O21" s="438">
        <v>90111.3</v>
      </c>
      <c r="P21" s="438">
        <v>94974</v>
      </c>
      <c r="Q21" s="438">
        <v>596006</v>
      </c>
      <c r="R21" s="438">
        <v>841348</v>
      </c>
      <c r="S21" s="438">
        <v>0</v>
      </c>
      <c r="T21" s="438">
        <v>0</v>
      </c>
      <c r="U21" s="438">
        <v>0</v>
      </c>
      <c r="V21" s="438">
        <v>0</v>
      </c>
      <c r="W21" s="438">
        <v>0</v>
      </c>
      <c r="X21" s="438">
        <v>0</v>
      </c>
      <c r="Y21" s="438">
        <v>0</v>
      </c>
      <c r="Z21" s="438">
        <v>0</v>
      </c>
      <c r="AA21" s="438">
        <v>0</v>
      </c>
      <c r="AB21" s="438">
        <v>0</v>
      </c>
      <c r="AC21" s="438">
        <v>0</v>
      </c>
      <c r="AD21" s="438">
        <v>0</v>
      </c>
      <c r="AE21" s="438">
        <v>0</v>
      </c>
      <c r="AF21" s="438">
        <v>0</v>
      </c>
      <c r="AG21" s="438">
        <v>0</v>
      </c>
      <c r="AH21" s="438">
        <v>0</v>
      </c>
      <c r="AI21" s="438">
        <v>0</v>
      </c>
      <c r="AJ21" s="438">
        <v>0</v>
      </c>
      <c r="AK21" s="438">
        <v>0</v>
      </c>
      <c r="AL21" s="438">
        <v>0</v>
      </c>
      <c r="AM21" s="438">
        <v>0</v>
      </c>
      <c r="AN21" s="438">
        <v>0</v>
      </c>
      <c r="AO21" s="438">
        <v>0</v>
      </c>
      <c r="AP21" s="438">
        <v>0</v>
      </c>
      <c r="AQ21" s="438">
        <v>0</v>
      </c>
      <c r="AR21" s="438">
        <v>0</v>
      </c>
      <c r="AS21" s="438">
        <v>0</v>
      </c>
      <c r="AT21" s="438">
        <v>0</v>
      </c>
      <c r="AU21" s="438">
        <v>0</v>
      </c>
      <c r="AV21" s="438">
        <v>0</v>
      </c>
      <c r="AW21" s="438">
        <v>0</v>
      </c>
      <c r="AX21" s="438">
        <v>0</v>
      </c>
      <c r="AY21" s="438">
        <v>0</v>
      </c>
      <c r="AZ21" s="438">
        <v>0</v>
      </c>
      <c r="BA21" s="438">
        <v>0</v>
      </c>
      <c r="BB21" s="438">
        <v>0</v>
      </c>
      <c r="BC21" s="438">
        <v>0</v>
      </c>
      <c r="BD21" s="438">
        <v>0</v>
      </c>
      <c r="BE21" s="438">
        <v>0</v>
      </c>
      <c r="BF21" s="438">
        <v>0</v>
      </c>
      <c r="BG21" s="438">
        <v>0</v>
      </c>
      <c r="BH21" s="438">
        <v>0</v>
      </c>
      <c r="BI21" s="438">
        <v>0</v>
      </c>
      <c r="BJ21" s="438">
        <v>0</v>
      </c>
      <c r="BK21" s="438">
        <v>0</v>
      </c>
      <c r="BL21" s="438">
        <v>0</v>
      </c>
      <c r="BM21" s="438">
        <v>0</v>
      </c>
      <c r="BN21" s="438">
        <v>0</v>
      </c>
      <c r="BO21" s="438"/>
      <c r="BP21" s="438"/>
      <c r="BQ21" s="438"/>
      <c r="BR21" s="438"/>
      <c r="BS21" s="438"/>
      <c r="BT21" s="438"/>
      <c r="BU21" s="438"/>
      <c r="BV21" s="438"/>
      <c r="BW21" s="438"/>
      <c r="BX21" s="438"/>
      <c r="BY21" s="438"/>
      <c r="BZ21" s="438"/>
    </row>
    <row r="22" spans="1:78" ht="14" customHeight="1" x14ac:dyDescent="0.15">
      <c r="A22" s="438" t="s">
        <v>610</v>
      </c>
      <c r="B22" s="438">
        <v>136465</v>
      </c>
      <c r="C22" s="438">
        <v>334223.3</v>
      </c>
      <c r="D22" s="438">
        <v>536558</v>
      </c>
      <c r="E22" s="438">
        <v>336084</v>
      </c>
      <c r="F22" s="438">
        <v>652791</v>
      </c>
      <c r="G22" s="438">
        <v>653884.66</v>
      </c>
      <c r="H22" s="438">
        <v>314920</v>
      </c>
      <c r="I22" s="438">
        <v>555891</v>
      </c>
      <c r="J22" s="438">
        <v>499892</v>
      </c>
      <c r="K22" s="438">
        <v>500259.7</v>
      </c>
      <c r="L22" s="438">
        <v>501767</v>
      </c>
      <c r="M22" s="438">
        <v>96160</v>
      </c>
      <c r="N22" s="438">
        <v>94018</v>
      </c>
      <c r="O22" s="438">
        <v>90111.3</v>
      </c>
      <c r="P22" s="438">
        <v>94974</v>
      </c>
      <c r="Q22" s="438">
        <v>596006</v>
      </c>
      <c r="R22" s="438">
        <v>841348</v>
      </c>
      <c r="S22" s="438">
        <v>0</v>
      </c>
      <c r="T22" s="438">
        <v>0</v>
      </c>
      <c r="U22" s="438">
        <v>0</v>
      </c>
      <c r="V22" s="438">
        <v>0</v>
      </c>
      <c r="W22" s="438">
        <v>0</v>
      </c>
      <c r="X22" s="438">
        <v>0</v>
      </c>
      <c r="Y22" s="438">
        <v>0</v>
      </c>
      <c r="Z22" s="438">
        <v>0</v>
      </c>
      <c r="AA22" s="438">
        <v>0</v>
      </c>
      <c r="AB22" s="438">
        <v>0</v>
      </c>
      <c r="AC22" s="438">
        <v>0</v>
      </c>
      <c r="AD22" s="438">
        <v>0</v>
      </c>
      <c r="AE22" s="438">
        <v>0</v>
      </c>
      <c r="AF22" s="438">
        <v>0</v>
      </c>
      <c r="AG22" s="438">
        <v>0</v>
      </c>
      <c r="AH22" s="438">
        <v>0</v>
      </c>
      <c r="AI22" s="438">
        <v>0</v>
      </c>
      <c r="AJ22" s="438">
        <v>0</v>
      </c>
      <c r="AK22" s="438">
        <v>0</v>
      </c>
      <c r="AL22" s="438">
        <v>0</v>
      </c>
      <c r="AM22" s="438">
        <v>0</v>
      </c>
      <c r="AN22" s="438">
        <v>0</v>
      </c>
      <c r="AO22" s="438">
        <v>0</v>
      </c>
      <c r="AP22" s="438">
        <v>0</v>
      </c>
      <c r="AQ22" s="438">
        <v>0</v>
      </c>
      <c r="AR22" s="438">
        <v>0</v>
      </c>
      <c r="AS22" s="438">
        <v>0</v>
      </c>
      <c r="AT22" s="438">
        <v>0</v>
      </c>
      <c r="AU22" s="438">
        <v>0</v>
      </c>
      <c r="AV22" s="438">
        <v>0</v>
      </c>
      <c r="AW22" s="438">
        <v>0</v>
      </c>
      <c r="AX22" s="438">
        <v>0</v>
      </c>
      <c r="AY22" s="438">
        <v>0</v>
      </c>
      <c r="AZ22" s="438">
        <v>0</v>
      </c>
      <c r="BA22" s="438">
        <v>0</v>
      </c>
      <c r="BB22" s="438">
        <v>0</v>
      </c>
      <c r="BC22" s="438">
        <v>0</v>
      </c>
      <c r="BD22" s="438">
        <v>0</v>
      </c>
      <c r="BE22" s="438">
        <v>0</v>
      </c>
      <c r="BF22" s="438">
        <v>0</v>
      </c>
      <c r="BG22" s="438">
        <v>0</v>
      </c>
      <c r="BH22" s="438">
        <v>0</v>
      </c>
      <c r="BI22" s="438">
        <v>0</v>
      </c>
      <c r="BJ22" s="438">
        <v>0</v>
      </c>
      <c r="BK22" s="438">
        <v>0</v>
      </c>
      <c r="BL22" s="438">
        <v>0</v>
      </c>
      <c r="BM22" s="438">
        <v>0</v>
      </c>
      <c r="BN22" s="438">
        <v>0</v>
      </c>
      <c r="BO22" s="438"/>
      <c r="BP22" s="438"/>
      <c r="BQ22" s="438"/>
      <c r="BR22" s="438"/>
      <c r="BS22" s="438"/>
      <c r="BT22" s="438"/>
      <c r="BU22" s="438"/>
      <c r="BV22" s="438"/>
      <c r="BW22" s="438"/>
      <c r="BX22" s="438"/>
      <c r="BY22" s="438"/>
      <c r="BZ22" s="438"/>
    </row>
    <row r="23" spans="1:78" ht="14" customHeight="1" x14ac:dyDescent="0.15">
      <c r="A23" s="438" t="s">
        <v>609</v>
      </c>
      <c r="B23" s="438">
        <v>0</v>
      </c>
      <c r="C23" s="438">
        <v>0</v>
      </c>
      <c r="D23" s="438">
        <v>0</v>
      </c>
      <c r="E23" s="438">
        <v>0</v>
      </c>
      <c r="F23" s="438">
        <v>0</v>
      </c>
      <c r="G23" s="438">
        <v>0</v>
      </c>
      <c r="H23" s="438">
        <v>0</v>
      </c>
      <c r="I23" s="438">
        <v>0</v>
      </c>
      <c r="J23" s="438">
        <v>0</v>
      </c>
      <c r="K23" s="438">
        <v>0</v>
      </c>
      <c r="L23" s="438">
        <v>0</v>
      </c>
      <c r="M23" s="438">
        <v>0</v>
      </c>
      <c r="N23" s="438">
        <v>0</v>
      </c>
      <c r="O23" s="438">
        <v>0</v>
      </c>
      <c r="P23" s="438">
        <v>0</v>
      </c>
      <c r="Q23" s="438">
        <v>0</v>
      </c>
      <c r="R23" s="438">
        <v>0</v>
      </c>
      <c r="S23" s="438">
        <v>0</v>
      </c>
      <c r="T23" s="438">
        <v>0</v>
      </c>
      <c r="U23" s="438">
        <v>63731</v>
      </c>
      <c r="V23" s="438">
        <v>0</v>
      </c>
      <c r="W23" s="438">
        <v>0</v>
      </c>
      <c r="X23" s="438">
        <v>0</v>
      </c>
      <c r="Y23" s="438">
        <v>0</v>
      </c>
      <c r="Z23" s="438">
        <v>0</v>
      </c>
      <c r="AA23" s="438">
        <v>0</v>
      </c>
      <c r="AB23" s="438">
        <v>0</v>
      </c>
      <c r="AC23" s="438">
        <v>0</v>
      </c>
      <c r="AD23" s="438">
        <v>0</v>
      </c>
      <c r="AE23" s="438">
        <v>0</v>
      </c>
      <c r="AF23" s="438">
        <v>0</v>
      </c>
      <c r="AG23" s="438">
        <v>0</v>
      </c>
      <c r="AH23" s="438">
        <v>0</v>
      </c>
      <c r="AI23" s="438">
        <v>0</v>
      </c>
      <c r="AJ23" s="438">
        <v>0</v>
      </c>
      <c r="AK23" s="438">
        <v>0</v>
      </c>
      <c r="AL23" s="438">
        <v>0</v>
      </c>
      <c r="AM23" s="438">
        <v>0</v>
      </c>
      <c r="AN23" s="438">
        <v>0</v>
      </c>
      <c r="AO23" s="438">
        <v>0</v>
      </c>
      <c r="AP23" s="438">
        <v>0</v>
      </c>
      <c r="AQ23" s="438">
        <v>0</v>
      </c>
      <c r="AR23" s="438">
        <v>0</v>
      </c>
      <c r="AS23" s="438">
        <v>0</v>
      </c>
      <c r="AT23" s="438">
        <v>0</v>
      </c>
      <c r="AU23" s="438">
        <v>0</v>
      </c>
      <c r="AV23" s="438">
        <v>0</v>
      </c>
      <c r="AW23" s="438">
        <v>0</v>
      </c>
      <c r="AX23" s="438">
        <v>0</v>
      </c>
      <c r="AY23" s="438">
        <v>0</v>
      </c>
      <c r="AZ23" s="438">
        <v>0</v>
      </c>
      <c r="BA23" s="438">
        <v>0</v>
      </c>
      <c r="BB23" s="438">
        <v>0</v>
      </c>
      <c r="BC23" s="438">
        <v>0</v>
      </c>
      <c r="BD23" s="438">
        <v>0</v>
      </c>
      <c r="BE23" s="438">
        <v>0</v>
      </c>
      <c r="BF23" s="438">
        <v>0</v>
      </c>
      <c r="BG23" s="438">
        <v>0</v>
      </c>
      <c r="BH23" s="438">
        <v>0</v>
      </c>
      <c r="BI23" s="438">
        <v>0</v>
      </c>
      <c r="BJ23" s="438">
        <v>0</v>
      </c>
      <c r="BK23" s="438">
        <v>0</v>
      </c>
      <c r="BL23" s="438">
        <v>0</v>
      </c>
      <c r="BM23" s="438">
        <v>0</v>
      </c>
      <c r="BN23" s="438">
        <v>0</v>
      </c>
      <c r="BO23" s="438"/>
      <c r="BP23" s="438"/>
      <c r="BQ23" s="438"/>
      <c r="BR23" s="438"/>
      <c r="BS23" s="438"/>
      <c r="BT23" s="438"/>
      <c r="BU23" s="438"/>
      <c r="BV23" s="438"/>
      <c r="BW23" s="438"/>
      <c r="BX23" s="438"/>
      <c r="BY23" s="438"/>
      <c r="BZ23" s="438"/>
    </row>
    <row r="24" spans="1:78" ht="14" customHeight="1" x14ac:dyDescent="0.15">
      <c r="A24" s="438" t="s">
        <v>608</v>
      </c>
      <c r="B24" s="438">
        <v>343835</v>
      </c>
      <c r="C24" s="438">
        <v>318524.02</v>
      </c>
      <c r="D24" s="438">
        <v>242490</v>
      </c>
      <c r="E24" s="438">
        <v>203193</v>
      </c>
      <c r="F24" s="438">
        <v>270186</v>
      </c>
      <c r="G24" s="438">
        <v>257451.81</v>
      </c>
      <c r="H24" s="438">
        <v>321449</v>
      </c>
      <c r="I24" s="438">
        <v>325744</v>
      </c>
      <c r="J24" s="438">
        <v>320150</v>
      </c>
      <c r="K24" s="438">
        <v>313041.61</v>
      </c>
      <c r="L24" s="438">
        <v>345280</v>
      </c>
      <c r="M24" s="438">
        <v>343210</v>
      </c>
      <c r="N24" s="438">
        <v>324434</v>
      </c>
      <c r="O24" s="438">
        <v>285852.37</v>
      </c>
      <c r="P24" s="438">
        <v>246141</v>
      </c>
      <c r="Q24" s="438">
        <v>216188</v>
      </c>
      <c r="R24" s="438">
        <v>216120</v>
      </c>
      <c r="S24" s="438">
        <v>285922.43</v>
      </c>
      <c r="T24" s="438">
        <v>290060</v>
      </c>
      <c r="U24" s="438">
        <v>312510</v>
      </c>
      <c r="V24" s="438">
        <v>174990</v>
      </c>
      <c r="W24" s="438">
        <v>160793.37</v>
      </c>
      <c r="X24" s="438">
        <v>267227</v>
      </c>
      <c r="Y24" s="438">
        <v>274808</v>
      </c>
      <c r="Z24" s="438">
        <v>155335</v>
      </c>
      <c r="AA24" s="438">
        <v>176494.73</v>
      </c>
      <c r="AB24" s="438">
        <v>251620</v>
      </c>
      <c r="AC24" s="438">
        <v>153342</v>
      </c>
      <c r="AD24" s="438">
        <v>164092</v>
      </c>
      <c r="AE24" s="438">
        <v>168586.16</v>
      </c>
      <c r="AF24" s="438">
        <v>194907</v>
      </c>
      <c r="AG24" s="438">
        <v>186910</v>
      </c>
      <c r="AH24" s="438">
        <v>173842</v>
      </c>
      <c r="AI24" s="438">
        <v>412664.13</v>
      </c>
      <c r="AJ24" s="438">
        <v>174708</v>
      </c>
      <c r="AK24" s="438">
        <v>505814</v>
      </c>
      <c r="AL24" s="438">
        <v>444466</v>
      </c>
      <c r="AM24" s="438">
        <v>136810.48000000001</v>
      </c>
      <c r="AN24" s="438">
        <v>298420</v>
      </c>
      <c r="AO24" s="438">
        <v>281144</v>
      </c>
      <c r="AP24" s="438">
        <v>128933</v>
      </c>
      <c r="AQ24" s="438">
        <v>129124.06</v>
      </c>
      <c r="AR24" s="438">
        <v>163713</v>
      </c>
      <c r="AS24" s="438">
        <v>179310</v>
      </c>
      <c r="AT24" s="438">
        <v>167239</v>
      </c>
      <c r="AU24" s="438">
        <v>169171.06</v>
      </c>
      <c r="AV24" s="438">
        <v>225999</v>
      </c>
      <c r="AW24" s="438">
        <v>234388</v>
      </c>
      <c r="AX24" s="438">
        <v>243757</v>
      </c>
      <c r="AY24" s="438">
        <v>212638.07999999999</v>
      </c>
      <c r="AZ24" s="438">
        <v>545895</v>
      </c>
      <c r="BA24" s="438">
        <v>509049</v>
      </c>
      <c r="BB24" s="438">
        <v>507994</v>
      </c>
      <c r="BC24" s="438">
        <v>508236.52</v>
      </c>
      <c r="BD24" s="438">
        <v>515760</v>
      </c>
      <c r="BE24" s="438">
        <v>510659</v>
      </c>
      <c r="BF24" s="438">
        <v>204983</v>
      </c>
      <c r="BG24" s="438">
        <v>496635.71</v>
      </c>
      <c r="BH24" s="438">
        <v>483153</v>
      </c>
      <c r="BI24" s="438">
        <v>336064</v>
      </c>
      <c r="BJ24" s="438">
        <v>671748</v>
      </c>
      <c r="BK24" s="438">
        <v>709814.29</v>
      </c>
      <c r="BL24" s="438">
        <v>534886</v>
      </c>
      <c r="BM24" s="438">
        <v>363519</v>
      </c>
      <c r="BN24" s="438">
        <v>336531</v>
      </c>
      <c r="BO24" s="438"/>
      <c r="BP24" s="438"/>
      <c r="BQ24" s="438"/>
      <c r="BR24" s="438"/>
      <c r="BS24" s="438"/>
      <c r="BT24" s="438"/>
      <c r="BU24" s="438"/>
      <c r="BV24" s="438"/>
      <c r="BW24" s="438"/>
      <c r="BX24" s="438"/>
      <c r="BY24" s="438"/>
      <c r="BZ24" s="438"/>
    </row>
    <row r="25" spans="1:78" ht="14" customHeight="1" x14ac:dyDescent="0.15">
      <c r="A25" s="438" t="s">
        <v>607</v>
      </c>
      <c r="B25" s="438">
        <v>0</v>
      </c>
      <c r="C25" s="438">
        <v>0</v>
      </c>
      <c r="D25" s="438">
        <v>0</v>
      </c>
      <c r="E25" s="438">
        <v>0</v>
      </c>
      <c r="F25" s="438">
        <v>0</v>
      </c>
      <c r="G25" s="438">
        <v>0</v>
      </c>
      <c r="H25" s="438">
        <v>0</v>
      </c>
      <c r="I25" s="438">
        <v>0</v>
      </c>
      <c r="J25" s="438">
        <v>0</v>
      </c>
      <c r="K25" s="438">
        <v>0</v>
      </c>
      <c r="L25" s="438">
        <v>0</v>
      </c>
      <c r="M25" s="438">
        <v>0</v>
      </c>
      <c r="N25" s="438">
        <v>0</v>
      </c>
      <c r="O25" s="438">
        <v>0</v>
      </c>
      <c r="P25" s="438">
        <v>0</v>
      </c>
      <c r="Q25" s="438">
        <v>0</v>
      </c>
      <c r="R25" s="438">
        <v>0</v>
      </c>
      <c r="S25" s="438">
        <v>71201.789999999994</v>
      </c>
      <c r="T25" s="438">
        <v>101992</v>
      </c>
      <c r="U25" s="438">
        <v>115416</v>
      </c>
      <c r="V25" s="438">
        <v>0</v>
      </c>
      <c r="W25" s="438">
        <v>0</v>
      </c>
      <c r="X25" s="438">
        <v>107823</v>
      </c>
      <c r="Y25" s="438">
        <v>118802</v>
      </c>
      <c r="Z25" s="438">
        <v>0</v>
      </c>
      <c r="AA25" s="438">
        <v>0</v>
      </c>
      <c r="AB25" s="438">
        <v>91993</v>
      </c>
      <c r="AC25" s="438">
        <v>0</v>
      </c>
      <c r="AD25" s="438">
        <v>0</v>
      </c>
      <c r="AE25" s="438">
        <v>0</v>
      </c>
      <c r="AF25" s="438">
        <v>0</v>
      </c>
      <c r="AG25" s="438">
        <v>0</v>
      </c>
      <c r="AH25" s="438">
        <v>0</v>
      </c>
      <c r="AI25" s="438">
        <v>201121.91</v>
      </c>
      <c r="AJ25" s="438">
        <v>0</v>
      </c>
      <c r="AK25" s="438">
        <v>304043</v>
      </c>
      <c r="AL25" s="438">
        <v>266554</v>
      </c>
      <c r="AM25" s="438">
        <v>0</v>
      </c>
      <c r="AN25" s="438">
        <v>149527</v>
      </c>
      <c r="AO25" s="438">
        <v>154237</v>
      </c>
      <c r="AP25" s="438">
        <v>0</v>
      </c>
      <c r="AQ25" s="438">
        <v>0</v>
      </c>
      <c r="AR25" s="438">
        <v>0</v>
      </c>
      <c r="AS25" s="438">
        <v>0</v>
      </c>
      <c r="AT25" s="438">
        <v>0</v>
      </c>
      <c r="AU25" s="438">
        <v>0</v>
      </c>
      <c r="AV25" s="438">
        <v>0</v>
      </c>
      <c r="AW25" s="438">
        <v>0</v>
      </c>
      <c r="AX25" s="438">
        <v>0</v>
      </c>
      <c r="AY25" s="438">
        <v>0</v>
      </c>
      <c r="AZ25" s="438">
        <v>0</v>
      </c>
      <c r="BA25" s="438">
        <v>0</v>
      </c>
      <c r="BB25" s="438">
        <v>0</v>
      </c>
      <c r="BC25" s="438">
        <v>0</v>
      </c>
      <c r="BD25" s="438">
        <v>0</v>
      </c>
      <c r="BE25" s="438">
        <v>0</v>
      </c>
      <c r="BF25" s="438">
        <v>0</v>
      </c>
      <c r="BG25" s="438">
        <v>0</v>
      </c>
      <c r="BH25" s="438">
        <v>0</v>
      </c>
      <c r="BI25" s="438">
        <v>0</v>
      </c>
      <c r="BJ25" s="438">
        <v>0</v>
      </c>
      <c r="BK25" s="438">
        <v>0</v>
      </c>
      <c r="BL25" s="438">
        <v>0</v>
      </c>
      <c r="BM25" s="438">
        <v>0</v>
      </c>
      <c r="BN25" s="438">
        <v>0</v>
      </c>
      <c r="BO25" s="438"/>
      <c r="BP25" s="438"/>
      <c r="BQ25" s="438"/>
      <c r="BR25" s="438"/>
      <c r="BS25" s="438"/>
      <c r="BT25" s="438"/>
      <c r="BU25" s="438"/>
      <c r="BV25" s="438"/>
      <c r="BW25" s="438"/>
      <c r="BX25" s="438"/>
      <c r="BY25" s="438"/>
      <c r="BZ25" s="438"/>
    </row>
    <row r="26" spans="1:78" ht="14" customHeight="1" x14ac:dyDescent="0.15">
      <c r="A26" s="438" t="s">
        <v>606</v>
      </c>
      <c r="B26" s="438">
        <v>0</v>
      </c>
      <c r="C26" s="438">
        <v>0</v>
      </c>
      <c r="D26" s="438">
        <v>0</v>
      </c>
      <c r="E26" s="438">
        <v>0</v>
      </c>
      <c r="F26" s="438">
        <v>0</v>
      </c>
      <c r="G26" s="438">
        <v>0</v>
      </c>
      <c r="H26" s="438">
        <v>0</v>
      </c>
      <c r="I26" s="438">
        <v>0</v>
      </c>
      <c r="J26" s="438">
        <v>0</v>
      </c>
      <c r="K26" s="438">
        <v>0</v>
      </c>
      <c r="L26" s="438">
        <v>0</v>
      </c>
      <c r="M26" s="438">
        <v>0</v>
      </c>
      <c r="N26" s="438">
        <v>0</v>
      </c>
      <c r="O26" s="438">
        <v>0</v>
      </c>
      <c r="P26" s="438">
        <v>0</v>
      </c>
      <c r="Q26" s="438">
        <v>0</v>
      </c>
      <c r="R26" s="438">
        <v>0</v>
      </c>
      <c r="S26" s="438">
        <v>1136.17</v>
      </c>
      <c r="T26" s="438">
        <v>16100</v>
      </c>
      <c r="U26" s="438">
        <v>15823</v>
      </c>
      <c r="V26" s="438">
        <v>0</v>
      </c>
      <c r="W26" s="438">
        <v>0</v>
      </c>
      <c r="X26" s="438">
        <v>9151</v>
      </c>
      <c r="Y26" s="438">
        <v>3788</v>
      </c>
      <c r="Z26" s="438">
        <v>0</v>
      </c>
      <c r="AA26" s="438">
        <v>0</v>
      </c>
      <c r="AB26" s="438">
        <v>22183</v>
      </c>
      <c r="AC26" s="438">
        <v>0</v>
      </c>
      <c r="AD26" s="438">
        <v>0</v>
      </c>
      <c r="AE26" s="438">
        <v>0</v>
      </c>
      <c r="AF26" s="438">
        <v>0</v>
      </c>
      <c r="AG26" s="438">
        <v>0</v>
      </c>
      <c r="AH26" s="438">
        <v>0</v>
      </c>
      <c r="AI26" s="438">
        <v>32324.13</v>
      </c>
      <c r="AJ26" s="438">
        <v>0</v>
      </c>
      <c r="AK26" s="438">
        <v>40353</v>
      </c>
      <c r="AL26" s="438">
        <v>37503</v>
      </c>
      <c r="AM26" s="438">
        <v>0</v>
      </c>
      <c r="AN26" s="438">
        <v>0</v>
      </c>
      <c r="AO26" s="438">
        <v>0</v>
      </c>
      <c r="AP26" s="438">
        <v>0</v>
      </c>
      <c r="AQ26" s="438">
        <v>0</v>
      </c>
      <c r="AR26" s="438">
        <v>0</v>
      </c>
      <c r="AS26" s="438">
        <v>0</v>
      </c>
      <c r="AT26" s="438">
        <v>0</v>
      </c>
      <c r="AU26" s="438">
        <v>0</v>
      </c>
      <c r="AV26" s="438">
        <v>0</v>
      </c>
      <c r="AW26" s="438">
        <v>0</v>
      </c>
      <c r="AX26" s="438">
        <v>0</v>
      </c>
      <c r="AY26" s="438">
        <v>0</v>
      </c>
      <c r="AZ26" s="438">
        <v>0</v>
      </c>
      <c r="BA26" s="438">
        <v>0</v>
      </c>
      <c r="BB26" s="438">
        <v>0</v>
      </c>
      <c r="BC26" s="438">
        <v>0</v>
      </c>
      <c r="BD26" s="438">
        <v>0</v>
      </c>
      <c r="BE26" s="438">
        <v>0</v>
      </c>
      <c r="BF26" s="438">
        <v>0</v>
      </c>
      <c r="BG26" s="438">
        <v>0</v>
      </c>
      <c r="BH26" s="438">
        <v>0</v>
      </c>
      <c r="BI26" s="438">
        <v>0</v>
      </c>
      <c r="BJ26" s="438">
        <v>0</v>
      </c>
      <c r="BK26" s="438">
        <v>0</v>
      </c>
      <c r="BL26" s="438">
        <v>0</v>
      </c>
      <c r="BM26" s="438">
        <v>0</v>
      </c>
      <c r="BN26" s="438">
        <v>0</v>
      </c>
      <c r="BO26" s="438"/>
      <c r="BP26" s="438"/>
      <c r="BQ26" s="438"/>
      <c r="BR26" s="438"/>
      <c r="BS26" s="438"/>
      <c r="BT26" s="438"/>
      <c r="BU26" s="438"/>
      <c r="BV26" s="438"/>
      <c r="BW26" s="438"/>
      <c r="BX26" s="438"/>
      <c r="BY26" s="438"/>
      <c r="BZ26" s="438"/>
    </row>
    <row r="27" spans="1:78" ht="14" customHeight="1" x14ac:dyDescent="0.15">
      <c r="A27" s="438" t="s">
        <v>605</v>
      </c>
      <c r="B27" s="438">
        <v>343835</v>
      </c>
      <c r="C27" s="438">
        <v>318524.02</v>
      </c>
      <c r="D27" s="438">
        <v>242490</v>
      </c>
      <c r="E27" s="438">
        <v>203193</v>
      </c>
      <c r="F27" s="438">
        <v>270186</v>
      </c>
      <c r="G27" s="438">
        <v>257451.81</v>
      </c>
      <c r="H27" s="438">
        <v>321449</v>
      </c>
      <c r="I27" s="438">
        <v>325744</v>
      </c>
      <c r="J27" s="438">
        <v>320150</v>
      </c>
      <c r="K27" s="438">
        <v>313041.61</v>
      </c>
      <c r="L27" s="438">
        <v>345280</v>
      </c>
      <c r="M27" s="438">
        <v>343210</v>
      </c>
      <c r="N27" s="438">
        <v>324434</v>
      </c>
      <c r="O27" s="438">
        <v>285852.37</v>
      </c>
      <c r="P27" s="438">
        <v>246141</v>
      </c>
      <c r="Q27" s="438">
        <v>216188</v>
      </c>
      <c r="R27" s="438">
        <v>216120</v>
      </c>
      <c r="S27" s="438">
        <v>213584.47</v>
      </c>
      <c r="T27" s="438">
        <v>171968</v>
      </c>
      <c r="U27" s="438">
        <v>181271</v>
      </c>
      <c r="V27" s="438">
        <v>174990</v>
      </c>
      <c r="W27" s="438">
        <v>160793.37</v>
      </c>
      <c r="X27" s="438">
        <v>150253</v>
      </c>
      <c r="Y27" s="438">
        <v>152218</v>
      </c>
      <c r="Z27" s="438">
        <v>0</v>
      </c>
      <c r="AA27" s="438">
        <v>0</v>
      </c>
      <c r="AB27" s="438">
        <v>137444</v>
      </c>
      <c r="AC27" s="438">
        <v>0</v>
      </c>
      <c r="AD27" s="438">
        <v>0</v>
      </c>
      <c r="AE27" s="438">
        <v>0</v>
      </c>
      <c r="AF27" s="438">
        <v>0</v>
      </c>
      <c r="AG27" s="438">
        <v>0</v>
      </c>
      <c r="AH27" s="438">
        <v>0</v>
      </c>
      <c r="AI27" s="438">
        <v>179218.09</v>
      </c>
      <c r="AJ27" s="438">
        <v>0</v>
      </c>
      <c r="AK27" s="438">
        <v>161418</v>
      </c>
      <c r="AL27" s="438">
        <v>140409</v>
      </c>
      <c r="AM27" s="438">
        <v>0</v>
      </c>
      <c r="AN27" s="438">
        <v>148893</v>
      </c>
      <c r="AO27" s="438">
        <v>126907</v>
      </c>
      <c r="AP27" s="438">
        <v>0</v>
      </c>
      <c r="AQ27" s="438">
        <v>0</v>
      </c>
      <c r="AR27" s="438">
        <v>163713</v>
      </c>
      <c r="AS27" s="438">
        <v>0</v>
      </c>
      <c r="AT27" s="438">
        <v>167239</v>
      </c>
      <c r="AU27" s="438">
        <v>169171.06</v>
      </c>
      <c r="AV27" s="438">
        <v>225999</v>
      </c>
      <c r="AW27" s="438">
        <v>234388</v>
      </c>
      <c r="AX27" s="438">
        <v>243757</v>
      </c>
      <c r="AY27" s="438">
        <v>212638.07999999999</v>
      </c>
      <c r="AZ27" s="438">
        <v>545895</v>
      </c>
      <c r="BA27" s="438">
        <v>509049</v>
      </c>
      <c r="BB27" s="438">
        <v>507994</v>
      </c>
      <c r="BC27" s="438">
        <v>508236.52</v>
      </c>
      <c r="BD27" s="438">
        <v>515760</v>
      </c>
      <c r="BE27" s="438">
        <v>510659</v>
      </c>
      <c r="BF27" s="438">
        <v>204983</v>
      </c>
      <c r="BG27" s="438">
        <v>496635.71</v>
      </c>
      <c r="BH27" s="438">
        <v>483153</v>
      </c>
      <c r="BI27" s="438">
        <v>336064</v>
      </c>
      <c r="BJ27" s="438">
        <v>0</v>
      </c>
      <c r="BK27" s="438">
        <v>0</v>
      </c>
      <c r="BL27" s="438">
        <v>0</v>
      </c>
      <c r="BM27" s="438">
        <v>0</v>
      </c>
      <c r="BN27" s="438">
        <v>0</v>
      </c>
      <c r="BO27" s="438"/>
      <c r="BP27" s="438"/>
      <c r="BQ27" s="438"/>
      <c r="BR27" s="438"/>
      <c r="BS27" s="438"/>
      <c r="BT27" s="438"/>
      <c r="BU27" s="438"/>
      <c r="BV27" s="438"/>
      <c r="BW27" s="438"/>
      <c r="BX27" s="438"/>
      <c r="BY27" s="438"/>
      <c r="BZ27" s="438"/>
    </row>
    <row r="28" spans="1:78" ht="14" customHeight="1" x14ac:dyDescent="0.15">
      <c r="A28" s="438" t="s">
        <v>246</v>
      </c>
      <c r="B28" s="438">
        <v>4671877</v>
      </c>
      <c r="C28" s="438">
        <v>5688352.3200000003</v>
      </c>
      <c r="D28" s="438">
        <v>4743231</v>
      </c>
      <c r="E28" s="438">
        <v>6474747</v>
      </c>
      <c r="F28" s="438">
        <v>6184537</v>
      </c>
      <c r="G28" s="438">
        <v>6314562.7999999998</v>
      </c>
      <c r="H28" s="438">
        <v>5838132</v>
      </c>
      <c r="I28" s="438">
        <v>5399869</v>
      </c>
      <c r="J28" s="438">
        <v>6033246</v>
      </c>
      <c r="K28" s="438">
        <v>5732179.0700000003</v>
      </c>
      <c r="L28" s="438">
        <v>5015400</v>
      </c>
      <c r="M28" s="438">
        <v>4706759</v>
      </c>
      <c r="N28" s="438">
        <v>4383839</v>
      </c>
      <c r="O28" s="438">
        <v>4405788.17</v>
      </c>
      <c r="P28" s="438">
        <v>4275200</v>
      </c>
      <c r="Q28" s="438">
        <v>4997772</v>
      </c>
      <c r="R28" s="438">
        <v>4913897</v>
      </c>
      <c r="S28" s="438">
        <v>4661220.5</v>
      </c>
      <c r="T28" s="438">
        <v>4125462</v>
      </c>
      <c r="U28" s="438">
        <v>3870174</v>
      </c>
      <c r="V28" s="438">
        <v>4731560</v>
      </c>
      <c r="W28" s="438">
        <v>4049273.45</v>
      </c>
      <c r="X28" s="438">
        <v>3552085</v>
      </c>
      <c r="Y28" s="438">
        <v>2918380</v>
      </c>
      <c r="Z28" s="438">
        <v>3369258</v>
      </c>
      <c r="AA28" s="438">
        <v>2650522.4300000002</v>
      </c>
      <c r="AB28" s="438">
        <v>2993444</v>
      </c>
      <c r="AC28" s="438">
        <v>2904155</v>
      </c>
      <c r="AD28" s="438">
        <v>3917361</v>
      </c>
      <c r="AE28" s="438">
        <v>3042735.26</v>
      </c>
      <c r="AF28" s="438">
        <v>2897231</v>
      </c>
      <c r="AG28" s="438">
        <v>2912651</v>
      </c>
      <c r="AH28" s="438">
        <v>2886073</v>
      </c>
      <c r="AI28" s="438">
        <v>2335403.4700000002</v>
      </c>
      <c r="AJ28" s="438">
        <v>2105985</v>
      </c>
      <c r="AK28" s="438">
        <v>2039420</v>
      </c>
      <c r="AL28" s="438">
        <v>2363412</v>
      </c>
      <c r="AM28" s="438">
        <v>2473318.31</v>
      </c>
      <c r="AN28" s="438">
        <v>1870690</v>
      </c>
      <c r="AO28" s="438">
        <v>1771179</v>
      </c>
      <c r="AP28" s="438">
        <v>2112124</v>
      </c>
      <c r="AQ28" s="438">
        <v>2463454.7799999998</v>
      </c>
      <c r="AR28" s="438">
        <v>2044371</v>
      </c>
      <c r="AS28" s="438">
        <v>1950630</v>
      </c>
      <c r="AT28" s="438">
        <v>2118412</v>
      </c>
      <c r="AU28" s="438">
        <v>1989029.81</v>
      </c>
      <c r="AV28" s="438">
        <v>1685756</v>
      </c>
      <c r="AW28" s="438">
        <v>1751988</v>
      </c>
      <c r="AX28" s="438">
        <v>1769818</v>
      </c>
      <c r="AY28" s="438">
        <v>1759702.19</v>
      </c>
      <c r="AZ28" s="438">
        <v>1569522</v>
      </c>
      <c r="BA28" s="438">
        <v>1848611</v>
      </c>
      <c r="BB28" s="438">
        <v>1704207</v>
      </c>
      <c r="BC28" s="438">
        <v>1625029.52</v>
      </c>
      <c r="BD28" s="438">
        <v>1359558</v>
      </c>
      <c r="BE28" s="438">
        <v>1333184</v>
      </c>
      <c r="BF28" s="438">
        <v>1507017</v>
      </c>
      <c r="BG28" s="438">
        <v>1424952.42</v>
      </c>
      <c r="BH28" s="438">
        <v>1147494</v>
      </c>
      <c r="BI28" s="438">
        <v>1201277</v>
      </c>
      <c r="BJ28" s="438">
        <v>1386641</v>
      </c>
      <c r="BK28" s="438">
        <v>1413867.6</v>
      </c>
      <c r="BL28" s="438">
        <v>1664306</v>
      </c>
      <c r="BM28" s="438">
        <v>934321</v>
      </c>
      <c r="BN28" s="438">
        <v>1207950</v>
      </c>
      <c r="BO28" s="438"/>
      <c r="BP28" s="438"/>
      <c r="BQ28" s="438"/>
      <c r="BR28" s="438"/>
      <c r="BS28" s="438"/>
      <c r="BT28" s="438"/>
      <c r="BU28" s="438"/>
      <c r="BV28" s="438"/>
      <c r="BW28" s="438"/>
      <c r="BX28" s="438"/>
      <c r="BY28" s="438"/>
      <c r="BZ28" s="438"/>
    </row>
    <row r="29" spans="1:78" ht="14" customHeight="1" x14ac:dyDescent="0.15">
      <c r="A29" s="438" t="s">
        <v>604</v>
      </c>
      <c r="B29" s="438"/>
      <c r="C29" s="438"/>
      <c r="D29" s="438"/>
      <c r="E29" s="438"/>
      <c r="F29" s="438"/>
      <c r="G29" s="438"/>
      <c r="H29" s="438"/>
      <c r="I29" s="438"/>
      <c r="J29" s="438"/>
      <c r="K29" s="438"/>
      <c r="L29" s="438"/>
      <c r="M29" s="438"/>
      <c r="N29" s="438"/>
      <c r="O29" s="438"/>
      <c r="P29" s="438"/>
      <c r="Q29" s="438"/>
      <c r="R29" s="438"/>
      <c r="S29" s="438"/>
      <c r="T29" s="438"/>
      <c r="U29" s="438"/>
      <c r="V29" s="438"/>
      <c r="W29" s="438"/>
      <c r="X29" s="438"/>
      <c r="Y29" s="438"/>
      <c r="Z29" s="438"/>
      <c r="AA29" s="438"/>
      <c r="AB29" s="438"/>
      <c r="AC29" s="438"/>
      <c r="AD29" s="438"/>
      <c r="AE29" s="438"/>
      <c r="AF29" s="438"/>
      <c r="AG29" s="438"/>
      <c r="AH29" s="438"/>
      <c r="AI29" s="438"/>
      <c r="AJ29" s="438"/>
      <c r="AK29" s="438"/>
      <c r="AL29" s="438"/>
      <c r="AM29" s="438"/>
      <c r="AN29" s="438"/>
      <c r="AO29" s="438"/>
      <c r="AP29" s="438"/>
      <c r="AQ29" s="438"/>
      <c r="AR29" s="438"/>
      <c r="AS29" s="438"/>
      <c r="AT29" s="438"/>
      <c r="AU29" s="438"/>
      <c r="AV29" s="438"/>
      <c r="AW29" s="438"/>
      <c r="AX29" s="438"/>
      <c r="AY29" s="438"/>
      <c r="AZ29" s="438"/>
      <c r="BA29" s="438"/>
      <c r="BB29" s="438"/>
      <c r="BC29" s="438"/>
      <c r="BD29" s="438"/>
      <c r="BE29" s="438"/>
      <c r="BF29" s="438"/>
      <c r="BG29" s="438"/>
      <c r="BH29" s="438"/>
      <c r="BI29" s="438"/>
      <c r="BJ29" s="438"/>
      <c r="BK29" s="438"/>
      <c r="BL29" s="438"/>
      <c r="BM29" s="438"/>
      <c r="BN29" s="438"/>
      <c r="BO29" s="438"/>
      <c r="BP29" s="438"/>
      <c r="BQ29" s="438"/>
      <c r="BR29" s="438"/>
      <c r="BS29" s="438"/>
      <c r="BT29" s="438"/>
      <c r="BU29" s="438"/>
      <c r="BV29" s="438"/>
      <c r="BW29" s="438"/>
      <c r="BX29" s="438"/>
      <c r="BY29" s="438"/>
      <c r="BZ29" s="438"/>
    </row>
    <row r="30" spans="1:78" ht="14" customHeight="1" x14ac:dyDescent="0.15">
      <c r="A30" s="438" t="s">
        <v>603</v>
      </c>
      <c r="B30" s="438">
        <v>0</v>
      </c>
      <c r="C30" s="438">
        <v>0</v>
      </c>
      <c r="D30" s="438">
        <v>0</v>
      </c>
      <c r="E30" s="438">
        <v>0</v>
      </c>
      <c r="F30" s="438">
        <v>0</v>
      </c>
      <c r="G30" s="438">
        <v>0</v>
      </c>
      <c r="H30" s="438">
        <v>0</v>
      </c>
      <c r="I30" s="438">
        <v>0</v>
      </c>
      <c r="J30" s="438">
        <v>0</v>
      </c>
      <c r="K30" s="438">
        <v>0</v>
      </c>
      <c r="L30" s="438">
        <v>0</v>
      </c>
      <c r="M30" s="438">
        <v>0</v>
      </c>
      <c r="N30" s="438">
        <v>0</v>
      </c>
      <c r="O30" s="438">
        <v>0</v>
      </c>
      <c r="P30" s="438">
        <v>0</v>
      </c>
      <c r="Q30" s="438">
        <v>0</v>
      </c>
      <c r="R30" s="438">
        <v>0</v>
      </c>
      <c r="S30" s="438">
        <v>0</v>
      </c>
      <c r="T30" s="438">
        <v>0</v>
      </c>
      <c r="U30" s="438">
        <v>0</v>
      </c>
      <c r="V30" s="438">
        <v>0</v>
      </c>
      <c r="W30" s="438">
        <v>0</v>
      </c>
      <c r="X30" s="438">
        <v>0</v>
      </c>
      <c r="Y30" s="438">
        <v>0</v>
      </c>
      <c r="Z30" s="438">
        <v>0</v>
      </c>
      <c r="AA30" s="438">
        <v>0</v>
      </c>
      <c r="AB30" s="438">
        <v>0</v>
      </c>
      <c r="AC30" s="438">
        <v>0</v>
      </c>
      <c r="AD30" s="438">
        <v>0</v>
      </c>
      <c r="AE30" s="438">
        <v>0</v>
      </c>
      <c r="AF30" s="438">
        <v>0</v>
      </c>
      <c r="AG30" s="438">
        <v>0</v>
      </c>
      <c r="AH30" s="438">
        <v>0</v>
      </c>
      <c r="AI30" s="438">
        <v>0</v>
      </c>
      <c r="AJ30" s="438">
        <v>0</v>
      </c>
      <c r="AK30" s="438">
        <v>0</v>
      </c>
      <c r="AL30" s="438">
        <v>0</v>
      </c>
      <c r="AM30" s="438">
        <v>0</v>
      </c>
      <c r="AN30" s="438">
        <v>0</v>
      </c>
      <c r="AO30" s="438">
        <v>0</v>
      </c>
      <c r="AP30" s="438">
        <v>0</v>
      </c>
      <c r="AQ30" s="438">
        <v>0</v>
      </c>
      <c r="AR30" s="438">
        <v>0</v>
      </c>
      <c r="AS30" s="438">
        <v>0</v>
      </c>
      <c r="AT30" s="438">
        <v>0</v>
      </c>
      <c r="AU30" s="438">
        <v>0</v>
      </c>
      <c r="AV30" s="438">
        <v>914231</v>
      </c>
      <c r="AW30" s="438">
        <v>0</v>
      </c>
      <c r="AX30" s="438">
        <v>0</v>
      </c>
      <c r="AY30" s="438">
        <v>0</v>
      </c>
      <c r="AZ30" s="438">
        <v>0</v>
      </c>
      <c r="BA30" s="438">
        <v>0</v>
      </c>
      <c r="BB30" s="438">
        <v>0</v>
      </c>
      <c r="BC30" s="438">
        <v>0</v>
      </c>
      <c r="BD30" s="438">
        <v>0</v>
      </c>
      <c r="BE30" s="438">
        <v>0</v>
      </c>
      <c r="BF30" s="438">
        <v>0</v>
      </c>
      <c r="BG30" s="438">
        <v>0</v>
      </c>
      <c r="BH30" s="438">
        <v>0</v>
      </c>
      <c r="BI30" s="438">
        <v>0</v>
      </c>
      <c r="BJ30" s="438">
        <v>0</v>
      </c>
      <c r="BK30" s="438">
        <v>0</v>
      </c>
      <c r="BL30" s="438">
        <v>0</v>
      </c>
      <c r="BM30" s="438">
        <v>0</v>
      </c>
      <c r="BN30" s="438">
        <v>0</v>
      </c>
      <c r="BO30" s="438"/>
      <c r="BP30" s="438"/>
      <c r="BQ30" s="438"/>
      <c r="BR30" s="438"/>
      <c r="BS30" s="438"/>
      <c r="BT30" s="438"/>
      <c r="BU30" s="438"/>
      <c r="BV30" s="438"/>
      <c r="BW30" s="438"/>
      <c r="BX30" s="438"/>
      <c r="BY30" s="438"/>
      <c r="BZ30" s="438"/>
    </row>
    <row r="31" spans="1:78" ht="14" customHeight="1" x14ac:dyDescent="0.15">
      <c r="A31" s="438" t="s">
        <v>602</v>
      </c>
      <c r="B31" s="438">
        <v>0</v>
      </c>
      <c r="C31" s="438">
        <v>0</v>
      </c>
      <c r="D31" s="438">
        <v>0</v>
      </c>
      <c r="E31" s="438">
        <v>0</v>
      </c>
      <c r="F31" s="438">
        <v>0</v>
      </c>
      <c r="G31" s="438">
        <v>0</v>
      </c>
      <c r="H31" s="438">
        <v>0</v>
      </c>
      <c r="I31" s="438">
        <v>0</v>
      </c>
      <c r="J31" s="438">
        <v>0</v>
      </c>
      <c r="K31" s="438">
        <v>0</v>
      </c>
      <c r="L31" s="438">
        <v>0</v>
      </c>
      <c r="M31" s="438">
        <v>0</v>
      </c>
      <c r="N31" s="438">
        <v>0</v>
      </c>
      <c r="O31" s="438">
        <v>0</v>
      </c>
      <c r="P31" s="438">
        <v>0</v>
      </c>
      <c r="Q31" s="438">
        <v>0</v>
      </c>
      <c r="R31" s="438">
        <v>0</v>
      </c>
      <c r="S31" s="438">
        <v>923.01</v>
      </c>
      <c r="T31" s="438">
        <v>961</v>
      </c>
      <c r="U31" s="438">
        <v>1058</v>
      </c>
      <c r="V31" s="438">
        <v>1022</v>
      </c>
      <c r="W31" s="438">
        <v>901.59</v>
      </c>
      <c r="X31" s="438">
        <v>1062</v>
      </c>
      <c r="Y31" s="438">
        <v>869</v>
      </c>
      <c r="Z31" s="438">
        <v>1055</v>
      </c>
      <c r="AA31" s="438">
        <v>1177.33</v>
      </c>
      <c r="AB31" s="438">
        <v>1111</v>
      </c>
      <c r="AC31" s="438">
        <v>1102</v>
      </c>
      <c r="AD31" s="438">
        <v>1029</v>
      </c>
      <c r="AE31" s="438">
        <v>996.08</v>
      </c>
      <c r="AF31" s="438">
        <v>1066</v>
      </c>
      <c r="AG31" s="438">
        <v>1092</v>
      </c>
      <c r="AH31" s="438">
        <v>1039</v>
      </c>
      <c r="AI31" s="438">
        <v>1030.51</v>
      </c>
      <c r="AJ31" s="438">
        <v>850</v>
      </c>
      <c r="AK31" s="438">
        <v>880</v>
      </c>
      <c r="AL31" s="438">
        <v>899</v>
      </c>
      <c r="AM31" s="438">
        <v>843.66</v>
      </c>
      <c r="AN31" s="438">
        <v>947</v>
      </c>
      <c r="AO31" s="438">
        <v>777</v>
      </c>
      <c r="AP31" s="438">
        <v>688</v>
      </c>
      <c r="AQ31" s="438">
        <v>590.27</v>
      </c>
      <c r="AR31" s="438">
        <v>663</v>
      </c>
      <c r="AS31" s="438">
        <v>689</v>
      </c>
      <c r="AT31" s="438">
        <v>689</v>
      </c>
      <c r="AU31" s="438">
        <v>552.41</v>
      </c>
      <c r="AV31" s="438">
        <v>446</v>
      </c>
      <c r="AW31" s="438">
        <v>0</v>
      </c>
      <c r="AX31" s="438">
        <v>368</v>
      </c>
      <c r="AY31" s="438">
        <v>311.27999999999997</v>
      </c>
      <c r="AZ31" s="438">
        <v>291</v>
      </c>
      <c r="BA31" s="438">
        <v>316</v>
      </c>
      <c r="BB31" s="438">
        <v>327</v>
      </c>
      <c r="BC31" s="438">
        <v>327.20999999999998</v>
      </c>
      <c r="BD31" s="438">
        <v>359</v>
      </c>
      <c r="BE31" s="438">
        <v>297</v>
      </c>
      <c r="BF31" s="438">
        <v>316</v>
      </c>
      <c r="BG31" s="438">
        <v>325.25</v>
      </c>
      <c r="BH31" s="438">
        <v>340</v>
      </c>
      <c r="BI31" s="438">
        <v>261</v>
      </c>
      <c r="BJ31" s="438">
        <v>246</v>
      </c>
      <c r="BK31" s="438">
        <v>274.14</v>
      </c>
      <c r="BL31" s="438">
        <v>345</v>
      </c>
      <c r="BM31" s="438">
        <v>7408</v>
      </c>
      <c r="BN31" s="438">
        <v>433</v>
      </c>
      <c r="BO31" s="438"/>
      <c r="BP31" s="438"/>
      <c r="BQ31" s="438"/>
      <c r="BR31" s="438"/>
      <c r="BS31" s="438"/>
      <c r="BT31" s="438"/>
      <c r="BU31" s="438"/>
      <c r="BV31" s="438"/>
      <c r="BW31" s="438"/>
      <c r="BX31" s="438"/>
      <c r="BY31" s="438"/>
      <c r="BZ31" s="438"/>
    </row>
    <row r="32" spans="1:78" ht="14" customHeight="1" x14ac:dyDescent="0.15">
      <c r="A32" s="438" t="s">
        <v>601</v>
      </c>
      <c r="B32" s="438">
        <v>4704702</v>
      </c>
      <c r="C32" s="438">
        <v>4539335.34</v>
      </c>
      <c r="D32" s="438">
        <v>4677810</v>
      </c>
      <c r="E32" s="438">
        <v>4686132</v>
      </c>
      <c r="F32" s="438">
        <v>4528348</v>
      </c>
      <c r="G32" s="438">
        <v>4564885.7300000004</v>
      </c>
      <c r="H32" s="438">
        <v>4699027</v>
      </c>
      <c r="I32" s="438">
        <v>4580633</v>
      </c>
      <c r="J32" s="438">
        <v>3953159</v>
      </c>
      <c r="K32" s="438">
        <v>3920570.56</v>
      </c>
      <c r="L32" s="438">
        <v>3228562</v>
      </c>
      <c r="M32" s="438">
        <v>2987136</v>
      </c>
      <c r="N32" s="438">
        <v>2859088</v>
      </c>
      <c r="O32" s="438">
        <v>2742886.07</v>
      </c>
      <c r="P32" s="438">
        <v>2801087</v>
      </c>
      <c r="Q32" s="438">
        <v>2748398</v>
      </c>
      <c r="R32" s="438">
        <v>2632863</v>
      </c>
      <c r="S32" s="438">
        <v>1439300.97</v>
      </c>
      <c r="T32" s="438">
        <v>1158940</v>
      </c>
      <c r="U32" s="438">
        <v>1069144</v>
      </c>
      <c r="V32" s="438">
        <v>982384</v>
      </c>
      <c r="W32" s="438">
        <v>927744.4</v>
      </c>
      <c r="X32" s="438">
        <v>550069</v>
      </c>
      <c r="Y32" s="438">
        <v>544232</v>
      </c>
      <c r="Z32" s="438">
        <v>545454</v>
      </c>
      <c r="AA32" s="438">
        <v>528501.99</v>
      </c>
      <c r="AB32" s="438">
        <v>600950</v>
      </c>
      <c r="AC32" s="438">
        <v>597646</v>
      </c>
      <c r="AD32" s="438">
        <v>602324</v>
      </c>
      <c r="AE32" s="438">
        <v>594316.53</v>
      </c>
      <c r="AF32" s="438">
        <v>633181</v>
      </c>
      <c r="AG32" s="438">
        <v>658447</v>
      </c>
      <c r="AH32" s="438">
        <v>633959</v>
      </c>
      <c r="AI32" s="438">
        <v>626108.59</v>
      </c>
      <c r="AJ32" s="438">
        <v>745913</v>
      </c>
      <c r="AK32" s="438">
        <v>739946</v>
      </c>
      <c r="AL32" s="438">
        <v>744466</v>
      </c>
      <c r="AM32" s="438">
        <v>724811.85</v>
      </c>
      <c r="AN32" s="438">
        <v>897806</v>
      </c>
      <c r="AO32" s="438">
        <v>904055</v>
      </c>
      <c r="AP32" s="438">
        <v>913136</v>
      </c>
      <c r="AQ32" s="438">
        <v>898279.88</v>
      </c>
      <c r="AR32" s="438">
        <v>900791</v>
      </c>
      <c r="AS32" s="438">
        <v>918080</v>
      </c>
      <c r="AT32" s="438">
        <v>937874</v>
      </c>
      <c r="AU32" s="438">
        <v>924451.34</v>
      </c>
      <c r="AV32" s="438">
        <v>0</v>
      </c>
      <c r="AW32" s="438">
        <v>923581</v>
      </c>
      <c r="AX32" s="438">
        <v>1249949</v>
      </c>
      <c r="AY32" s="438">
        <v>1235268.1499999999</v>
      </c>
      <c r="AZ32" s="438">
        <v>1214868</v>
      </c>
      <c r="BA32" s="438">
        <v>1076387</v>
      </c>
      <c r="BB32" s="438">
        <v>1094173</v>
      </c>
      <c r="BC32" s="438">
        <v>1079330.6100000001</v>
      </c>
      <c r="BD32" s="438">
        <v>1079138</v>
      </c>
      <c r="BE32" s="438">
        <v>1103411</v>
      </c>
      <c r="BF32" s="438">
        <v>1160934</v>
      </c>
      <c r="BG32" s="438">
        <v>1171512.7</v>
      </c>
      <c r="BH32" s="438">
        <v>1201074</v>
      </c>
      <c r="BI32" s="438">
        <v>1157859</v>
      </c>
      <c r="BJ32" s="438">
        <v>1106024</v>
      </c>
      <c r="BK32" s="438">
        <v>1087657.57</v>
      </c>
      <c r="BL32" s="438">
        <v>142340</v>
      </c>
      <c r="BM32" s="438">
        <v>159117</v>
      </c>
      <c r="BN32" s="438">
        <v>178995</v>
      </c>
      <c r="BO32" s="438"/>
      <c r="BP32" s="438"/>
      <c r="BQ32" s="438"/>
      <c r="BR32" s="438"/>
      <c r="BS32" s="438"/>
      <c r="BT32" s="438"/>
      <c r="BU32" s="438"/>
      <c r="BV32" s="438"/>
      <c r="BW32" s="438"/>
      <c r="BX32" s="438"/>
      <c r="BY32" s="438"/>
      <c r="BZ32" s="438"/>
    </row>
    <row r="33" spans="1:78" ht="14" customHeight="1" x14ac:dyDescent="0.15">
      <c r="A33" s="438" t="s">
        <v>600</v>
      </c>
      <c r="B33" s="438">
        <v>441056</v>
      </c>
      <c r="C33" s="438">
        <v>444538.25</v>
      </c>
      <c r="D33" s="438">
        <v>475457</v>
      </c>
      <c r="E33" s="438">
        <v>478792</v>
      </c>
      <c r="F33" s="438">
        <v>482666</v>
      </c>
      <c r="G33" s="438">
        <v>486292.47999999998</v>
      </c>
      <c r="H33" s="438">
        <v>489994</v>
      </c>
      <c r="I33" s="438">
        <v>494049</v>
      </c>
      <c r="J33" s="438">
        <v>497401</v>
      </c>
      <c r="K33" s="438">
        <v>500415.12</v>
      </c>
      <c r="L33" s="438">
        <v>503832</v>
      </c>
      <c r="M33" s="438">
        <v>507031</v>
      </c>
      <c r="N33" s="438">
        <v>510245</v>
      </c>
      <c r="O33" s="438">
        <v>0</v>
      </c>
      <c r="P33" s="438">
        <v>0</v>
      </c>
      <c r="Q33" s="438">
        <v>0</v>
      </c>
      <c r="R33" s="438">
        <v>0</v>
      </c>
      <c r="S33" s="438">
        <v>0</v>
      </c>
      <c r="T33" s="438">
        <v>0</v>
      </c>
      <c r="U33" s="438">
        <v>0</v>
      </c>
      <c r="V33" s="438">
        <v>0</v>
      </c>
      <c r="W33" s="438">
        <v>0</v>
      </c>
      <c r="X33" s="438">
        <v>0</v>
      </c>
      <c r="Y33" s="438">
        <v>0</v>
      </c>
      <c r="Z33" s="438">
        <v>0</v>
      </c>
      <c r="AA33" s="438">
        <v>0</v>
      </c>
      <c r="AB33" s="438">
        <v>0</v>
      </c>
      <c r="AC33" s="438">
        <v>0</v>
      </c>
      <c r="AD33" s="438">
        <v>0</v>
      </c>
      <c r="AE33" s="438">
        <v>0</v>
      </c>
      <c r="AF33" s="438">
        <v>0</v>
      </c>
      <c r="AG33" s="438">
        <v>0</v>
      </c>
      <c r="AH33" s="438">
        <v>0</v>
      </c>
      <c r="AI33" s="438">
        <v>0</v>
      </c>
      <c r="AJ33" s="438">
        <v>0</v>
      </c>
      <c r="AK33" s="438">
        <v>0</v>
      </c>
      <c r="AL33" s="438">
        <v>0</v>
      </c>
      <c r="AM33" s="438">
        <v>0</v>
      </c>
      <c r="AN33" s="438">
        <v>0</v>
      </c>
      <c r="AO33" s="438">
        <v>0</v>
      </c>
      <c r="AP33" s="438">
        <v>0</v>
      </c>
      <c r="AQ33" s="438">
        <v>0</v>
      </c>
      <c r="AR33" s="438">
        <v>0</v>
      </c>
      <c r="AS33" s="438">
        <v>0</v>
      </c>
      <c r="AT33" s="438">
        <v>0</v>
      </c>
      <c r="AU33" s="438">
        <v>0</v>
      </c>
      <c r="AV33" s="438">
        <v>0</v>
      </c>
      <c r="AW33" s="438">
        <v>0</v>
      </c>
      <c r="AX33" s="438">
        <v>0</v>
      </c>
      <c r="AY33" s="438">
        <v>0</v>
      </c>
      <c r="AZ33" s="438">
        <v>0</v>
      </c>
      <c r="BA33" s="438">
        <v>0</v>
      </c>
      <c r="BB33" s="438">
        <v>0</v>
      </c>
      <c r="BC33" s="438">
        <v>0</v>
      </c>
      <c r="BD33" s="438">
        <v>0</v>
      </c>
      <c r="BE33" s="438">
        <v>0</v>
      </c>
      <c r="BF33" s="438">
        <v>0</v>
      </c>
      <c r="BG33" s="438">
        <v>0</v>
      </c>
      <c r="BH33" s="438">
        <v>0</v>
      </c>
      <c r="BI33" s="438">
        <v>0</v>
      </c>
      <c r="BJ33" s="438">
        <v>0</v>
      </c>
      <c r="BK33" s="438">
        <v>0</v>
      </c>
      <c r="BL33" s="438">
        <v>0</v>
      </c>
      <c r="BM33" s="438">
        <v>0</v>
      </c>
      <c r="BN33" s="438">
        <v>0</v>
      </c>
      <c r="BO33" s="438"/>
      <c r="BP33" s="438"/>
      <c r="BQ33" s="438"/>
      <c r="BR33" s="438"/>
      <c r="BS33" s="438"/>
      <c r="BT33" s="438"/>
      <c r="BU33" s="438"/>
      <c r="BV33" s="438"/>
      <c r="BW33" s="438"/>
      <c r="BX33" s="438"/>
      <c r="BY33" s="438"/>
      <c r="BZ33" s="438"/>
    </row>
    <row r="34" spans="1:78" ht="14" customHeight="1" x14ac:dyDescent="0.15">
      <c r="A34" s="438" t="s">
        <v>599</v>
      </c>
      <c r="B34" s="438">
        <v>4263646</v>
      </c>
      <c r="C34" s="438">
        <v>4094797.1</v>
      </c>
      <c r="D34" s="438">
        <v>4202353</v>
      </c>
      <c r="E34" s="438">
        <v>4207340</v>
      </c>
      <c r="F34" s="438">
        <v>4045682</v>
      </c>
      <c r="G34" s="438">
        <v>4078593.25</v>
      </c>
      <c r="H34" s="438">
        <v>4209033</v>
      </c>
      <c r="I34" s="438">
        <v>4086584</v>
      </c>
      <c r="J34" s="438">
        <v>3455758</v>
      </c>
      <c r="K34" s="438">
        <v>3420155.45</v>
      </c>
      <c r="L34" s="438">
        <v>2724730</v>
      </c>
      <c r="M34" s="438">
        <v>2480105</v>
      </c>
      <c r="N34" s="438">
        <v>2348843</v>
      </c>
      <c r="O34" s="438">
        <v>0</v>
      </c>
      <c r="P34" s="438">
        <v>0</v>
      </c>
      <c r="Q34" s="438">
        <v>0</v>
      </c>
      <c r="R34" s="438">
        <v>0</v>
      </c>
      <c r="S34" s="438">
        <v>0</v>
      </c>
      <c r="T34" s="438">
        <v>0</v>
      </c>
      <c r="U34" s="438">
        <v>0</v>
      </c>
      <c r="V34" s="438">
        <v>0</v>
      </c>
      <c r="W34" s="438">
        <v>0</v>
      </c>
      <c r="X34" s="438">
        <v>0</v>
      </c>
      <c r="Y34" s="438">
        <v>0</v>
      </c>
      <c r="Z34" s="438">
        <v>0</v>
      </c>
      <c r="AA34" s="438">
        <v>0</v>
      </c>
      <c r="AB34" s="438">
        <v>0</v>
      </c>
      <c r="AC34" s="438">
        <v>0</v>
      </c>
      <c r="AD34" s="438">
        <v>0</v>
      </c>
      <c r="AE34" s="438">
        <v>0</v>
      </c>
      <c r="AF34" s="438">
        <v>0</v>
      </c>
      <c r="AG34" s="438">
        <v>0</v>
      </c>
      <c r="AH34" s="438">
        <v>0</v>
      </c>
      <c r="AI34" s="438">
        <v>0</v>
      </c>
      <c r="AJ34" s="438">
        <v>0</v>
      </c>
      <c r="AK34" s="438">
        <v>0</v>
      </c>
      <c r="AL34" s="438">
        <v>0</v>
      </c>
      <c r="AM34" s="438">
        <v>0</v>
      </c>
      <c r="AN34" s="438">
        <v>0</v>
      </c>
      <c r="AO34" s="438">
        <v>0</v>
      </c>
      <c r="AP34" s="438">
        <v>0</v>
      </c>
      <c r="AQ34" s="438">
        <v>0</v>
      </c>
      <c r="AR34" s="438">
        <v>0</v>
      </c>
      <c r="AS34" s="438">
        <v>0</v>
      </c>
      <c r="AT34" s="438">
        <v>0</v>
      </c>
      <c r="AU34" s="438">
        <v>0</v>
      </c>
      <c r="AV34" s="438">
        <v>0</v>
      </c>
      <c r="AW34" s="438">
        <v>0</v>
      </c>
      <c r="AX34" s="438">
        <v>0</v>
      </c>
      <c r="AY34" s="438">
        <v>0</v>
      </c>
      <c r="AZ34" s="438">
        <v>0</v>
      </c>
      <c r="BA34" s="438">
        <v>0</v>
      </c>
      <c r="BB34" s="438">
        <v>0</v>
      </c>
      <c r="BC34" s="438">
        <v>0</v>
      </c>
      <c r="BD34" s="438">
        <v>0</v>
      </c>
      <c r="BE34" s="438">
        <v>0</v>
      </c>
      <c r="BF34" s="438">
        <v>0</v>
      </c>
      <c r="BG34" s="438">
        <v>0</v>
      </c>
      <c r="BH34" s="438">
        <v>0</v>
      </c>
      <c r="BI34" s="438">
        <v>0</v>
      </c>
      <c r="BJ34" s="438">
        <v>0</v>
      </c>
      <c r="BK34" s="438">
        <v>0</v>
      </c>
      <c r="BL34" s="438">
        <v>0</v>
      </c>
      <c r="BM34" s="438">
        <v>0</v>
      </c>
      <c r="BN34" s="438">
        <v>0</v>
      </c>
      <c r="BO34" s="438"/>
      <c r="BP34" s="438"/>
      <c r="BQ34" s="438"/>
      <c r="BR34" s="438"/>
      <c r="BS34" s="438"/>
      <c r="BT34" s="438"/>
      <c r="BU34" s="438"/>
      <c r="BV34" s="438"/>
      <c r="BW34" s="438"/>
      <c r="BX34" s="438"/>
      <c r="BY34" s="438"/>
      <c r="BZ34" s="438"/>
    </row>
    <row r="35" spans="1:78" ht="14" customHeight="1" x14ac:dyDescent="0.15">
      <c r="A35" s="438" t="s">
        <v>598</v>
      </c>
      <c r="B35" s="438">
        <v>0</v>
      </c>
      <c r="C35" s="438">
        <v>0</v>
      </c>
      <c r="D35" s="438">
        <v>0</v>
      </c>
      <c r="E35" s="438">
        <v>0</v>
      </c>
      <c r="F35" s="438">
        <v>0</v>
      </c>
      <c r="G35" s="438">
        <v>0</v>
      </c>
      <c r="H35" s="438">
        <v>0</v>
      </c>
      <c r="I35" s="438">
        <v>0</v>
      </c>
      <c r="J35" s="438">
        <v>0</v>
      </c>
      <c r="K35" s="438">
        <v>0</v>
      </c>
      <c r="L35" s="438">
        <v>0</v>
      </c>
      <c r="M35" s="438">
        <v>0</v>
      </c>
      <c r="N35" s="438">
        <v>0</v>
      </c>
      <c r="O35" s="438">
        <v>0</v>
      </c>
      <c r="P35" s="438">
        <v>0</v>
      </c>
      <c r="Q35" s="438">
        <v>0</v>
      </c>
      <c r="R35" s="438">
        <v>0</v>
      </c>
      <c r="S35" s="438">
        <v>0</v>
      </c>
      <c r="T35" s="438">
        <v>0</v>
      </c>
      <c r="U35" s="438">
        <v>0</v>
      </c>
      <c r="V35" s="438">
        <v>0</v>
      </c>
      <c r="W35" s="438">
        <v>0</v>
      </c>
      <c r="X35" s="438">
        <v>0</v>
      </c>
      <c r="Y35" s="438">
        <v>0</v>
      </c>
      <c r="Z35" s="438">
        <v>0</v>
      </c>
      <c r="AA35" s="438">
        <v>0</v>
      </c>
      <c r="AB35" s="438">
        <v>0</v>
      </c>
      <c r="AC35" s="438">
        <v>0</v>
      </c>
      <c r="AD35" s="438">
        <v>0</v>
      </c>
      <c r="AE35" s="438">
        <v>0</v>
      </c>
      <c r="AF35" s="438">
        <v>0</v>
      </c>
      <c r="AG35" s="438">
        <v>0</v>
      </c>
      <c r="AH35" s="438">
        <v>0</v>
      </c>
      <c r="AI35" s="438">
        <v>0</v>
      </c>
      <c r="AJ35" s="438">
        <v>0</v>
      </c>
      <c r="AK35" s="438">
        <v>0</v>
      </c>
      <c r="AL35" s="438">
        <v>0</v>
      </c>
      <c r="AM35" s="438">
        <v>0</v>
      </c>
      <c r="AN35" s="438">
        <v>0</v>
      </c>
      <c r="AO35" s="438">
        <v>0</v>
      </c>
      <c r="AP35" s="438">
        <v>0</v>
      </c>
      <c r="AQ35" s="438">
        <v>0</v>
      </c>
      <c r="AR35" s="438">
        <v>0</v>
      </c>
      <c r="AS35" s="438">
        <v>0</v>
      </c>
      <c r="AT35" s="438">
        <v>0</v>
      </c>
      <c r="AU35" s="438">
        <v>0</v>
      </c>
      <c r="AV35" s="438">
        <v>0</v>
      </c>
      <c r="AW35" s="438">
        <v>387</v>
      </c>
      <c r="AX35" s="438">
        <v>0</v>
      </c>
      <c r="AY35" s="438">
        <v>0</v>
      </c>
      <c r="AZ35" s="438">
        <v>0</v>
      </c>
      <c r="BA35" s="438">
        <v>0</v>
      </c>
      <c r="BB35" s="438">
        <v>0</v>
      </c>
      <c r="BC35" s="438">
        <v>0</v>
      </c>
      <c r="BD35" s="438">
        <v>0</v>
      </c>
      <c r="BE35" s="438">
        <v>0</v>
      </c>
      <c r="BF35" s="438">
        <v>0</v>
      </c>
      <c r="BG35" s="438">
        <v>0</v>
      </c>
      <c r="BH35" s="438">
        <v>0</v>
      </c>
      <c r="BI35" s="438">
        <v>0</v>
      </c>
      <c r="BJ35" s="438">
        <v>0</v>
      </c>
      <c r="BK35" s="438">
        <v>0</v>
      </c>
      <c r="BL35" s="438">
        <v>0</v>
      </c>
      <c r="BM35" s="438">
        <v>0</v>
      </c>
      <c r="BN35" s="438">
        <v>0</v>
      </c>
      <c r="BO35" s="438"/>
      <c r="BP35" s="438"/>
      <c r="BQ35" s="438"/>
      <c r="BR35" s="438"/>
      <c r="BS35" s="438"/>
      <c r="BT35" s="438"/>
      <c r="BU35" s="438"/>
      <c r="BV35" s="438"/>
      <c r="BW35" s="438"/>
      <c r="BX35" s="438"/>
      <c r="BY35" s="438"/>
      <c r="BZ35" s="438"/>
    </row>
    <row r="36" spans="1:78" ht="14" customHeight="1" x14ac:dyDescent="0.15">
      <c r="A36" s="438" t="s">
        <v>597</v>
      </c>
      <c r="B36" s="438">
        <v>0</v>
      </c>
      <c r="C36" s="438">
        <v>0</v>
      </c>
      <c r="D36" s="438">
        <v>0</v>
      </c>
      <c r="E36" s="438">
        <v>0</v>
      </c>
      <c r="F36" s="438">
        <v>0</v>
      </c>
      <c r="G36" s="438">
        <v>0</v>
      </c>
      <c r="H36" s="438">
        <v>0</v>
      </c>
      <c r="I36" s="438">
        <v>0</v>
      </c>
      <c r="J36" s="438">
        <v>0</v>
      </c>
      <c r="K36" s="438">
        <v>0</v>
      </c>
      <c r="L36" s="438">
        <v>0</v>
      </c>
      <c r="M36" s="438">
        <v>0</v>
      </c>
      <c r="N36" s="438">
        <v>0</v>
      </c>
      <c r="O36" s="438">
        <v>0</v>
      </c>
      <c r="P36" s="438">
        <v>0</v>
      </c>
      <c r="Q36" s="438">
        <v>0</v>
      </c>
      <c r="R36" s="438">
        <v>0</v>
      </c>
      <c r="S36" s="438">
        <v>0</v>
      </c>
      <c r="T36" s="438">
        <v>0</v>
      </c>
      <c r="U36" s="438">
        <v>0</v>
      </c>
      <c r="V36" s="438">
        <v>0</v>
      </c>
      <c r="W36" s="438">
        <v>0</v>
      </c>
      <c r="X36" s="438">
        <v>214392</v>
      </c>
      <c r="Y36" s="438">
        <v>174433</v>
      </c>
      <c r="Z36" s="438">
        <v>133536</v>
      </c>
      <c r="AA36" s="438">
        <v>95041.58</v>
      </c>
      <c r="AB36" s="438">
        <v>0</v>
      </c>
      <c r="AC36" s="438">
        <v>0</v>
      </c>
      <c r="AD36" s="438">
        <v>0</v>
      </c>
      <c r="AE36" s="438">
        <v>0</v>
      </c>
      <c r="AF36" s="438">
        <v>0</v>
      </c>
      <c r="AG36" s="438">
        <v>0</v>
      </c>
      <c r="AH36" s="438">
        <v>0</v>
      </c>
      <c r="AI36" s="438">
        <v>0</v>
      </c>
      <c r="AJ36" s="438">
        <v>0</v>
      </c>
      <c r="AK36" s="438">
        <v>0</v>
      </c>
      <c r="AL36" s="438">
        <v>0</v>
      </c>
      <c r="AM36" s="438">
        <v>0</v>
      </c>
      <c r="AN36" s="438">
        <v>41000</v>
      </c>
      <c r="AO36" s="438">
        <v>41000</v>
      </c>
      <c r="AP36" s="438">
        <v>41000</v>
      </c>
      <c r="AQ36" s="438">
        <v>41000</v>
      </c>
      <c r="AR36" s="438">
        <v>41000</v>
      </c>
      <c r="AS36" s="438">
        <v>41000</v>
      </c>
      <c r="AT36" s="438">
        <v>41000</v>
      </c>
      <c r="AU36" s="438">
        <v>157000</v>
      </c>
      <c r="AV36" s="438">
        <v>210539</v>
      </c>
      <c r="AW36" s="438">
        <v>212279</v>
      </c>
      <c r="AX36" s="438">
        <v>210548</v>
      </c>
      <c r="AY36" s="438">
        <v>96213.38</v>
      </c>
      <c r="AZ36" s="438">
        <v>95298</v>
      </c>
      <c r="BA36" s="438">
        <v>93777</v>
      </c>
      <c r="BB36" s="438">
        <v>93777</v>
      </c>
      <c r="BC36" s="438">
        <v>93511.03</v>
      </c>
      <c r="BD36" s="438">
        <v>93980</v>
      </c>
      <c r="BE36" s="438">
        <v>56528</v>
      </c>
      <c r="BF36" s="438">
        <v>57484</v>
      </c>
      <c r="BG36" s="438">
        <v>58136.23</v>
      </c>
      <c r="BH36" s="438">
        <v>40106</v>
      </c>
      <c r="BI36" s="438">
        <v>40667</v>
      </c>
      <c r="BJ36" s="438">
        <v>42469</v>
      </c>
      <c r="BK36" s="438">
        <v>41766.120000000003</v>
      </c>
      <c r="BL36" s="438">
        <v>0</v>
      </c>
      <c r="BM36" s="438">
        <v>0</v>
      </c>
      <c r="BN36" s="438">
        <v>0</v>
      </c>
      <c r="BO36" s="438"/>
      <c r="BP36" s="438"/>
      <c r="BQ36" s="438"/>
      <c r="BR36" s="438"/>
      <c r="BS36" s="438"/>
      <c r="BT36" s="438"/>
      <c r="BU36" s="438"/>
      <c r="BV36" s="438"/>
      <c r="BW36" s="438"/>
      <c r="BX36" s="438"/>
      <c r="BY36" s="438"/>
      <c r="BZ36" s="438"/>
    </row>
    <row r="37" spans="1:78" ht="14" customHeight="1" x14ac:dyDescent="0.15">
      <c r="A37" s="438" t="s">
        <v>566</v>
      </c>
      <c r="B37" s="438">
        <v>0</v>
      </c>
      <c r="C37" s="438">
        <v>0</v>
      </c>
      <c r="D37" s="438">
        <v>0</v>
      </c>
      <c r="E37" s="438">
        <v>0</v>
      </c>
      <c r="F37" s="438">
        <v>0</v>
      </c>
      <c r="G37" s="438">
        <v>0</v>
      </c>
      <c r="H37" s="438">
        <v>0</v>
      </c>
      <c r="I37" s="438">
        <v>0</v>
      </c>
      <c r="J37" s="438">
        <v>0</v>
      </c>
      <c r="K37" s="438">
        <v>0</v>
      </c>
      <c r="L37" s="438">
        <v>0</v>
      </c>
      <c r="M37" s="438">
        <v>0</v>
      </c>
      <c r="N37" s="438">
        <v>0</v>
      </c>
      <c r="O37" s="438">
        <v>0</v>
      </c>
      <c r="P37" s="438">
        <v>0</v>
      </c>
      <c r="Q37" s="438">
        <v>0</v>
      </c>
      <c r="R37" s="438">
        <v>0</v>
      </c>
      <c r="S37" s="438">
        <v>0</v>
      </c>
      <c r="T37" s="438">
        <v>0</v>
      </c>
      <c r="U37" s="438">
        <v>0</v>
      </c>
      <c r="V37" s="438">
        <v>0</v>
      </c>
      <c r="W37" s="438">
        <v>0</v>
      </c>
      <c r="X37" s="438">
        <v>214392</v>
      </c>
      <c r="Y37" s="438">
        <v>174433</v>
      </c>
      <c r="Z37" s="438">
        <v>133536</v>
      </c>
      <c r="AA37" s="438">
        <v>95041.58</v>
      </c>
      <c r="AB37" s="438">
        <v>0</v>
      </c>
      <c r="AC37" s="438">
        <v>0</v>
      </c>
      <c r="AD37" s="438">
        <v>0</v>
      </c>
      <c r="AE37" s="438">
        <v>0</v>
      </c>
      <c r="AF37" s="438">
        <v>0</v>
      </c>
      <c r="AG37" s="438">
        <v>0</v>
      </c>
      <c r="AH37" s="438">
        <v>0</v>
      </c>
      <c r="AI37" s="438">
        <v>0</v>
      </c>
      <c r="AJ37" s="438">
        <v>0</v>
      </c>
      <c r="AK37" s="438">
        <v>0</v>
      </c>
      <c r="AL37" s="438">
        <v>0</v>
      </c>
      <c r="AM37" s="438">
        <v>0</v>
      </c>
      <c r="AN37" s="438">
        <v>41000</v>
      </c>
      <c r="AO37" s="438">
        <v>41000</v>
      </c>
      <c r="AP37" s="438">
        <v>41000</v>
      </c>
      <c r="AQ37" s="438">
        <v>41000</v>
      </c>
      <c r="AR37" s="438">
        <v>41000</v>
      </c>
      <c r="AS37" s="438">
        <v>41000</v>
      </c>
      <c r="AT37" s="438">
        <v>41000</v>
      </c>
      <c r="AU37" s="438">
        <v>157000</v>
      </c>
      <c r="AV37" s="438">
        <v>210539</v>
      </c>
      <c r="AW37" s="438">
        <v>212279</v>
      </c>
      <c r="AX37" s="438">
        <v>210548</v>
      </c>
      <c r="AY37" s="438">
        <v>96213.38</v>
      </c>
      <c r="AZ37" s="438">
        <v>95298</v>
      </c>
      <c r="BA37" s="438">
        <v>93777</v>
      </c>
      <c r="BB37" s="438">
        <v>93777</v>
      </c>
      <c r="BC37" s="438">
        <v>93511.03</v>
      </c>
      <c r="BD37" s="438">
        <v>93980</v>
      </c>
      <c r="BE37" s="438">
        <v>56528</v>
      </c>
      <c r="BF37" s="438">
        <v>57484</v>
      </c>
      <c r="BG37" s="438">
        <v>58136.23</v>
      </c>
      <c r="BH37" s="438">
        <v>40106</v>
      </c>
      <c r="BI37" s="438">
        <v>40667</v>
      </c>
      <c r="BJ37" s="438">
        <v>42469</v>
      </c>
      <c r="BK37" s="438">
        <v>41766.120000000003</v>
      </c>
      <c r="BL37" s="438">
        <v>0</v>
      </c>
      <c r="BM37" s="438">
        <v>0</v>
      </c>
      <c r="BN37" s="438">
        <v>0</v>
      </c>
      <c r="BO37" s="438"/>
      <c r="BP37" s="438"/>
      <c r="BQ37" s="438"/>
      <c r="BR37" s="438"/>
      <c r="BS37" s="438"/>
      <c r="BT37" s="438"/>
      <c r="BU37" s="438"/>
      <c r="BV37" s="438"/>
      <c r="BW37" s="438"/>
      <c r="BX37" s="438"/>
      <c r="BY37" s="438"/>
      <c r="BZ37" s="438"/>
    </row>
    <row r="38" spans="1:78" ht="14" customHeight="1" x14ac:dyDescent="0.15">
      <c r="A38" s="438" t="s">
        <v>596</v>
      </c>
      <c r="B38" s="438">
        <v>365820</v>
      </c>
      <c r="C38" s="438">
        <v>363337.47</v>
      </c>
      <c r="D38" s="438">
        <v>358236</v>
      </c>
      <c r="E38" s="438">
        <v>342452</v>
      </c>
      <c r="F38" s="438">
        <v>384592</v>
      </c>
      <c r="G38" s="438">
        <v>373910.49</v>
      </c>
      <c r="H38" s="438">
        <v>348525</v>
      </c>
      <c r="I38" s="438">
        <v>291013</v>
      </c>
      <c r="J38" s="438">
        <v>228550</v>
      </c>
      <c r="K38" s="438">
        <v>203300.52</v>
      </c>
      <c r="L38" s="438">
        <v>181888</v>
      </c>
      <c r="M38" s="438">
        <v>151525</v>
      </c>
      <c r="N38" s="438">
        <v>125853</v>
      </c>
      <c r="O38" s="438">
        <v>109258.38</v>
      </c>
      <c r="P38" s="438">
        <v>551</v>
      </c>
      <c r="Q38" s="438">
        <v>564</v>
      </c>
      <c r="R38" s="438">
        <v>489</v>
      </c>
      <c r="S38" s="438">
        <v>0</v>
      </c>
      <c r="T38" s="438">
        <v>0</v>
      </c>
      <c r="U38" s="438">
        <v>0</v>
      </c>
      <c r="V38" s="438">
        <v>0</v>
      </c>
      <c r="W38" s="438">
        <v>0</v>
      </c>
      <c r="X38" s="438">
        <v>0</v>
      </c>
      <c r="Y38" s="438">
        <v>0</v>
      </c>
      <c r="Z38" s="438">
        <v>0</v>
      </c>
      <c r="AA38" s="438">
        <v>0</v>
      </c>
      <c r="AB38" s="438">
        <v>0</v>
      </c>
      <c r="AC38" s="438">
        <v>0</v>
      </c>
      <c r="AD38" s="438">
        <v>0</v>
      </c>
      <c r="AE38" s="438">
        <v>0</v>
      </c>
      <c r="AF38" s="438">
        <v>0</v>
      </c>
      <c r="AG38" s="438">
        <v>0</v>
      </c>
      <c r="AH38" s="438">
        <v>0</v>
      </c>
      <c r="AI38" s="438">
        <v>0</v>
      </c>
      <c r="AJ38" s="438">
        <v>0</v>
      </c>
      <c r="AK38" s="438">
        <v>0</v>
      </c>
      <c r="AL38" s="438">
        <v>0</v>
      </c>
      <c r="AM38" s="438">
        <v>0</v>
      </c>
      <c r="AN38" s="438">
        <v>0</v>
      </c>
      <c r="AO38" s="438">
        <v>0</v>
      </c>
      <c r="AP38" s="438">
        <v>0</v>
      </c>
      <c r="AQ38" s="438">
        <v>0</v>
      </c>
      <c r="AR38" s="438">
        <v>0</v>
      </c>
      <c r="AS38" s="438">
        <v>2737313</v>
      </c>
      <c r="AT38" s="438">
        <v>0</v>
      </c>
      <c r="AU38" s="438">
        <v>0</v>
      </c>
      <c r="AV38" s="438">
        <v>0</v>
      </c>
      <c r="AW38" s="438">
        <v>0</v>
      </c>
      <c r="AX38" s="438">
        <v>0</v>
      </c>
      <c r="AY38" s="438">
        <v>0</v>
      </c>
      <c r="AZ38" s="438">
        <v>0</v>
      </c>
      <c r="BA38" s="438">
        <v>0</v>
      </c>
      <c r="BB38" s="438">
        <v>0</v>
      </c>
      <c r="BC38" s="438">
        <v>0</v>
      </c>
      <c r="BD38" s="438">
        <v>0</v>
      </c>
      <c r="BE38" s="438">
        <v>0</v>
      </c>
      <c r="BF38" s="438">
        <v>0</v>
      </c>
      <c r="BG38" s="438">
        <v>0</v>
      </c>
      <c r="BH38" s="438">
        <v>0</v>
      </c>
      <c r="BI38" s="438">
        <v>0</v>
      </c>
      <c r="BJ38" s="438">
        <v>0</v>
      </c>
      <c r="BK38" s="438">
        <v>0</v>
      </c>
      <c r="BL38" s="438">
        <v>0</v>
      </c>
      <c r="BM38" s="438">
        <v>0</v>
      </c>
      <c r="BN38" s="438">
        <v>0</v>
      </c>
      <c r="BO38" s="438"/>
      <c r="BP38" s="438"/>
      <c r="BQ38" s="438"/>
      <c r="BR38" s="438"/>
      <c r="BS38" s="438"/>
      <c r="BT38" s="438"/>
      <c r="BU38" s="438"/>
      <c r="BV38" s="438"/>
      <c r="BW38" s="438"/>
      <c r="BX38" s="438"/>
      <c r="BY38" s="438"/>
      <c r="BZ38" s="438"/>
    </row>
    <row r="39" spans="1:78" ht="14" customHeight="1" x14ac:dyDescent="0.15">
      <c r="A39" s="438" t="s">
        <v>595</v>
      </c>
      <c r="B39" s="438">
        <v>365820</v>
      </c>
      <c r="C39" s="438">
        <v>363337.47</v>
      </c>
      <c r="D39" s="438">
        <v>358236</v>
      </c>
      <c r="E39" s="438">
        <v>342452</v>
      </c>
      <c r="F39" s="438">
        <v>384592</v>
      </c>
      <c r="G39" s="438">
        <v>373910.49</v>
      </c>
      <c r="H39" s="438">
        <v>348525</v>
      </c>
      <c r="I39" s="438">
        <v>291013</v>
      </c>
      <c r="J39" s="438">
        <v>228550</v>
      </c>
      <c r="K39" s="438">
        <v>203300.52</v>
      </c>
      <c r="L39" s="438">
        <v>181888</v>
      </c>
      <c r="M39" s="438">
        <v>151525</v>
      </c>
      <c r="N39" s="438">
        <v>125853</v>
      </c>
      <c r="O39" s="438">
        <v>109258.38</v>
      </c>
      <c r="P39" s="438">
        <v>551</v>
      </c>
      <c r="Q39" s="438">
        <v>564</v>
      </c>
      <c r="R39" s="438">
        <v>489</v>
      </c>
      <c r="S39" s="438">
        <v>0</v>
      </c>
      <c r="T39" s="438">
        <v>0</v>
      </c>
      <c r="U39" s="438">
        <v>0</v>
      </c>
      <c r="V39" s="438">
        <v>0</v>
      </c>
      <c r="W39" s="438">
        <v>0</v>
      </c>
      <c r="X39" s="438">
        <v>0</v>
      </c>
      <c r="Y39" s="438">
        <v>0</v>
      </c>
      <c r="Z39" s="438">
        <v>0</v>
      </c>
      <c r="AA39" s="438">
        <v>0</v>
      </c>
      <c r="AB39" s="438">
        <v>0</v>
      </c>
      <c r="AC39" s="438">
        <v>0</v>
      </c>
      <c r="AD39" s="438">
        <v>0</v>
      </c>
      <c r="AE39" s="438">
        <v>0</v>
      </c>
      <c r="AF39" s="438">
        <v>0</v>
      </c>
      <c r="AG39" s="438">
        <v>0</v>
      </c>
      <c r="AH39" s="438">
        <v>0</v>
      </c>
      <c r="AI39" s="438">
        <v>0</v>
      </c>
      <c r="AJ39" s="438">
        <v>0</v>
      </c>
      <c r="AK39" s="438">
        <v>0</v>
      </c>
      <c r="AL39" s="438">
        <v>0</v>
      </c>
      <c r="AM39" s="438">
        <v>0</v>
      </c>
      <c r="AN39" s="438">
        <v>0</v>
      </c>
      <c r="AO39" s="438">
        <v>0</v>
      </c>
      <c r="AP39" s="438">
        <v>0</v>
      </c>
      <c r="AQ39" s="438">
        <v>0</v>
      </c>
      <c r="AR39" s="438">
        <v>0</v>
      </c>
      <c r="AS39" s="438">
        <v>2737313</v>
      </c>
      <c r="AT39" s="438">
        <v>0</v>
      </c>
      <c r="AU39" s="438">
        <v>0</v>
      </c>
      <c r="AV39" s="438">
        <v>0</v>
      </c>
      <c r="AW39" s="438">
        <v>0</v>
      </c>
      <c r="AX39" s="438">
        <v>0</v>
      </c>
      <c r="AY39" s="438">
        <v>0</v>
      </c>
      <c r="AZ39" s="438">
        <v>0</v>
      </c>
      <c r="BA39" s="438">
        <v>0</v>
      </c>
      <c r="BB39" s="438">
        <v>0</v>
      </c>
      <c r="BC39" s="438">
        <v>0</v>
      </c>
      <c r="BD39" s="438">
        <v>0</v>
      </c>
      <c r="BE39" s="438">
        <v>0</v>
      </c>
      <c r="BF39" s="438">
        <v>0</v>
      </c>
      <c r="BG39" s="438">
        <v>0</v>
      </c>
      <c r="BH39" s="438">
        <v>0</v>
      </c>
      <c r="BI39" s="438">
        <v>0</v>
      </c>
      <c r="BJ39" s="438">
        <v>0</v>
      </c>
      <c r="BK39" s="438">
        <v>0</v>
      </c>
      <c r="BL39" s="438">
        <v>0</v>
      </c>
      <c r="BM39" s="438">
        <v>0</v>
      </c>
      <c r="BN39" s="438">
        <v>0</v>
      </c>
      <c r="BO39" s="438"/>
      <c r="BP39" s="438"/>
      <c r="BQ39" s="438"/>
      <c r="BR39" s="438"/>
      <c r="BS39" s="438"/>
      <c r="BT39" s="438"/>
      <c r="BU39" s="438"/>
      <c r="BV39" s="438"/>
      <c r="BW39" s="438"/>
      <c r="BX39" s="438"/>
      <c r="BY39" s="438"/>
      <c r="BZ39" s="438"/>
    </row>
    <row r="40" spans="1:78" ht="14" customHeight="1" x14ac:dyDescent="0.15">
      <c r="A40" s="438" t="s">
        <v>594</v>
      </c>
      <c r="B40" s="438">
        <v>163521</v>
      </c>
      <c r="C40" s="438">
        <v>164305.60999999999</v>
      </c>
      <c r="D40" s="438">
        <v>165101</v>
      </c>
      <c r="E40" s="438">
        <v>165895</v>
      </c>
      <c r="F40" s="438">
        <v>166682</v>
      </c>
      <c r="G40" s="438">
        <v>167459.97</v>
      </c>
      <c r="H40" s="438">
        <v>168255</v>
      </c>
      <c r="I40" s="438">
        <v>169051</v>
      </c>
      <c r="J40" s="438">
        <v>169837</v>
      </c>
      <c r="K40" s="438">
        <v>170615.14</v>
      </c>
      <c r="L40" s="438">
        <v>171410</v>
      </c>
      <c r="M40" s="438">
        <v>172206</v>
      </c>
      <c r="N40" s="438">
        <v>172992</v>
      </c>
      <c r="O40" s="438">
        <v>173770.32</v>
      </c>
      <c r="P40" s="438">
        <v>174566</v>
      </c>
      <c r="Q40" s="438">
        <v>142161</v>
      </c>
      <c r="R40" s="438">
        <v>142948</v>
      </c>
      <c r="S40" s="438">
        <v>143734.14000000001</v>
      </c>
      <c r="T40" s="438">
        <v>380757</v>
      </c>
      <c r="U40" s="438">
        <v>384809</v>
      </c>
      <c r="V40" s="438">
        <v>388817</v>
      </c>
      <c r="W40" s="438">
        <v>392780.47</v>
      </c>
      <c r="X40" s="438">
        <v>396832</v>
      </c>
      <c r="Y40" s="438">
        <v>400884</v>
      </c>
      <c r="Z40" s="438">
        <v>404892</v>
      </c>
      <c r="AA40" s="438">
        <v>408855.46</v>
      </c>
      <c r="AB40" s="438">
        <v>412907</v>
      </c>
      <c r="AC40" s="438">
        <v>416959</v>
      </c>
      <c r="AD40" s="438">
        <v>420967</v>
      </c>
      <c r="AE40" s="438">
        <v>424930.45</v>
      </c>
      <c r="AF40" s="438">
        <v>428982</v>
      </c>
      <c r="AG40" s="438">
        <v>433034</v>
      </c>
      <c r="AH40" s="438">
        <v>437042</v>
      </c>
      <c r="AI40" s="438">
        <v>441014.09</v>
      </c>
      <c r="AJ40" s="438">
        <v>445655</v>
      </c>
      <c r="AK40" s="438">
        <v>449707</v>
      </c>
      <c r="AL40" s="438">
        <v>453715</v>
      </c>
      <c r="AM40" s="438">
        <v>457678.59</v>
      </c>
      <c r="AN40" s="438">
        <v>461730</v>
      </c>
      <c r="AO40" s="438">
        <v>465782</v>
      </c>
      <c r="AP40" s="438">
        <v>469790</v>
      </c>
      <c r="AQ40" s="438">
        <v>473164.07</v>
      </c>
      <c r="AR40" s="438">
        <v>477551</v>
      </c>
      <c r="AS40" s="438">
        <v>481835</v>
      </c>
      <c r="AT40" s="438">
        <v>487185</v>
      </c>
      <c r="AU40" s="438">
        <v>491387.59</v>
      </c>
      <c r="AV40" s="438">
        <v>495253</v>
      </c>
      <c r="AW40" s="438">
        <v>499761</v>
      </c>
      <c r="AX40" s="438">
        <v>504217</v>
      </c>
      <c r="AY40" s="438">
        <v>507628.68</v>
      </c>
      <c r="AZ40" s="438">
        <v>512076</v>
      </c>
      <c r="BA40" s="438">
        <v>516382</v>
      </c>
      <c r="BB40" s="438">
        <v>553236</v>
      </c>
      <c r="BC40" s="438">
        <v>0</v>
      </c>
      <c r="BD40" s="438">
        <v>0</v>
      </c>
      <c r="BE40" s="438">
        <v>0</v>
      </c>
      <c r="BF40" s="438">
        <v>0</v>
      </c>
      <c r="BG40" s="438">
        <v>0</v>
      </c>
      <c r="BH40" s="438">
        <v>0</v>
      </c>
      <c r="BI40" s="438">
        <v>0</v>
      </c>
      <c r="BJ40" s="438">
        <v>0</v>
      </c>
      <c r="BK40" s="438">
        <v>0</v>
      </c>
      <c r="BL40" s="438">
        <v>0</v>
      </c>
      <c r="BM40" s="438">
        <v>0</v>
      </c>
      <c r="BN40" s="438">
        <v>0</v>
      </c>
      <c r="BO40" s="438"/>
      <c r="BP40" s="438"/>
      <c r="BQ40" s="438"/>
      <c r="BR40" s="438"/>
      <c r="BS40" s="438"/>
      <c r="BT40" s="438"/>
      <c r="BU40" s="438"/>
      <c r="BV40" s="438"/>
      <c r="BW40" s="438"/>
      <c r="BX40" s="438"/>
      <c r="BY40" s="438"/>
      <c r="BZ40" s="438"/>
    </row>
    <row r="41" spans="1:78" ht="14" customHeight="1" x14ac:dyDescent="0.15">
      <c r="A41" s="438" t="s">
        <v>245</v>
      </c>
      <c r="B41" s="438">
        <v>30461112</v>
      </c>
      <c r="C41" s="438">
        <v>29504875.010000002</v>
      </c>
      <c r="D41" s="438">
        <v>29450408</v>
      </c>
      <c r="E41" s="438">
        <v>29002839</v>
      </c>
      <c r="F41" s="438">
        <v>29004552</v>
      </c>
      <c r="G41" s="438">
        <v>29215223.800000001</v>
      </c>
      <c r="H41" s="438">
        <v>29600874</v>
      </c>
      <c r="I41" s="438">
        <v>29574370</v>
      </c>
      <c r="J41" s="438">
        <v>29679856</v>
      </c>
      <c r="K41" s="438">
        <v>29875459.43</v>
      </c>
      <c r="L41" s="438">
        <v>29894870</v>
      </c>
      <c r="M41" s="438">
        <v>29808938</v>
      </c>
      <c r="N41" s="438">
        <v>17615988</v>
      </c>
      <c r="O41" s="438">
        <v>17368097.829999998</v>
      </c>
      <c r="P41" s="438">
        <v>17999263</v>
      </c>
      <c r="Q41" s="438">
        <v>17933971</v>
      </c>
      <c r="R41" s="438">
        <v>17996818</v>
      </c>
      <c r="S41" s="438">
        <v>19773816.859999999</v>
      </c>
      <c r="T41" s="438">
        <v>19267590</v>
      </c>
      <c r="U41" s="438">
        <v>19229865</v>
      </c>
      <c r="V41" s="438">
        <v>19451911</v>
      </c>
      <c r="W41" s="438">
        <v>19569082.699999999</v>
      </c>
      <c r="X41" s="438">
        <v>19409811</v>
      </c>
      <c r="Y41" s="438">
        <v>19627789</v>
      </c>
      <c r="Z41" s="438">
        <v>19639655</v>
      </c>
      <c r="AA41" s="438">
        <v>19987599.539999999</v>
      </c>
      <c r="AB41" s="438">
        <v>18702903</v>
      </c>
      <c r="AC41" s="438">
        <v>18518710</v>
      </c>
      <c r="AD41" s="438">
        <v>18690247</v>
      </c>
      <c r="AE41" s="438">
        <v>18992872.760000002</v>
      </c>
      <c r="AF41" s="438">
        <v>18946385</v>
      </c>
      <c r="AG41" s="438">
        <v>19155622</v>
      </c>
      <c r="AH41" s="438">
        <v>19373912</v>
      </c>
      <c r="AI41" s="438">
        <v>19701418.48</v>
      </c>
      <c r="AJ41" s="438">
        <v>23319430</v>
      </c>
      <c r="AK41" s="438">
        <v>23169555</v>
      </c>
      <c r="AL41" s="438">
        <v>23297937</v>
      </c>
      <c r="AM41" s="438">
        <v>23638086.620000001</v>
      </c>
      <c r="AN41" s="438">
        <v>23125983</v>
      </c>
      <c r="AO41" s="438">
        <v>23349891</v>
      </c>
      <c r="AP41" s="438">
        <v>23562010</v>
      </c>
      <c r="AQ41" s="438">
        <v>23865795.18</v>
      </c>
      <c r="AR41" s="438">
        <v>22883654</v>
      </c>
      <c r="AS41" s="438">
        <v>20252161</v>
      </c>
      <c r="AT41" s="438">
        <v>22830834</v>
      </c>
      <c r="AU41" s="438">
        <v>22864008.469999999</v>
      </c>
      <c r="AV41" s="438">
        <v>18146956</v>
      </c>
      <c r="AW41" s="438">
        <v>18110416</v>
      </c>
      <c r="AX41" s="438">
        <v>17626330</v>
      </c>
      <c r="AY41" s="438">
        <v>16692500.34</v>
      </c>
      <c r="AZ41" s="438">
        <v>16451133</v>
      </c>
      <c r="BA41" s="438">
        <v>16147056</v>
      </c>
      <c r="BB41" s="438">
        <v>16169701</v>
      </c>
      <c r="BC41" s="438">
        <v>16905040.75</v>
      </c>
      <c r="BD41" s="438">
        <v>16500668</v>
      </c>
      <c r="BE41" s="438">
        <v>16173669</v>
      </c>
      <c r="BF41" s="438">
        <v>12834354</v>
      </c>
      <c r="BG41" s="438">
        <v>16053060.890000001</v>
      </c>
      <c r="BH41" s="438">
        <v>15630653</v>
      </c>
      <c r="BI41" s="438">
        <v>15241826</v>
      </c>
      <c r="BJ41" s="438">
        <v>10815940</v>
      </c>
      <c r="BK41" s="438">
        <v>14225615.199999999</v>
      </c>
      <c r="BL41" s="438">
        <v>13364802</v>
      </c>
      <c r="BM41" s="438">
        <v>10323478</v>
      </c>
      <c r="BN41" s="438">
        <v>9784845</v>
      </c>
      <c r="BO41" s="438"/>
      <c r="BP41" s="438"/>
      <c r="BQ41" s="438"/>
      <c r="BR41" s="438"/>
      <c r="BS41" s="438"/>
      <c r="BT41" s="438"/>
      <c r="BU41" s="438"/>
      <c r="BV41" s="438"/>
      <c r="BW41" s="438"/>
      <c r="BX41" s="438"/>
      <c r="BY41" s="438"/>
      <c r="BZ41" s="438"/>
    </row>
    <row r="42" spans="1:78" ht="14" customHeight="1" x14ac:dyDescent="0.15">
      <c r="A42" s="438" t="s">
        <v>593</v>
      </c>
      <c r="B42" s="438">
        <v>11906543</v>
      </c>
      <c r="C42" s="438">
        <v>11807840.17</v>
      </c>
      <c r="D42" s="438">
        <v>12109295</v>
      </c>
      <c r="E42" s="438">
        <v>12359401</v>
      </c>
      <c r="F42" s="438">
        <v>10773386</v>
      </c>
      <c r="G42" s="438">
        <v>5428373.9000000004</v>
      </c>
      <c r="H42" s="438">
        <v>5737895</v>
      </c>
      <c r="I42" s="438">
        <v>5921178</v>
      </c>
      <c r="J42" s="438">
        <v>6188029</v>
      </c>
      <c r="K42" s="438">
        <v>6637238.5700000003</v>
      </c>
      <c r="L42" s="438">
        <v>7398437</v>
      </c>
      <c r="M42" s="438">
        <v>7869865</v>
      </c>
      <c r="N42" s="438">
        <v>8323786</v>
      </c>
      <c r="O42" s="438">
        <v>0</v>
      </c>
      <c r="P42" s="438">
        <v>0</v>
      </c>
      <c r="Q42" s="438">
        <v>0</v>
      </c>
      <c r="R42" s="438">
        <v>0</v>
      </c>
      <c r="S42" s="438">
        <v>0</v>
      </c>
      <c r="T42" s="438">
        <v>0</v>
      </c>
      <c r="U42" s="438">
        <v>0</v>
      </c>
      <c r="V42" s="438">
        <v>0</v>
      </c>
      <c r="W42" s="438">
        <v>0</v>
      </c>
      <c r="X42" s="438">
        <v>0</v>
      </c>
      <c r="Y42" s="438">
        <v>0</v>
      </c>
      <c r="Z42" s="438">
        <v>0</v>
      </c>
      <c r="AA42" s="438">
        <v>0</v>
      </c>
      <c r="AB42" s="438">
        <v>0</v>
      </c>
      <c r="AC42" s="438">
        <v>0</v>
      </c>
      <c r="AD42" s="438">
        <v>0</v>
      </c>
      <c r="AE42" s="438">
        <v>0</v>
      </c>
      <c r="AF42" s="438">
        <v>0</v>
      </c>
      <c r="AG42" s="438">
        <v>0</v>
      </c>
      <c r="AH42" s="438">
        <v>0</v>
      </c>
      <c r="AI42" s="438">
        <v>0</v>
      </c>
      <c r="AJ42" s="438">
        <v>0</v>
      </c>
      <c r="AK42" s="438">
        <v>0</v>
      </c>
      <c r="AL42" s="438">
        <v>0</v>
      </c>
      <c r="AM42" s="438">
        <v>0</v>
      </c>
      <c r="AN42" s="438">
        <v>0</v>
      </c>
      <c r="AO42" s="438">
        <v>0</v>
      </c>
      <c r="AP42" s="438">
        <v>0</v>
      </c>
      <c r="AQ42" s="438">
        <v>0</v>
      </c>
      <c r="AR42" s="438">
        <v>0</v>
      </c>
      <c r="AS42" s="438">
        <v>0</v>
      </c>
      <c r="AT42" s="438">
        <v>0</v>
      </c>
      <c r="AU42" s="438">
        <v>0</v>
      </c>
      <c r="AV42" s="438">
        <v>0</v>
      </c>
      <c r="AW42" s="438">
        <v>0</v>
      </c>
      <c r="AX42" s="438">
        <v>0</v>
      </c>
      <c r="AY42" s="438">
        <v>0</v>
      </c>
      <c r="AZ42" s="438">
        <v>0</v>
      </c>
      <c r="BA42" s="438">
        <v>0</v>
      </c>
      <c r="BB42" s="438">
        <v>0</v>
      </c>
      <c r="BC42" s="438">
        <v>0</v>
      </c>
      <c r="BD42" s="438">
        <v>0</v>
      </c>
      <c r="BE42" s="438">
        <v>0</v>
      </c>
      <c r="BF42" s="438">
        <v>0</v>
      </c>
      <c r="BG42" s="438">
        <v>0</v>
      </c>
      <c r="BH42" s="438">
        <v>0</v>
      </c>
      <c r="BI42" s="438">
        <v>0</v>
      </c>
      <c r="BJ42" s="438">
        <v>0</v>
      </c>
      <c r="BK42" s="438">
        <v>0</v>
      </c>
      <c r="BL42" s="438">
        <v>0</v>
      </c>
      <c r="BM42" s="438">
        <v>0</v>
      </c>
      <c r="BN42" s="438">
        <v>0</v>
      </c>
      <c r="BO42" s="438"/>
      <c r="BP42" s="438"/>
      <c r="BQ42" s="438"/>
      <c r="BR42" s="438"/>
      <c r="BS42" s="438"/>
      <c r="BT42" s="438"/>
      <c r="BU42" s="438"/>
      <c r="BV42" s="438"/>
      <c r="BW42" s="438"/>
      <c r="BX42" s="438"/>
      <c r="BY42" s="438"/>
      <c r="BZ42" s="438"/>
    </row>
    <row r="43" spans="1:78" s="446" customFormat="1" ht="14" customHeight="1" x14ac:dyDescent="0.15">
      <c r="A43" s="438" t="s">
        <v>244</v>
      </c>
      <c r="B43" s="438">
        <v>790854</v>
      </c>
      <c r="C43" s="438">
        <v>765090.59</v>
      </c>
      <c r="D43" s="438">
        <v>753554</v>
      </c>
      <c r="E43" s="438">
        <v>746525</v>
      </c>
      <c r="F43" s="438">
        <v>751691</v>
      </c>
      <c r="G43" s="438">
        <v>695915.07</v>
      </c>
      <c r="H43" s="438">
        <v>689402</v>
      </c>
      <c r="I43" s="438">
        <v>673805</v>
      </c>
      <c r="J43" s="438">
        <v>673963</v>
      </c>
      <c r="K43" s="438">
        <v>681743.42</v>
      </c>
      <c r="L43" s="438">
        <v>700651</v>
      </c>
      <c r="M43" s="438">
        <v>667495</v>
      </c>
      <c r="N43" s="438">
        <v>622491</v>
      </c>
      <c r="O43" s="438">
        <v>453574.78</v>
      </c>
      <c r="P43" s="438">
        <v>456240</v>
      </c>
      <c r="Q43" s="438">
        <v>464236</v>
      </c>
      <c r="R43" s="438">
        <v>475853</v>
      </c>
      <c r="S43" s="438">
        <v>453678.49</v>
      </c>
      <c r="T43" s="438">
        <v>433229</v>
      </c>
      <c r="U43" s="438">
        <v>444890</v>
      </c>
      <c r="V43" s="438">
        <v>450917</v>
      </c>
      <c r="W43" s="438">
        <v>436012.65</v>
      </c>
      <c r="X43" s="438">
        <v>418929</v>
      </c>
      <c r="Y43" s="438">
        <v>392477</v>
      </c>
      <c r="Z43" s="438">
        <v>390008</v>
      </c>
      <c r="AA43" s="438">
        <v>389281.52</v>
      </c>
      <c r="AB43" s="438">
        <v>386628</v>
      </c>
      <c r="AC43" s="438">
        <v>382859</v>
      </c>
      <c r="AD43" s="438">
        <v>374912</v>
      </c>
      <c r="AE43" s="438">
        <v>372018.68</v>
      </c>
      <c r="AF43" s="438">
        <v>370877</v>
      </c>
      <c r="AG43" s="438">
        <v>363620</v>
      </c>
      <c r="AH43" s="438">
        <v>374683</v>
      </c>
      <c r="AI43" s="438">
        <v>384909.12</v>
      </c>
      <c r="AJ43" s="438">
        <v>391715</v>
      </c>
      <c r="AK43" s="438">
        <v>396654</v>
      </c>
      <c r="AL43" s="438">
        <v>407995</v>
      </c>
      <c r="AM43" s="438">
        <v>419813.46</v>
      </c>
      <c r="AN43" s="438">
        <v>433106</v>
      </c>
      <c r="AO43" s="438">
        <v>435078</v>
      </c>
      <c r="AP43" s="438">
        <v>449253</v>
      </c>
      <c r="AQ43" s="438">
        <v>459078.26</v>
      </c>
      <c r="AR43" s="438">
        <v>287067</v>
      </c>
      <c r="AS43" s="438">
        <v>297754</v>
      </c>
      <c r="AT43" s="438">
        <v>308893</v>
      </c>
      <c r="AU43" s="438">
        <v>318962.71000000002</v>
      </c>
      <c r="AV43" s="438">
        <v>318286</v>
      </c>
      <c r="AW43" s="438">
        <v>324099</v>
      </c>
      <c r="AX43" s="438">
        <v>330615</v>
      </c>
      <c r="AY43" s="438">
        <v>341447.75</v>
      </c>
      <c r="AZ43" s="438">
        <v>356090</v>
      </c>
      <c r="BA43" s="438">
        <v>109465</v>
      </c>
      <c r="BB43" s="438">
        <v>105596</v>
      </c>
      <c r="BC43" s="438">
        <v>107454.72</v>
      </c>
      <c r="BD43" s="438">
        <v>105777</v>
      </c>
      <c r="BE43" s="438">
        <v>102627</v>
      </c>
      <c r="BF43" s="438">
        <v>3323927</v>
      </c>
      <c r="BG43" s="438">
        <v>103626.59</v>
      </c>
      <c r="BH43" s="438">
        <v>91653</v>
      </c>
      <c r="BI43" s="438">
        <v>89840</v>
      </c>
      <c r="BJ43" s="438">
        <v>4285856</v>
      </c>
      <c r="BK43" s="438">
        <v>188608.28</v>
      </c>
      <c r="BL43" s="438">
        <v>194045</v>
      </c>
      <c r="BM43" s="438">
        <v>555496</v>
      </c>
      <c r="BN43" s="438">
        <v>567499</v>
      </c>
      <c r="BO43" s="438"/>
      <c r="BP43" s="438"/>
      <c r="BQ43" s="438"/>
      <c r="BR43" s="438"/>
      <c r="BS43" s="438"/>
      <c r="BT43" s="438"/>
      <c r="BU43" s="438"/>
      <c r="BV43" s="438"/>
      <c r="BW43" s="438"/>
      <c r="BX43" s="438"/>
      <c r="BY43" s="438"/>
      <c r="BZ43" s="438"/>
    </row>
    <row r="44" spans="1:78" ht="14" customHeight="1" x14ac:dyDescent="0.15">
      <c r="A44" s="438" t="s">
        <v>592</v>
      </c>
      <c r="B44" s="438">
        <v>0</v>
      </c>
      <c r="C44" s="438">
        <v>0</v>
      </c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38">
        <v>0</v>
      </c>
      <c r="L44" s="438">
        <v>0</v>
      </c>
      <c r="M44" s="438">
        <v>0</v>
      </c>
      <c r="N44" s="438">
        <v>0</v>
      </c>
      <c r="O44" s="438">
        <v>0</v>
      </c>
      <c r="P44" s="438">
        <v>0</v>
      </c>
      <c r="Q44" s="438">
        <v>0</v>
      </c>
      <c r="R44" s="438">
        <v>0</v>
      </c>
      <c r="S44" s="438">
        <v>120654.05</v>
      </c>
      <c r="T44" s="438">
        <v>92031</v>
      </c>
      <c r="U44" s="438">
        <v>89036</v>
      </c>
      <c r="V44" s="438">
        <v>0</v>
      </c>
      <c r="W44" s="438">
        <v>0</v>
      </c>
      <c r="X44" s="438">
        <v>68930</v>
      </c>
      <c r="Y44" s="438">
        <v>51794</v>
      </c>
      <c r="Z44" s="438">
        <v>0</v>
      </c>
      <c r="AA44" s="438">
        <v>0</v>
      </c>
      <c r="AB44" s="438">
        <v>50713</v>
      </c>
      <c r="AC44" s="438">
        <v>0</v>
      </c>
      <c r="AD44" s="438">
        <v>0</v>
      </c>
      <c r="AE44" s="438">
        <v>0</v>
      </c>
      <c r="AF44" s="438">
        <v>0</v>
      </c>
      <c r="AG44" s="438">
        <v>0</v>
      </c>
      <c r="AH44" s="438">
        <v>0</v>
      </c>
      <c r="AI44" s="438">
        <v>72173.91</v>
      </c>
      <c r="AJ44" s="438">
        <v>0</v>
      </c>
      <c r="AK44" s="438">
        <v>73280</v>
      </c>
      <c r="AL44" s="438">
        <v>79986</v>
      </c>
      <c r="AM44" s="438">
        <v>0</v>
      </c>
      <c r="AN44" s="438">
        <v>85351</v>
      </c>
      <c r="AO44" s="438">
        <v>87803</v>
      </c>
      <c r="AP44" s="438">
        <v>0</v>
      </c>
      <c r="AQ44" s="438">
        <v>0</v>
      </c>
      <c r="AR44" s="438">
        <v>97125</v>
      </c>
      <c r="AS44" s="438">
        <v>0</v>
      </c>
      <c r="AT44" s="438">
        <v>308893</v>
      </c>
      <c r="AU44" s="438">
        <v>111026.48</v>
      </c>
      <c r="AV44" s="438">
        <v>104352</v>
      </c>
      <c r="AW44" s="438">
        <v>104167</v>
      </c>
      <c r="AX44" s="438">
        <v>104685</v>
      </c>
      <c r="AY44" s="438">
        <v>109518.88</v>
      </c>
      <c r="AZ44" s="438">
        <v>116164</v>
      </c>
      <c r="BA44" s="438">
        <v>109465</v>
      </c>
      <c r="BB44" s="438">
        <v>105596</v>
      </c>
      <c r="BC44" s="438">
        <v>107454.72</v>
      </c>
      <c r="BD44" s="438">
        <v>105777</v>
      </c>
      <c r="BE44" s="438">
        <v>102627</v>
      </c>
      <c r="BF44" s="438">
        <v>104651</v>
      </c>
      <c r="BG44" s="438">
        <v>103626.59</v>
      </c>
      <c r="BH44" s="438">
        <v>91653</v>
      </c>
      <c r="BI44" s="438">
        <v>89840</v>
      </c>
      <c r="BJ44" s="438">
        <v>0</v>
      </c>
      <c r="BK44" s="438">
        <v>0</v>
      </c>
      <c r="BL44" s="438">
        <v>0</v>
      </c>
      <c r="BM44" s="438">
        <v>0</v>
      </c>
      <c r="BN44" s="438">
        <v>0</v>
      </c>
      <c r="BO44" s="438"/>
      <c r="BP44" s="438"/>
      <c r="BQ44" s="438"/>
      <c r="BR44" s="438"/>
      <c r="BS44" s="438"/>
      <c r="BT44" s="438"/>
      <c r="BU44" s="438"/>
      <c r="BV44" s="438"/>
      <c r="BW44" s="438"/>
      <c r="BX44" s="438"/>
      <c r="BY44" s="438"/>
      <c r="BZ44" s="438"/>
    </row>
    <row r="45" spans="1:78" ht="14" customHeight="1" x14ac:dyDescent="0.15">
      <c r="A45" s="438" t="s">
        <v>591</v>
      </c>
      <c r="B45" s="438">
        <v>790854</v>
      </c>
      <c r="C45" s="438">
        <v>765090.59</v>
      </c>
      <c r="D45" s="438">
        <v>753554</v>
      </c>
      <c r="E45" s="438">
        <v>746525</v>
      </c>
      <c r="F45" s="438">
        <v>751691</v>
      </c>
      <c r="G45" s="438">
        <v>695915.07</v>
      </c>
      <c r="H45" s="438">
        <v>689402</v>
      </c>
      <c r="I45" s="438">
        <v>673805</v>
      </c>
      <c r="J45" s="438">
        <v>673963</v>
      </c>
      <c r="K45" s="438">
        <v>681743.42</v>
      </c>
      <c r="L45" s="438">
        <v>700651</v>
      </c>
      <c r="M45" s="438">
        <v>667495</v>
      </c>
      <c r="N45" s="438">
        <v>622491</v>
      </c>
      <c r="O45" s="438">
        <v>453574.78</v>
      </c>
      <c r="P45" s="438">
        <v>456240</v>
      </c>
      <c r="Q45" s="438">
        <v>464236</v>
      </c>
      <c r="R45" s="438">
        <v>475853</v>
      </c>
      <c r="S45" s="438">
        <v>333024.44</v>
      </c>
      <c r="T45" s="438">
        <v>341198</v>
      </c>
      <c r="U45" s="438">
        <v>355854</v>
      </c>
      <c r="V45" s="438">
        <v>450917</v>
      </c>
      <c r="W45" s="438">
        <v>436012.65</v>
      </c>
      <c r="X45" s="438">
        <v>349999</v>
      </c>
      <c r="Y45" s="438">
        <v>340683</v>
      </c>
      <c r="Z45" s="438">
        <v>390008</v>
      </c>
      <c r="AA45" s="438">
        <v>389281.52</v>
      </c>
      <c r="AB45" s="438">
        <v>335915</v>
      </c>
      <c r="AC45" s="438">
        <v>382859</v>
      </c>
      <c r="AD45" s="438">
        <v>374912</v>
      </c>
      <c r="AE45" s="438">
        <v>372018.68</v>
      </c>
      <c r="AF45" s="438">
        <v>370877</v>
      </c>
      <c r="AG45" s="438">
        <v>363620</v>
      </c>
      <c r="AH45" s="438">
        <v>374683</v>
      </c>
      <c r="AI45" s="438">
        <v>312735.21000000002</v>
      </c>
      <c r="AJ45" s="438">
        <v>391715</v>
      </c>
      <c r="AK45" s="438">
        <v>323374</v>
      </c>
      <c r="AL45" s="438">
        <v>328009</v>
      </c>
      <c r="AM45" s="438">
        <v>419813.46</v>
      </c>
      <c r="AN45" s="438">
        <v>347755</v>
      </c>
      <c r="AO45" s="438">
        <v>347275</v>
      </c>
      <c r="AP45" s="438">
        <v>449253</v>
      </c>
      <c r="AQ45" s="438">
        <v>459078.26</v>
      </c>
      <c r="AR45" s="438">
        <v>189942</v>
      </c>
      <c r="AS45" s="438">
        <v>297754</v>
      </c>
      <c r="AT45" s="438">
        <v>0</v>
      </c>
      <c r="AU45" s="438">
        <v>207936.23</v>
      </c>
      <c r="AV45" s="438">
        <v>213934</v>
      </c>
      <c r="AW45" s="438">
        <v>219932</v>
      </c>
      <c r="AX45" s="438">
        <v>225930</v>
      </c>
      <c r="AY45" s="438">
        <v>231928.87</v>
      </c>
      <c r="AZ45" s="438">
        <v>239926</v>
      </c>
      <c r="BA45" s="438">
        <v>0</v>
      </c>
      <c r="BB45" s="438">
        <v>0</v>
      </c>
      <c r="BC45" s="438">
        <v>0</v>
      </c>
      <c r="BD45" s="438">
        <v>0</v>
      </c>
      <c r="BE45" s="438">
        <v>0</v>
      </c>
      <c r="BF45" s="438">
        <v>3219276</v>
      </c>
      <c r="BG45" s="438">
        <v>0</v>
      </c>
      <c r="BH45" s="438">
        <v>0</v>
      </c>
      <c r="BI45" s="438">
        <v>0</v>
      </c>
      <c r="BJ45" s="438">
        <v>4285856</v>
      </c>
      <c r="BK45" s="438">
        <v>188608.28</v>
      </c>
      <c r="BL45" s="438">
        <v>194045</v>
      </c>
      <c r="BM45" s="438">
        <v>555496</v>
      </c>
      <c r="BN45" s="438">
        <v>567499</v>
      </c>
      <c r="BO45" s="438"/>
      <c r="BP45" s="438"/>
      <c r="BQ45" s="438"/>
      <c r="BR45" s="438"/>
      <c r="BS45" s="438"/>
      <c r="BT45" s="438"/>
      <c r="BU45" s="438"/>
      <c r="BV45" s="438"/>
      <c r="BW45" s="438"/>
      <c r="BX45" s="438"/>
      <c r="BY45" s="438"/>
      <c r="BZ45" s="438"/>
    </row>
    <row r="46" spans="1:78" ht="14" customHeight="1" x14ac:dyDescent="0.15">
      <c r="A46" s="438" t="s">
        <v>590</v>
      </c>
      <c r="B46" s="438">
        <v>360432</v>
      </c>
      <c r="C46" s="438">
        <v>360432.45</v>
      </c>
      <c r="D46" s="438">
        <v>360432</v>
      </c>
      <c r="E46" s="438">
        <v>360432</v>
      </c>
      <c r="F46" s="438">
        <v>360432</v>
      </c>
      <c r="G46" s="438">
        <v>360432.45</v>
      </c>
      <c r="H46" s="438">
        <v>360432</v>
      </c>
      <c r="I46" s="438">
        <v>360432</v>
      </c>
      <c r="J46" s="438">
        <v>360432</v>
      </c>
      <c r="K46" s="438">
        <v>360432.45</v>
      </c>
      <c r="L46" s="438">
        <v>336028</v>
      </c>
      <c r="M46" s="438">
        <v>336028</v>
      </c>
      <c r="N46" s="438">
        <v>356421</v>
      </c>
      <c r="O46" s="438">
        <v>314602.23999999999</v>
      </c>
      <c r="P46" s="438">
        <v>314602</v>
      </c>
      <c r="Q46" s="438">
        <v>314602</v>
      </c>
      <c r="R46" s="438">
        <v>314602</v>
      </c>
      <c r="S46" s="438">
        <v>314602.23999999999</v>
      </c>
      <c r="T46" s="438">
        <v>314602</v>
      </c>
      <c r="U46" s="438">
        <v>314602</v>
      </c>
      <c r="V46" s="438">
        <v>314602</v>
      </c>
      <c r="W46" s="438">
        <v>314602.23999999999</v>
      </c>
      <c r="X46" s="438">
        <v>314602</v>
      </c>
      <c r="Y46" s="438">
        <v>314602</v>
      </c>
      <c r="Z46" s="438">
        <v>314602</v>
      </c>
      <c r="AA46" s="438">
        <v>314602.23999999999</v>
      </c>
      <c r="AB46" s="438">
        <v>314602</v>
      </c>
      <c r="AC46" s="438">
        <v>314602</v>
      </c>
      <c r="AD46" s="438">
        <v>314602</v>
      </c>
      <c r="AE46" s="438">
        <v>314602.23999999999</v>
      </c>
      <c r="AF46" s="438">
        <v>314602</v>
      </c>
      <c r="AG46" s="438">
        <v>314602</v>
      </c>
      <c r="AH46" s="438">
        <v>314602</v>
      </c>
      <c r="AI46" s="438">
        <v>314602.23999999999</v>
      </c>
      <c r="AJ46" s="438">
        <v>314602</v>
      </c>
      <c r="AK46" s="438">
        <v>314602</v>
      </c>
      <c r="AL46" s="438">
        <v>314602</v>
      </c>
      <c r="AM46" s="438">
        <v>314602.23999999999</v>
      </c>
      <c r="AN46" s="438">
        <v>314602</v>
      </c>
      <c r="AO46" s="438">
        <v>314602</v>
      </c>
      <c r="AP46" s="438">
        <v>314602</v>
      </c>
      <c r="AQ46" s="438">
        <v>314602.23999999999</v>
      </c>
      <c r="AR46" s="438">
        <v>314602</v>
      </c>
      <c r="AS46" s="438">
        <v>314602</v>
      </c>
      <c r="AT46" s="438">
        <v>314602</v>
      </c>
      <c r="AU46" s="438">
        <v>314602.23999999999</v>
      </c>
      <c r="AV46" s="438">
        <v>328783</v>
      </c>
      <c r="AW46" s="438">
        <v>328783</v>
      </c>
      <c r="AX46" s="438">
        <v>328783</v>
      </c>
      <c r="AY46" s="438">
        <v>314602.23999999999</v>
      </c>
      <c r="AZ46" s="438">
        <v>314602</v>
      </c>
      <c r="BA46" s="438">
        <v>115417</v>
      </c>
      <c r="BB46" s="438">
        <v>115417</v>
      </c>
      <c r="BC46" s="438">
        <v>115416.85</v>
      </c>
      <c r="BD46" s="438">
        <v>115417</v>
      </c>
      <c r="BE46" s="438">
        <v>115417</v>
      </c>
      <c r="BF46" s="438">
        <v>115417</v>
      </c>
      <c r="BG46" s="438">
        <v>115416.85</v>
      </c>
      <c r="BH46" s="438">
        <v>115417</v>
      </c>
      <c r="BI46" s="438">
        <v>115417</v>
      </c>
      <c r="BJ46" s="438">
        <v>0</v>
      </c>
      <c r="BK46" s="438">
        <v>0</v>
      </c>
      <c r="BL46" s="438">
        <v>0</v>
      </c>
      <c r="BM46" s="438">
        <v>0</v>
      </c>
      <c r="BN46" s="438">
        <v>0</v>
      </c>
      <c r="BO46" s="438"/>
      <c r="BP46" s="438"/>
      <c r="BQ46" s="438"/>
      <c r="BR46" s="438"/>
      <c r="BS46" s="438"/>
      <c r="BT46" s="438"/>
      <c r="BU46" s="438"/>
      <c r="BV46" s="438"/>
      <c r="BW46" s="438"/>
      <c r="BX46" s="438"/>
      <c r="BY46" s="438"/>
      <c r="BZ46" s="438"/>
    </row>
    <row r="47" spans="1:78" s="446" customFormat="1" ht="14" customHeight="1" x14ac:dyDescent="0.15">
      <c r="A47" s="438" t="s">
        <v>589</v>
      </c>
      <c r="B47" s="438">
        <v>362955</v>
      </c>
      <c r="C47" s="438">
        <v>374044.89</v>
      </c>
      <c r="D47" s="438">
        <v>444918</v>
      </c>
      <c r="E47" s="438">
        <v>445654</v>
      </c>
      <c r="F47" s="438">
        <v>447654</v>
      </c>
      <c r="G47" s="438">
        <v>450682.44</v>
      </c>
      <c r="H47" s="438">
        <v>458956</v>
      </c>
      <c r="I47" s="438">
        <v>461778</v>
      </c>
      <c r="J47" s="438">
        <v>433270</v>
      </c>
      <c r="K47" s="438">
        <v>445738.06</v>
      </c>
      <c r="L47" s="438">
        <v>384729</v>
      </c>
      <c r="M47" s="438">
        <v>385799</v>
      </c>
      <c r="N47" s="438">
        <v>552786</v>
      </c>
      <c r="O47" s="438">
        <v>552060.79</v>
      </c>
      <c r="P47" s="438">
        <v>254101</v>
      </c>
      <c r="Q47" s="438">
        <v>194604</v>
      </c>
      <c r="R47" s="438">
        <v>177421</v>
      </c>
      <c r="S47" s="438">
        <v>119427.81</v>
      </c>
      <c r="T47" s="438">
        <v>81965</v>
      </c>
      <c r="U47" s="438">
        <v>81302</v>
      </c>
      <c r="V47" s="438">
        <v>74794</v>
      </c>
      <c r="W47" s="438">
        <v>86445.05</v>
      </c>
      <c r="X47" s="438">
        <v>84275</v>
      </c>
      <c r="Y47" s="438">
        <v>91303</v>
      </c>
      <c r="Z47" s="438">
        <v>79274</v>
      </c>
      <c r="AA47" s="438">
        <v>83184.77</v>
      </c>
      <c r="AB47" s="438">
        <v>87940</v>
      </c>
      <c r="AC47" s="438">
        <v>95306</v>
      </c>
      <c r="AD47" s="438">
        <v>105328</v>
      </c>
      <c r="AE47" s="438">
        <v>115003.93</v>
      </c>
      <c r="AF47" s="438">
        <v>107239</v>
      </c>
      <c r="AG47" s="438">
        <v>125212</v>
      </c>
      <c r="AH47" s="438">
        <v>149261</v>
      </c>
      <c r="AI47" s="438">
        <v>166568.66</v>
      </c>
      <c r="AJ47" s="438">
        <v>138200</v>
      </c>
      <c r="AK47" s="438">
        <v>121568</v>
      </c>
      <c r="AL47" s="438">
        <v>140938</v>
      </c>
      <c r="AM47" s="438">
        <v>148723.85999999999</v>
      </c>
      <c r="AN47" s="438">
        <v>108827</v>
      </c>
      <c r="AO47" s="438">
        <v>105657</v>
      </c>
      <c r="AP47" s="438">
        <v>156858</v>
      </c>
      <c r="AQ47" s="438">
        <v>175639.53</v>
      </c>
      <c r="AR47" s="438">
        <v>155171</v>
      </c>
      <c r="AS47" s="438">
        <v>198320</v>
      </c>
      <c r="AT47" s="438">
        <v>216690</v>
      </c>
      <c r="AU47" s="438">
        <v>0</v>
      </c>
      <c r="AV47" s="438">
        <v>0</v>
      </c>
      <c r="AW47" s="438">
        <v>0</v>
      </c>
      <c r="AX47" s="438">
        <v>0</v>
      </c>
      <c r="AY47" s="438">
        <v>0</v>
      </c>
      <c r="AZ47" s="438">
        <v>0</v>
      </c>
      <c r="BA47" s="438">
        <v>0</v>
      </c>
      <c r="BB47" s="438">
        <v>0</v>
      </c>
      <c r="BC47" s="438">
        <v>0</v>
      </c>
      <c r="BD47" s="438">
        <v>0</v>
      </c>
      <c r="BE47" s="438">
        <v>0</v>
      </c>
      <c r="BF47" s="438">
        <v>0</v>
      </c>
      <c r="BG47" s="438">
        <v>0</v>
      </c>
      <c r="BH47" s="438">
        <v>0</v>
      </c>
      <c r="BI47" s="438">
        <v>0</v>
      </c>
      <c r="BJ47" s="438">
        <v>0</v>
      </c>
      <c r="BK47" s="438">
        <v>0</v>
      </c>
      <c r="BL47" s="438">
        <v>0</v>
      </c>
      <c r="BM47" s="438">
        <v>0</v>
      </c>
      <c r="BN47" s="438">
        <v>0</v>
      </c>
      <c r="BO47" s="438"/>
      <c r="BP47" s="438"/>
      <c r="BQ47" s="438"/>
      <c r="BR47" s="438"/>
      <c r="BS47" s="438"/>
      <c r="BT47" s="438"/>
      <c r="BU47" s="438"/>
      <c r="BV47" s="438"/>
      <c r="BW47" s="438"/>
      <c r="BX47" s="438"/>
      <c r="BY47" s="438"/>
      <c r="BZ47" s="438"/>
    </row>
    <row r="48" spans="1:78" ht="14" customHeight="1" x14ac:dyDescent="0.15">
      <c r="A48" s="438" t="s">
        <v>588</v>
      </c>
      <c r="B48" s="438">
        <v>677529</v>
      </c>
      <c r="C48" s="438">
        <v>635998.68000000005</v>
      </c>
      <c r="D48" s="438">
        <v>630561</v>
      </c>
      <c r="E48" s="438">
        <v>623856</v>
      </c>
      <c r="F48" s="438">
        <v>615688</v>
      </c>
      <c r="G48" s="438">
        <v>594145.56000000006</v>
      </c>
      <c r="H48" s="438">
        <v>585779</v>
      </c>
      <c r="I48" s="438">
        <v>592117</v>
      </c>
      <c r="J48" s="438">
        <v>579637</v>
      </c>
      <c r="K48" s="438">
        <v>565265.43000000005</v>
      </c>
      <c r="L48" s="438">
        <v>567940</v>
      </c>
      <c r="M48" s="438">
        <v>596722</v>
      </c>
      <c r="N48" s="438">
        <v>592761</v>
      </c>
      <c r="O48" s="438">
        <v>9230104.3399999999</v>
      </c>
      <c r="P48" s="438">
        <v>10347967</v>
      </c>
      <c r="Q48" s="438">
        <v>10637671</v>
      </c>
      <c r="R48" s="438">
        <v>10846064</v>
      </c>
      <c r="S48" s="438">
        <v>682896.56</v>
      </c>
      <c r="T48" s="438">
        <v>687199</v>
      </c>
      <c r="U48" s="438">
        <v>697315</v>
      </c>
      <c r="V48" s="438">
        <v>672621</v>
      </c>
      <c r="W48" s="438">
        <v>670607.25</v>
      </c>
      <c r="X48" s="438">
        <v>636380</v>
      </c>
      <c r="Y48" s="438">
        <v>634645</v>
      </c>
      <c r="Z48" s="438">
        <v>631818</v>
      </c>
      <c r="AA48" s="438">
        <v>578542.80000000005</v>
      </c>
      <c r="AB48" s="438">
        <v>572694</v>
      </c>
      <c r="AC48" s="438">
        <v>568378</v>
      </c>
      <c r="AD48" s="438">
        <v>547508</v>
      </c>
      <c r="AE48" s="438">
        <v>539332.35</v>
      </c>
      <c r="AF48" s="438">
        <v>531269</v>
      </c>
      <c r="AG48" s="438">
        <v>525418</v>
      </c>
      <c r="AH48" s="438">
        <v>542743</v>
      </c>
      <c r="AI48" s="438">
        <v>528243.61</v>
      </c>
      <c r="AJ48" s="438">
        <v>531503</v>
      </c>
      <c r="AK48" s="438">
        <v>528619</v>
      </c>
      <c r="AL48" s="438">
        <v>531443</v>
      </c>
      <c r="AM48" s="438">
        <v>530994.63</v>
      </c>
      <c r="AN48" s="438">
        <v>530674</v>
      </c>
      <c r="AO48" s="438">
        <v>511757</v>
      </c>
      <c r="AP48" s="438">
        <v>521044</v>
      </c>
      <c r="AQ48" s="438">
        <v>520318.75</v>
      </c>
      <c r="AR48" s="438">
        <v>677097</v>
      </c>
      <c r="AS48" s="438">
        <v>658893</v>
      </c>
      <c r="AT48" s="438">
        <v>628380</v>
      </c>
      <c r="AU48" s="438">
        <v>697187.69</v>
      </c>
      <c r="AV48" s="438">
        <v>634821</v>
      </c>
      <c r="AW48" s="438">
        <v>619815</v>
      </c>
      <c r="AX48" s="438">
        <v>631340</v>
      </c>
      <c r="AY48" s="438">
        <v>735913.33</v>
      </c>
      <c r="AZ48" s="438">
        <v>783486</v>
      </c>
      <c r="BA48" s="438">
        <v>715867</v>
      </c>
      <c r="BB48" s="438">
        <v>741797</v>
      </c>
      <c r="BC48" s="438">
        <v>761692.32</v>
      </c>
      <c r="BD48" s="438">
        <v>935477</v>
      </c>
      <c r="BE48" s="438">
        <v>923544</v>
      </c>
      <c r="BF48" s="438">
        <v>897532</v>
      </c>
      <c r="BG48" s="438">
        <v>889958.78</v>
      </c>
      <c r="BH48" s="438">
        <v>811976</v>
      </c>
      <c r="BI48" s="438">
        <v>655258</v>
      </c>
      <c r="BJ48" s="438">
        <v>714858</v>
      </c>
      <c r="BK48" s="438">
        <v>706664.37</v>
      </c>
      <c r="BL48" s="438">
        <v>827831</v>
      </c>
      <c r="BM48" s="438">
        <v>716448</v>
      </c>
      <c r="BN48" s="438">
        <v>708644</v>
      </c>
      <c r="BO48" s="438"/>
      <c r="BP48" s="438"/>
      <c r="BQ48" s="438"/>
      <c r="BR48" s="438"/>
      <c r="BS48" s="438"/>
      <c r="BT48" s="438"/>
      <c r="BU48" s="438"/>
      <c r="BV48" s="438"/>
      <c r="BW48" s="438"/>
      <c r="BX48" s="438"/>
      <c r="BY48" s="438"/>
      <c r="BZ48" s="438"/>
    </row>
    <row r="49" spans="1:160" ht="14" customHeight="1" x14ac:dyDescent="0.15">
      <c r="A49" s="438" t="s">
        <v>587</v>
      </c>
      <c r="B49" s="438">
        <v>677529</v>
      </c>
      <c r="C49" s="438">
        <v>635998.68000000005</v>
      </c>
      <c r="D49" s="438">
        <v>630561</v>
      </c>
      <c r="E49" s="438">
        <v>623856</v>
      </c>
      <c r="F49" s="438">
        <v>615688</v>
      </c>
      <c r="G49" s="438">
        <v>594145.56000000006</v>
      </c>
      <c r="H49" s="438">
        <v>585779</v>
      </c>
      <c r="I49" s="438">
        <v>592117</v>
      </c>
      <c r="J49" s="438">
        <v>579637</v>
      </c>
      <c r="K49" s="438">
        <v>565265.43000000005</v>
      </c>
      <c r="L49" s="438">
        <v>567940</v>
      </c>
      <c r="M49" s="438">
        <v>596722</v>
      </c>
      <c r="N49" s="438">
        <v>592761</v>
      </c>
      <c r="O49" s="438">
        <v>9230104.3399999999</v>
      </c>
      <c r="P49" s="438">
        <v>10347967</v>
      </c>
      <c r="Q49" s="438">
        <v>10637671</v>
      </c>
      <c r="R49" s="438">
        <v>10846064</v>
      </c>
      <c r="S49" s="438">
        <v>682896.56</v>
      </c>
      <c r="T49" s="438">
        <v>687199</v>
      </c>
      <c r="U49" s="438">
        <v>697315</v>
      </c>
      <c r="V49" s="438">
        <v>672621</v>
      </c>
      <c r="W49" s="438">
        <v>670607.25</v>
      </c>
      <c r="X49" s="438">
        <v>636380</v>
      </c>
      <c r="Y49" s="438">
        <v>634645</v>
      </c>
      <c r="Z49" s="438">
        <v>631818</v>
      </c>
      <c r="AA49" s="438">
        <v>578542.80000000005</v>
      </c>
      <c r="AB49" s="438">
        <v>572694</v>
      </c>
      <c r="AC49" s="438">
        <v>568378</v>
      </c>
      <c r="AD49" s="438">
        <v>547508</v>
      </c>
      <c r="AE49" s="438">
        <v>539332.35</v>
      </c>
      <c r="AF49" s="438">
        <v>531269</v>
      </c>
      <c r="AG49" s="438">
        <v>525418</v>
      </c>
      <c r="AH49" s="438">
        <v>542743</v>
      </c>
      <c r="AI49" s="438">
        <v>528243.61</v>
      </c>
      <c r="AJ49" s="438">
        <v>531503</v>
      </c>
      <c r="AK49" s="438">
        <v>528619</v>
      </c>
      <c r="AL49" s="438">
        <v>531443</v>
      </c>
      <c r="AM49" s="438">
        <v>530994.63</v>
      </c>
      <c r="AN49" s="438">
        <v>530674</v>
      </c>
      <c r="AO49" s="438">
        <v>511757</v>
      </c>
      <c r="AP49" s="438">
        <v>521044</v>
      </c>
      <c r="AQ49" s="438">
        <v>520318.75</v>
      </c>
      <c r="AR49" s="438">
        <v>677097</v>
      </c>
      <c r="AS49" s="438">
        <v>658893</v>
      </c>
      <c r="AT49" s="438">
        <v>628380</v>
      </c>
      <c r="AU49" s="438">
        <v>697187.69</v>
      </c>
      <c r="AV49" s="438">
        <v>634821</v>
      </c>
      <c r="AW49" s="438">
        <v>619815</v>
      </c>
      <c r="AX49" s="438">
        <v>631340</v>
      </c>
      <c r="AY49" s="438">
        <v>735913.33</v>
      </c>
      <c r="AZ49" s="438">
        <v>783486</v>
      </c>
      <c r="BA49" s="438">
        <v>715867</v>
      </c>
      <c r="BB49" s="438">
        <v>741797</v>
      </c>
      <c r="BC49" s="438">
        <v>761692.32</v>
      </c>
      <c r="BD49" s="438">
        <v>935477</v>
      </c>
      <c r="BE49" s="438">
        <v>923544</v>
      </c>
      <c r="BF49" s="438">
        <v>897532</v>
      </c>
      <c r="BG49" s="438">
        <v>889958.78</v>
      </c>
      <c r="BH49" s="438">
        <v>811976</v>
      </c>
      <c r="BI49" s="438">
        <v>655258</v>
      </c>
      <c r="BJ49" s="438">
        <v>714858</v>
      </c>
      <c r="BK49" s="438">
        <v>706664.37</v>
      </c>
      <c r="BL49" s="438">
        <v>827831</v>
      </c>
      <c r="BM49" s="438">
        <v>716448</v>
      </c>
      <c r="BN49" s="438">
        <v>708644</v>
      </c>
      <c r="BO49" s="438"/>
      <c r="BP49" s="438"/>
      <c r="BQ49" s="438"/>
      <c r="BR49" s="438"/>
      <c r="BS49" s="438"/>
      <c r="BT49" s="438"/>
      <c r="BU49" s="438"/>
      <c r="BV49" s="438"/>
      <c r="BW49" s="438"/>
      <c r="BX49" s="438"/>
      <c r="BY49" s="438"/>
      <c r="BZ49" s="438"/>
    </row>
    <row r="50" spans="1:160" s="446" customFormat="1" ht="14" customHeight="1" x14ac:dyDescent="0.15">
      <c r="A50" s="438" t="s">
        <v>243</v>
      </c>
      <c r="B50" s="438">
        <v>49793468</v>
      </c>
      <c r="C50" s="438">
        <v>48515260.200000003</v>
      </c>
      <c r="D50" s="438">
        <v>48950315</v>
      </c>
      <c r="E50" s="438">
        <v>48733186</v>
      </c>
      <c r="F50" s="438">
        <v>47033025</v>
      </c>
      <c r="G50" s="438">
        <v>41851029.409999996</v>
      </c>
      <c r="H50" s="438">
        <v>42649145</v>
      </c>
      <c r="I50" s="438">
        <v>42624377</v>
      </c>
      <c r="J50" s="438">
        <v>42266733</v>
      </c>
      <c r="K50" s="438">
        <v>42860363.590000004</v>
      </c>
      <c r="L50" s="438">
        <v>42864515</v>
      </c>
      <c r="M50" s="438">
        <v>42975714</v>
      </c>
      <c r="N50" s="438">
        <v>31222166</v>
      </c>
      <c r="O50" s="438">
        <v>30944354.75</v>
      </c>
      <c r="P50" s="438">
        <v>32348377</v>
      </c>
      <c r="Q50" s="438">
        <v>32436207</v>
      </c>
      <c r="R50" s="438">
        <v>32587058</v>
      </c>
      <c r="S50" s="438">
        <v>22928380.079999998</v>
      </c>
      <c r="T50" s="438">
        <v>22325243</v>
      </c>
      <c r="U50" s="438">
        <v>22222985</v>
      </c>
      <c r="V50" s="438">
        <v>22337068</v>
      </c>
      <c r="W50" s="438">
        <v>22398176.350000001</v>
      </c>
      <c r="X50" s="438">
        <v>22026352</v>
      </c>
      <c r="Y50" s="438">
        <v>22181234</v>
      </c>
      <c r="Z50" s="438">
        <v>22140294</v>
      </c>
      <c r="AA50" s="438">
        <v>22386787.219999999</v>
      </c>
      <c r="AB50" s="438">
        <v>21079735</v>
      </c>
      <c r="AC50" s="438">
        <v>20895562</v>
      </c>
      <c r="AD50" s="438">
        <v>21056917</v>
      </c>
      <c r="AE50" s="438">
        <v>21354073.02</v>
      </c>
      <c r="AF50" s="438">
        <v>21333601</v>
      </c>
      <c r="AG50" s="438">
        <v>21577047</v>
      </c>
      <c r="AH50" s="438">
        <v>21827241</v>
      </c>
      <c r="AI50" s="438">
        <v>22163895.300000001</v>
      </c>
      <c r="AJ50" s="438">
        <v>25887868</v>
      </c>
      <c r="AK50" s="438">
        <v>25721531</v>
      </c>
      <c r="AL50" s="438">
        <v>25891995</v>
      </c>
      <c r="AM50" s="438">
        <v>26235554.91</v>
      </c>
      <c r="AN50" s="438">
        <v>25914675</v>
      </c>
      <c r="AO50" s="438">
        <v>26128599</v>
      </c>
      <c r="AP50" s="438">
        <v>26428381</v>
      </c>
      <c r="AQ50" s="438">
        <v>26748468.170000002</v>
      </c>
      <c r="AR50" s="438">
        <v>25737596</v>
      </c>
      <c r="AS50" s="438">
        <v>25900647</v>
      </c>
      <c r="AT50" s="438">
        <v>25766147</v>
      </c>
      <c r="AU50" s="438">
        <v>25768152.440000001</v>
      </c>
      <c r="AV50" s="438">
        <v>21049315</v>
      </c>
      <c r="AW50" s="438">
        <v>21019121</v>
      </c>
      <c r="AX50" s="438">
        <v>20882150</v>
      </c>
      <c r="AY50" s="438">
        <v>19923885.140000001</v>
      </c>
      <c r="AZ50" s="438">
        <v>19727844</v>
      </c>
      <c r="BA50" s="438">
        <v>18774667</v>
      </c>
      <c r="BB50" s="438">
        <v>18874024</v>
      </c>
      <c r="BC50" s="438">
        <v>19062773.460000001</v>
      </c>
      <c r="BD50" s="438">
        <v>18830816</v>
      </c>
      <c r="BE50" s="438">
        <v>18475493</v>
      </c>
      <c r="BF50" s="438">
        <v>18389964</v>
      </c>
      <c r="BG50" s="438">
        <v>18392037.27</v>
      </c>
      <c r="BH50" s="438">
        <v>17891219</v>
      </c>
      <c r="BI50" s="438">
        <v>17301128</v>
      </c>
      <c r="BJ50" s="438">
        <v>16965393</v>
      </c>
      <c r="BK50" s="438">
        <v>16250585.68</v>
      </c>
      <c r="BL50" s="438">
        <v>14529363</v>
      </c>
      <c r="BM50" s="438">
        <v>11761947</v>
      </c>
      <c r="BN50" s="438">
        <v>11240416</v>
      </c>
      <c r="BO50" s="438"/>
      <c r="BP50" s="438"/>
      <c r="BQ50" s="438"/>
      <c r="BR50" s="438"/>
      <c r="BS50" s="438"/>
      <c r="BT50" s="438"/>
      <c r="BU50" s="438"/>
      <c r="BV50" s="438"/>
      <c r="BW50" s="438"/>
      <c r="BX50" s="438"/>
      <c r="BY50" s="438"/>
      <c r="BZ50" s="438"/>
    </row>
    <row r="51" spans="1:160" ht="14" customHeight="1" x14ac:dyDescent="0.15">
      <c r="A51" s="438" t="s">
        <v>242</v>
      </c>
      <c r="B51" s="438">
        <v>54465345</v>
      </c>
      <c r="C51" s="438">
        <v>54203612.520000003</v>
      </c>
      <c r="D51" s="438">
        <v>53693546</v>
      </c>
      <c r="E51" s="438">
        <v>55207933</v>
      </c>
      <c r="F51" s="438">
        <v>53217562</v>
      </c>
      <c r="G51" s="438">
        <v>48165592.210000001</v>
      </c>
      <c r="H51" s="438">
        <v>48487277</v>
      </c>
      <c r="I51" s="438">
        <v>48024246</v>
      </c>
      <c r="J51" s="438">
        <v>48299979</v>
      </c>
      <c r="K51" s="438">
        <v>48592542.659999996</v>
      </c>
      <c r="L51" s="438">
        <v>47879915</v>
      </c>
      <c r="M51" s="438">
        <v>47682473</v>
      </c>
      <c r="N51" s="438">
        <v>35606005</v>
      </c>
      <c r="O51" s="438">
        <v>35350142.920000002</v>
      </c>
      <c r="P51" s="438">
        <v>36623577</v>
      </c>
      <c r="Q51" s="438">
        <v>37433979</v>
      </c>
      <c r="R51" s="438">
        <v>37500955</v>
      </c>
      <c r="S51" s="438">
        <v>27589600.579999998</v>
      </c>
      <c r="T51" s="438">
        <v>26450705</v>
      </c>
      <c r="U51" s="438">
        <v>26093159</v>
      </c>
      <c r="V51" s="438">
        <v>27068628</v>
      </c>
      <c r="W51" s="438">
        <v>26447449.809999999</v>
      </c>
      <c r="X51" s="438">
        <v>25578437</v>
      </c>
      <c r="Y51" s="438">
        <v>25099614</v>
      </c>
      <c r="Z51" s="438">
        <v>25509552</v>
      </c>
      <c r="AA51" s="438">
        <v>25037309.649999999</v>
      </c>
      <c r="AB51" s="438">
        <v>24073179</v>
      </c>
      <c r="AC51" s="438">
        <v>23799717</v>
      </c>
      <c r="AD51" s="438">
        <v>24974278</v>
      </c>
      <c r="AE51" s="438">
        <v>24396808.280000001</v>
      </c>
      <c r="AF51" s="438">
        <v>24230832</v>
      </c>
      <c r="AG51" s="438">
        <v>24489698</v>
      </c>
      <c r="AH51" s="438">
        <v>24713314</v>
      </c>
      <c r="AI51" s="438">
        <v>24499298.760000002</v>
      </c>
      <c r="AJ51" s="438">
        <v>27993853</v>
      </c>
      <c r="AK51" s="438">
        <v>27760951</v>
      </c>
      <c r="AL51" s="438">
        <v>28255407</v>
      </c>
      <c r="AM51" s="438">
        <v>28708873.210000001</v>
      </c>
      <c r="AN51" s="438">
        <v>27785365</v>
      </c>
      <c r="AO51" s="438">
        <v>27899778</v>
      </c>
      <c r="AP51" s="438">
        <v>28540505</v>
      </c>
      <c r="AQ51" s="438">
        <v>29211922.949999999</v>
      </c>
      <c r="AR51" s="438">
        <v>27781967</v>
      </c>
      <c r="AS51" s="438">
        <v>27851277</v>
      </c>
      <c r="AT51" s="438">
        <v>27884559</v>
      </c>
      <c r="AU51" s="438">
        <v>27757182.25</v>
      </c>
      <c r="AV51" s="438">
        <v>22735071</v>
      </c>
      <c r="AW51" s="438">
        <v>22771109</v>
      </c>
      <c r="AX51" s="438">
        <v>22651968</v>
      </c>
      <c r="AY51" s="438">
        <v>21683587.32</v>
      </c>
      <c r="AZ51" s="438">
        <v>21297366</v>
      </c>
      <c r="BA51" s="438">
        <v>20623278</v>
      </c>
      <c r="BB51" s="438">
        <v>20578231</v>
      </c>
      <c r="BC51" s="438">
        <v>20687802.98</v>
      </c>
      <c r="BD51" s="438">
        <v>20190374</v>
      </c>
      <c r="BE51" s="438">
        <v>19808677</v>
      </c>
      <c r="BF51" s="438">
        <v>19896981</v>
      </c>
      <c r="BG51" s="438">
        <v>19816989.690000001</v>
      </c>
      <c r="BH51" s="438">
        <v>19038713</v>
      </c>
      <c r="BI51" s="438">
        <v>18502405</v>
      </c>
      <c r="BJ51" s="438">
        <v>18352034</v>
      </c>
      <c r="BK51" s="438">
        <v>17664453.289999999</v>
      </c>
      <c r="BL51" s="438">
        <v>16193669</v>
      </c>
      <c r="BM51" s="438">
        <v>12696268</v>
      </c>
      <c r="BN51" s="438">
        <v>12448366</v>
      </c>
      <c r="BO51" s="438"/>
      <c r="BP51" s="438"/>
      <c r="BQ51" s="438"/>
      <c r="BR51" s="438"/>
      <c r="BS51" s="438"/>
      <c r="BT51" s="438"/>
      <c r="BU51" s="438"/>
      <c r="BV51" s="438"/>
      <c r="BW51" s="438"/>
      <c r="BX51" s="438"/>
      <c r="BY51" s="438"/>
      <c r="BZ51" s="438"/>
    </row>
    <row r="52" spans="1:160" ht="14" customHeight="1" x14ac:dyDescent="0.15">
      <c r="A52" s="438" t="s">
        <v>586</v>
      </c>
      <c r="B52" s="438"/>
      <c r="C52" s="438"/>
      <c r="D52" s="438"/>
      <c r="E52" s="438"/>
      <c r="F52" s="438"/>
      <c r="G52" s="438"/>
      <c r="H52" s="438"/>
      <c r="I52" s="438"/>
      <c r="J52" s="438"/>
      <c r="K52" s="438"/>
      <c r="L52" s="438"/>
      <c r="M52" s="438"/>
      <c r="N52" s="438"/>
      <c r="O52" s="438"/>
      <c r="P52" s="438"/>
      <c r="Q52" s="438"/>
      <c r="R52" s="438"/>
      <c r="S52" s="438"/>
      <c r="T52" s="438"/>
      <c r="U52" s="438"/>
      <c r="V52" s="438"/>
      <c r="W52" s="438"/>
      <c r="X52" s="438"/>
      <c r="Y52" s="438"/>
      <c r="Z52" s="438"/>
      <c r="AA52" s="438"/>
      <c r="AB52" s="438"/>
      <c r="AC52" s="438"/>
      <c r="AD52" s="438"/>
      <c r="AE52" s="438"/>
      <c r="AF52" s="438"/>
      <c r="AG52" s="438"/>
      <c r="AH52" s="438"/>
      <c r="AI52" s="438"/>
      <c r="AJ52" s="438"/>
      <c r="AK52" s="438"/>
      <c r="AL52" s="438"/>
      <c r="AM52" s="438"/>
      <c r="AN52" s="438"/>
      <c r="AO52" s="438"/>
      <c r="AP52" s="438"/>
      <c r="AQ52" s="438"/>
      <c r="AR52" s="438"/>
      <c r="AS52" s="438"/>
      <c r="AT52" s="438"/>
      <c r="AU52" s="438"/>
      <c r="AV52" s="438"/>
      <c r="AW52" s="438"/>
      <c r="AX52" s="438"/>
      <c r="AY52" s="438"/>
      <c r="AZ52" s="438"/>
      <c r="BA52" s="438"/>
      <c r="BB52" s="438"/>
      <c r="BC52" s="438"/>
      <c r="BD52" s="438"/>
      <c r="BE52" s="438"/>
      <c r="BF52" s="438"/>
      <c r="BG52" s="438"/>
      <c r="BH52" s="438"/>
      <c r="BI52" s="438"/>
      <c r="BJ52" s="438"/>
      <c r="BK52" s="438"/>
      <c r="BL52" s="438"/>
      <c r="BM52" s="438"/>
      <c r="BN52" s="438"/>
      <c r="BO52" s="438"/>
      <c r="BP52" s="438"/>
      <c r="BQ52" s="438"/>
      <c r="BR52" s="438"/>
      <c r="BS52" s="438"/>
      <c r="BT52" s="438"/>
      <c r="BU52" s="438"/>
      <c r="BV52" s="438"/>
      <c r="BW52" s="438"/>
      <c r="BX52" s="438"/>
      <c r="BY52" s="438"/>
      <c r="BZ52" s="438"/>
    </row>
    <row r="53" spans="1:160" ht="14" customHeight="1" x14ac:dyDescent="0.15">
      <c r="A53" s="438" t="s">
        <v>585</v>
      </c>
      <c r="B53" s="438"/>
      <c r="C53" s="438"/>
      <c r="D53" s="438"/>
      <c r="E53" s="438"/>
      <c r="F53" s="438"/>
      <c r="G53" s="438"/>
      <c r="H53" s="438"/>
      <c r="I53" s="438"/>
      <c r="J53" s="438"/>
      <c r="K53" s="438"/>
      <c r="L53" s="438"/>
      <c r="M53" s="438"/>
      <c r="N53" s="438"/>
      <c r="O53" s="438"/>
      <c r="P53" s="438"/>
      <c r="Q53" s="438"/>
      <c r="R53" s="438"/>
      <c r="S53" s="438"/>
      <c r="T53" s="438"/>
      <c r="U53" s="438"/>
      <c r="V53" s="438"/>
      <c r="W53" s="438"/>
      <c r="X53" s="438"/>
      <c r="Y53" s="438"/>
      <c r="Z53" s="438"/>
      <c r="AA53" s="438"/>
      <c r="AB53" s="438"/>
      <c r="AC53" s="438"/>
      <c r="AD53" s="438"/>
      <c r="AE53" s="438"/>
      <c r="AF53" s="438"/>
      <c r="AG53" s="438"/>
      <c r="AH53" s="438"/>
      <c r="AI53" s="438"/>
      <c r="AJ53" s="438"/>
      <c r="AK53" s="438"/>
      <c r="AL53" s="438"/>
      <c r="AM53" s="438"/>
      <c r="AN53" s="438"/>
      <c r="AO53" s="438"/>
      <c r="AP53" s="438"/>
      <c r="AQ53" s="438"/>
      <c r="AR53" s="438"/>
      <c r="AS53" s="438"/>
      <c r="AT53" s="438"/>
      <c r="AU53" s="438"/>
      <c r="AV53" s="438"/>
      <c r="AW53" s="438"/>
      <c r="AX53" s="438"/>
      <c r="AY53" s="438"/>
      <c r="AZ53" s="438"/>
      <c r="BA53" s="438"/>
      <c r="BB53" s="438"/>
      <c r="BC53" s="438"/>
      <c r="BD53" s="438"/>
      <c r="BE53" s="438"/>
      <c r="BF53" s="438"/>
      <c r="BG53" s="438"/>
      <c r="BH53" s="438"/>
      <c r="BI53" s="438"/>
      <c r="BJ53" s="438"/>
      <c r="BK53" s="438"/>
      <c r="BL53" s="438"/>
      <c r="BM53" s="438"/>
      <c r="BN53" s="438"/>
      <c r="BO53" s="438"/>
      <c r="BP53" s="438"/>
      <c r="BQ53" s="438"/>
      <c r="BR53" s="438"/>
      <c r="BS53" s="438"/>
      <c r="BT53" s="438"/>
      <c r="BU53" s="438"/>
      <c r="BV53" s="438"/>
      <c r="BW53" s="438"/>
      <c r="BX53" s="438"/>
      <c r="BY53" s="438"/>
      <c r="BZ53" s="438"/>
    </row>
    <row r="54" spans="1:160" ht="14" customHeight="1" x14ac:dyDescent="0.15">
      <c r="A54" s="438" t="s">
        <v>584</v>
      </c>
      <c r="B54" s="438">
        <v>627609</v>
      </c>
      <c r="C54" s="438">
        <v>927773.74</v>
      </c>
      <c r="D54" s="438">
        <v>615841</v>
      </c>
      <c r="E54" s="438">
        <v>862114</v>
      </c>
      <c r="F54" s="438">
        <v>806208</v>
      </c>
      <c r="G54" s="438">
        <v>809035.57</v>
      </c>
      <c r="H54" s="438">
        <v>842881</v>
      </c>
      <c r="I54" s="438">
        <v>1447127</v>
      </c>
      <c r="J54" s="438">
        <v>1792535</v>
      </c>
      <c r="K54" s="438">
        <v>1964298.49</v>
      </c>
      <c r="L54" s="438">
        <v>1385794</v>
      </c>
      <c r="M54" s="438">
        <v>511208</v>
      </c>
      <c r="N54" s="438">
        <v>1333036</v>
      </c>
      <c r="O54" s="438">
        <v>1725071.85</v>
      </c>
      <c r="P54" s="438">
        <v>1738190</v>
      </c>
      <c r="Q54" s="438">
        <v>2325714</v>
      </c>
      <c r="R54" s="438">
        <v>2061370</v>
      </c>
      <c r="S54" s="438">
        <v>550959.42000000004</v>
      </c>
      <c r="T54" s="438">
        <v>128486</v>
      </c>
      <c r="U54" s="438">
        <v>103480</v>
      </c>
      <c r="V54" s="438">
        <v>127247</v>
      </c>
      <c r="W54" s="438">
        <v>129799.2</v>
      </c>
      <c r="X54" s="438">
        <v>174043</v>
      </c>
      <c r="Y54" s="438">
        <v>154099</v>
      </c>
      <c r="Z54" s="438">
        <v>129638</v>
      </c>
      <c r="AA54" s="438">
        <v>151184.48000000001</v>
      </c>
      <c r="AB54" s="438">
        <v>183969</v>
      </c>
      <c r="AC54" s="438">
        <v>208965</v>
      </c>
      <c r="AD54" s="438">
        <v>173659</v>
      </c>
      <c r="AE54" s="438">
        <v>719988.32</v>
      </c>
      <c r="AF54" s="438">
        <v>375365</v>
      </c>
      <c r="AG54" s="438">
        <v>798486</v>
      </c>
      <c r="AH54" s="438">
        <v>331207</v>
      </c>
      <c r="AI54" s="438">
        <v>465543.32</v>
      </c>
      <c r="AJ54" s="438">
        <v>689393</v>
      </c>
      <c r="AK54" s="438">
        <v>748270</v>
      </c>
      <c r="AL54" s="438">
        <v>719365</v>
      </c>
      <c r="AM54" s="438">
        <v>1312784.32</v>
      </c>
      <c r="AN54" s="438">
        <v>1334766</v>
      </c>
      <c r="AO54" s="438">
        <v>2001664</v>
      </c>
      <c r="AP54" s="438">
        <v>1768761</v>
      </c>
      <c r="AQ54" s="438">
        <v>2168831.48</v>
      </c>
      <c r="AR54" s="438">
        <v>2247104</v>
      </c>
      <c r="AS54" s="438">
        <v>2269814</v>
      </c>
      <c r="AT54" s="438">
        <v>2079317</v>
      </c>
      <c r="AU54" s="438">
        <v>2599441.62</v>
      </c>
      <c r="AV54" s="438">
        <v>2411250</v>
      </c>
      <c r="AW54" s="438">
        <v>2306350</v>
      </c>
      <c r="AX54" s="438">
        <v>1981703</v>
      </c>
      <c r="AY54" s="438">
        <v>1917865.03</v>
      </c>
      <c r="AZ54" s="438">
        <v>1853367</v>
      </c>
      <c r="BA54" s="438">
        <v>1463361</v>
      </c>
      <c r="BB54" s="438">
        <v>1123598</v>
      </c>
      <c r="BC54" s="438">
        <v>1124691.68</v>
      </c>
      <c r="BD54" s="438">
        <v>1021975</v>
      </c>
      <c r="BE54" s="438">
        <v>1638918</v>
      </c>
      <c r="BF54" s="438">
        <v>1722801</v>
      </c>
      <c r="BG54" s="438">
        <v>1649504.23</v>
      </c>
      <c r="BH54" s="438">
        <v>1655529</v>
      </c>
      <c r="BI54" s="438">
        <v>4052971</v>
      </c>
      <c r="BJ54" s="438">
        <v>3269855</v>
      </c>
      <c r="BK54" s="438">
        <v>2568365.92</v>
      </c>
      <c r="BL54" s="438">
        <v>1834944</v>
      </c>
      <c r="BM54" s="438">
        <v>2073746</v>
      </c>
      <c r="BN54" s="438">
        <v>1529379</v>
      </c>
      <c r="BO54" s="438"/>
      <c r="BP54" s="438"/>
      <c r="BQ54" s="438"/>
      <c r="BR54" s="438"/>
      <c r="BS54" s="438"/>
      <c r="BT54" s="438"/>
      <c r="BU54" s="438"/>
      <c r="BV54" s="438"/>
      <c r="BW54" s="438"/>
      <c r="BX54" s="438"/>
      <c r="BY54" s="438"/>
      <c r="BZ54" s="438"/>
    </row>
    <row r="55" spans="1:160" ht="14" customHeight="1" x14ac:dyDescent="0.15">
      <c r="A55" s="438" t="s">
        <v>240</v>
      </c>
      <c r="B55" s="438">
        <v>2946410</v>
      </c>
      <c r="C55" s="438">
        <v>3445335.41</v>
      </c>
      <c r="D55" s="438">
        <v>2676562</v>
      </c>
      <c r="E55" s="438">
        <v>2603264</v>
      </c>
      <c r="F55" s="438">
        <v>3104468</v>
      </c>
      <c r="G55" s="438">
        <v>3459770.39</v>
      </c>
      <c r="H55" s="438">
        <v>2944464</v>
      </c>
      <c r="I55" s="438">
        <v>2692844</v>
      </c>
      <c r="J55" s="438">
        <v>2499627</v>
      </c>
      <c r="K55" s="438">
        <v>2669309.66</v>
      </c>
      <c r="L55" s="438">
        <v>2231583</v>
      </c>
      <c r="M55" s="438">
        <v>2025123</v>
      </c>
      <c r="N55" s="438">
        <v>1709627</v>
      </c>
      <c r="O55" s="438">
        <v>1872975.52</v>
      </c>
      <c r="P55" s="438">
        <v>2013775</v>
      </c>
      <c r="Q55" s="438">
        <v>1745056</v>
      </c>
      <c r="R55" s="438">
        <v>1855576</v>
      </c>
      <c r="S55" s="438">
        <v>2648617.09</v>
      </c>
      <c r="T55" s="438">
        <v>2540244</v>
      </c>
      <c r="U55" s="438">
        <v>2467415</v>
      </c>
      <c r="V55" s="438">
        <v>2554998</v>
      </c>
      <c r="W55" s="438">
        <v>2755415.94</v>
      </c>
      <c r="X55" s="438">
        <v>2627977</v>
      </c>
      <c r="Y55" s="438">
        <v>2462557</v>
      </c>
      <c r="Z55" s="438">
        <v>2402016</v>
      </c>
      <c r="AA55" s="438">
        <v>2719680.87</v>
      </c>
      <c r="AB55" s="438">
        <v>2227321</v>
      </c>
      <c r="AC55" s="438">
        <v>2128491</v>
      </c>
      <c r="AD55" s="438">
        <v>2054568</v>
      </c>
      <c r="AE55" s="438">
        <v>2232781.6800000002</v>
      </c>
      <c r="AF55" s="438">
        <v>2245417</v>
      </c>
      <c r="AG55" s="438">
        <v>2186945</v>
      </c>
      <c r="AH55" s="438">
        <v>2204867</v>
      </c>
      <c r="AI55" s="438">
        <v>2524829.9300000002</v>
      </c>
      <c r="AJ55" s="438">
        <v>2162738</v>
      </c>
      <c r="AK55" s="438">
        <v>2037723</v>
      </c>
      <c r="AL55" s="438">
        <v>2006566</v>
      </c>
      <c r="AM55" s="438">
        <v>2485282.09</v>
      </c>
      <c r="AN55" s="438">
        <v>2121555</v>
      </c>
      <c r="AO55" s="438">
        <v>1954527</v>
      </c>
      <c r="AP55" s="438">
        <v>1810030</v>
      </c>
      <c r="AQ55" s="438">
        <v>2331829.39</v>
      </c>
      <c r="AR55" s="438">
        <v>1808394</v>
      </c>
      <c r="AS55" s="438">
        <v>1619741</v>
      </c>
      <c r="AT55" s="438">
        <v>1688104</v>
      </c>
      <c r="AU55" s="438">
        <v>1851401.39</v>
      </c>
      <c r="AV55" s="438">
        <v>1401747</v>
      </c>
      <c r="AW55" s="438">
        <v>1531063</v>
      </c>
      <c r="AX55" s="438">
        <v>1480767</v>
      </c>
      <c r="AY55" s="438">
        <v>1540975.47</v>
      </c>
      <c r="AZ55" s="438">
        <v>450617</v>
      </c>
      <c r="BA55" s="438">
        <v>400599</v>
      </c>
      <c r="BB55" s="438">
        <v>415382</v>
      </c>
      <c r="BC55" s="438">
        <v>469917.21</v>
      </c>
      <c r="BD55" s="438">
        <v>342497</v>
      </c>
      <c r="BE55" s="438">
        <v>309910</v>
      </c>
      <c r="BF55" s="438">
        <v>332800</v>
      </c>
      <c r="BG55" s="438">
        <v>344518.53</v>
      </c>
      <c r="BH55" s="438">
        <v>274426</v>
      </c>
      <c r="BI55" s="438">
        <v>263146</v>
      </c>
      <c r="BJ55" s="438">
        <v>299322</v>
      </c>
      <c r="BK55" s="438">
        <v>337593.48</v>
      </c>
      <c r="BL55" s="438">
        <v>298545</v>
      </c>
      <c r="BM55" s="438">
        <v>282018</v>
      </c>
      <c r="BN55" s="438">
        <v>298942</v>
      </c>
      <c r="BO55" s="438"/>
      <c r="BP55" s="438"/>
      <c r="BQ55" s="438"/>
      <c r="BR55" s="438"/>
      <c r="BS55" s="438"/>
      <c r="BT55" s="438"/>
      <c r="BU55" s="438"/>
      <c r="BV55" s="438"/>
      <c r="BW55" s="438"/>
      <c r="BX55" s="438"/>
      <c r="BY55" s="438"/>
      <c r="BZ55" s="438"/>
    </row>
    <row r="56" spans="1:160" ht="14" customHeight="1" x14ac:dyDescent="0.15">
      <c r="A56" s="438" t="s">
        <v>569</v>
      </c>
      <c r="B56" s="438">
        <v>0</v>
      </c>
      <c r="C56" s="438">
        <v>0</v>
      </c>
      <c r="D56" s="438">
        <v>0</v>
      </c>
      <c r="E56" s="438">
        <v>0</v>
      </c>
      <c r="F56" s="438">
        <v>0</v>
      </c>
      <c r="G56" s="438">
        <v>0</v>
      </c>
      <c r="H56" s="438">
        <v>0</v>
      </c>
      <c r="I56" s="438">
        <v>0</v>
      </c>
      <c r="J56" s="438">
        <v>0</v>
      </c>
      <c r="K56" s="438">
        <v>0</v>
      </c>
      <c r="L56" s="438">
        <v>0</v>
      </c>
      <c r="M56" s="438">
        <v>0</v>
      </c>
      <c r="N56" s="438">
        <v>0</v>
      </c>
      <c r="O56" s="438">
        <v>1872975.52</v>
      </c>
      <c r="P56" s="438">
        <v>2013775</v>
      </c>
      <c r="Q56" s="438">
        <v>1745056</v>
      </c>
      <c r="R56" s="438">
        <v>1855576</v>
      </c>
      <c r="S56" s="438">
        <v>2638598.52</v>
      </c>
      <c r="T56" s="438">
        <v>2531081</v>
      </c>
      <c r="U56" s="438">
        <v>2463355</v>
      </c>
      <c r="V56" s="438">
        <v>2554998</v>
      </c>
      <c r="W56" s="438">
        <v>0</v>
      </c>
      <c r="X56" s="438">
        <v>2620484</v>
      </c>
      <c r="Y56" s="438">
        <v>2451601</v>
      </c>
      <c r="Z56" s="438">
        <v>0</v>
      </c>
      <c r="AA56" s="438">
        <v>0</v>
      </c>
      <c r="AB56" s="438">
        <v>2226183</v>
      </c>
      <c r="AC56" s="438">
        <v>0</v>
      </c>
      <c r="AD56" s="438">
        <v>0</v>
      </c>
      <c r="AE56" s="438">
        <v>0</v>
      </c>
      <c r="AF56" s="438">
        <v>0</v>
      </c>
      <c r="AG56" s="438">
        <v>0</v>
      </c>
      <c r="AH56" s="438">
        <v>0</v>
      </c>
      <c r="AI56" s="438">
        <v>2474372.0099999998</v>
      </c>
      <c r="AJ56" s="438">
        <v>0</v>
      </c>
      <c r="AK56" s="438">
        <v>2000420</v>
      </c>
      <c r="AL56" s="438">
        <v>1967648</v>
      </c>
      <c r="AM56" s="438">
        <v>0</v>
      </c>
      <c r="AN56" s="438">
        <v>2104194</v>
      </c>
      <c r="AO56" s="438">
        <v>1926402</v>
      </c>
      <c r="AP56" s="438">
        <v>0</v>
      </c>
      <c r="AQ56" s="438">
        <v>0</v>
      </c>
      <c r="AR56" s="438">
        <v>1808394</v>
      </c>
      <c r="AS56" s="438">
        <v>0</v>
      </c>
      <c r="AT56" s="438">
        <v>1688104</v>
      </c>
      <c r="AU56" s="438">
        <v>1844273.69</v>
      </c>
      <c r="AV56" s="438">
        <v>1398755</v>
      </c>
      <c r="AW56" s="438">
        <v>1529868</v>
      </c>
      <c r="AX56" s="438">
        <v>574756</v>
      </c>
      <c r="AY56" s="438">
        <v>1540881.47</v>
      </c>
      <c r="AZ56" s="438">
        <v>447611</v>
      </c>
      <c r="BA56" s="438">
        <v>399401</v>
      </c>
      <c r="BB56" s="438">
        <v>410256</v>
      </c>
      <c r="BC56" s="438">
        <v>467195.41</v>
      </c>
      <c r="BD56" s="438">
        <v>337842</v>
      </c>
      <c r="BE56" s="438">
        <v>304338</v>
      </c>
      <c r="BF56" s="438">
        <v>323551</v>
      </c>
      <c r="BG56" s="438">
        <v>338514.42</v>
      </c>
      <c r="BH56" s="438">
        <v>267495</v>
      </c>
      <c r="BI56" s="438">
        <v>260247</v>
      </c>
      <c r="BJ56" s="438">
        <v>294585</v>
      </c>
      <c r="BK56" s="438">
        <v>335491.98</v>
      </c>
      <c r="BL56" s="438">
        <v>296192</v>
      </c>
      <c r="BM56" s="438">
        <v>279452</v>
      </c>
      <c r="BN56" s="438">
        <v>290866</v>
      </c>
      <c r="BO56" s="438"/>
      <c r="BP56" s="438"/>
      <c r="BQ56" s="438"/>
      <c r="BR56" s="438"/>
      <c r="BS56" s="438"/>
      <c r="BT56" s="438"/>
      <c r="BU56" s="438"/>
      <c r="BV56" s="438"/>
      <c r="BW56" s="438"/>
      <c r="BX56" s="438"/>
      <c r="BY56" s="438"/>
      <c r="BZ56" s="438"/>
    </row>
    <row r="57" spans="1:160" ht="14" customHeight="1" x14ac:dyDescent="0.15">
      <c r="A57" s="438" t="s">
        <v>566</v>
      </c>
      <c r="B57" s="438">
        <v>0</v>
      </c>
      <c r="C57" s="438">
        <v>0</v>
      </c>
      <c r="D57" s="438">
        <v>0</v>
      </c>
      <c r="E57" s="438">
        <v>0</v>
      </c>
      <c r="F57" s="438">
        <v>0</v>
      </c>
      <c r="G57" s="438">
        <v>0</v>
      </c>
      <c r="H57" s="438">
        <v>0</v>
      </c>
      <c r="I57" s="438">
        <v>0</v>
      </c>
      <c r="J57" s="438">
        <v>0</v>
      </c>
      <c r="K57" s="438">
        <v>0</v>
      </c>
      <c r="L57" s="438">
        <v>0</v>
      </c>
      <c r="M57" s="438">
        <v>0</v>
      </c>
      <c r="N57" s="438">
        <v>0</v>
      </c>
      <c r="O57" s="438">
        <v>0</v>
      </c>
      <c r="P57" s="438">
        <v>0</v>
      </c>
      <c r="Q57" s="438">
        <v>0</v>
      </c>
      <c r="R57" s="438">
        <v>0</v>
      </c>
      <c r="S57" s="438">
        <v>10018.57</v>
      </c>
      <c r="T57" s="438">
        <v>9163</v>
      </c>
      <c r="U57" s="438">
        <v>4060</v>
      </c>
      <c r="V57" s="438">
        <v>0</v>
      </c>
      <c r="W57" s="438">
        <v>0</v>
      </c>
      <c r="X57" s="438">
        <v>7493</v>
      </c>
      <c r="Y57" s="438">
        <v>10956</v>
      </c>
      <c r="Z57" s="438">
        <v>0</v>
      </c>
      <c r="AA57" s="438">
        <v>0</v>
      </c>
      <c r="AB57" s="438">
        <v>1138</v>
      </c>
      <c r="AC57" s="438">
        <v>0</v>
      </c>
      <c r="AD57" s="438">
        <v>0</v>
      </c>
      <c r="AE57" s="438">
        <v>0</v>
      </c>
      <c r="AF57" s="438">
        <v>0</v>
      </c>
      <c r="AG57" s="438">
        <v>0</v>
      </c>
      <c r="AH57" s="438">
        <v>0</v>
      </c>
      <c r="AI57" s="438">
        <v>50457.919999999998</v>
      </c>
      <c r="AJ57" s="438">
        <v>0</v>
      </c>
      <c r="AK57" s="438">
        <v>37303</v>
      </c>
      <c r="AL57" s="438">
        <v>38918</v>
      </c>
      <c r="AM57" s="438">
        <v>0</v>
      </c>
      <c r="AN57" s="438">
        <v>17361</v>
      </c>
      <c r="AO57" s="438">
        <v>28125</v>
      </c>
      <c r="AP57" s="438">
        <v>0</v>
      </c>
      <c r="AQ57" s="438">
        <v>0</v>
      </c>
      <c r="AR57" s="438">
        <v>0</v>
      </c>
      <c r="AS57" s="438">
        <v>0</v>
      </c>
      <c r="AT57" s="438">
        <v>0</v>
      </c>
      <c r="AU57" s="438">
        <v>7127.71</v>
      </c>
      <c r="AV57" s="438">
        <v>2992</v>
      </c>
      <c r="AW57" s="438">
        <v>1195</v>
      </c>
      <c r="AX57" s="438">
        <v>906011</v>
      </c>
      <c r="AY57" s="438">
        <v>94.01</v>
      </c>
      <c r="AZ57" s="438">
        <v>3006</v>
      </c>
      <c r="BA57" s="438">
        <v>1198</v>
      </c>
      <c r="BB57" s="438">
        <v>5126</v>
      </c>
      <c r="BC57" s="438">
        <v>2721.8</v>
      </c>
      <c r="BD57" s="438">
        <v>4655</v>
      </c>
      <c r="BE57" s="438">
        <v>5572</v>
      </c>
      <c r="BF57" s="438">
        <v>9249</v>
      </c>
      <c r="BG57" s="438">
        <v>6004.11</v>
      </c>
      <c r="BH57" s="438">
        <v>6931</v>
      </c>
      <c r="BI57" s="438">
        <v>2899</v>
      </c>
      <c r="BJ57" s="438">
        <v>4737</v>
      </c>
      <c r="BK57" s="438">
        <v>2101.4899999999998</v>
      </c>
      <c r="BL57" s="438">
        <v>2353</v>
      </c>
      <c r="BM57" s="438">
        <v>2566</v>
      </c>
      <c r="BN57" s="438">
        <v>8076</v>
      </c>
      <c r="BO57" s="438"/>
      <c r="BP57" s="438"/>
      <c r="BQ57" s="438"/>
      <c r="BR57" s="438"/>
      <c r="BS57" s="438"/>
      <c r="BT57" s="438"/>
      <c r="BU57" s="438"/>
      <c r="BV57" s="438"/>
      <c r="BW57" s="438"/>
      <c r="BX57" s="438"/>
      <c r="BY57" s="438"/>
      <c r="BZ57" s="438"/>
    </row>
    <row r="58" spans="1:160" ht="14" customHeight="1" x14ac:dyDescent="0.15">
      <c r="A58" s="438" t="s">
        <v>583</v>
      </c>
      <c r="B58" s="438">
        <v>0</v>
      </c>
      <c r="C58" s="438">
        <v>0</v>
      </c>
      <c r="D58" s="438">
        <v>0</v>
      </c>
      <c r="E58" s="438">
        <v>0</v>
      </c>
      <c r="F58" s="438">
        <v>0</v>
      </c>
      <c r="G58" s="438">
        <v>0</v>
      </c>
      <c r="H58" s="438">
        <v>0</v>
      </c>
      <c r="I58" s="438">
        <v>0</v>
      </c>
      <c r="J58" s="438">
        <v>0</v>
      </c>
      <c r="K58" s="438">
        <v>0</v>
      </c>
      <c r="L58" s="438">
        <v>0</v>
      </c>
      <c r="M58" s="438">
        <v>0</v>
      </c>
      <c r="N58" s="438">
        <v>0</v>
      </c>
      <c r="O58" s="438">
        <v>0</v>
      </c>
      <c r="P58" s="438">
        <v>0</v>
      </c>
      <c r="Q58" s="438">
        <v>0</v>
      </c>
      <c r="R58" s="438">
        <v>0</v>
      </c>
      <c r="S58" s="438">
        <v>0</v>
      </c>
      <c r="T58" s="438">
        <v>0</v>
      </c>
      <c r="U58" s="438">
        <v>0</v>
      </c>
      <c r="V58" s="438">
        <v>0</v>
      </c>
      <c r="W58" s="438">
        <v>2755415.94</v>
      </c>
      <c r="X58" s="438">
        <v>0</v>
      </c>
      <c r="Y58" s="438">
        <v>0</v>
      </c>
      <c r="Z58" s="438">
        <v>2402016</v>
      </c>
      <c r="AA58" s="438">
        <v>2719680.87</v>
      </c>
      <c r="AB58" s="438">
        <v>0</v>
      </c>
      <c r="AC58" s="438">
        <v>2128491</v>
      </c>
      <c r="AD58" s="438">
        <v>2054568</v>
      </c>
      <c r="AE58" s="438">
        <v>2232781.6800000002</v>
      </c>
      <c r="AF58" s="438">
        <v>2245417</v>
      </c>
      <c r="AG58" s="438">
        <v>2186945</v>
      </c>
      <c r="AH58" s="438">
        <v>2204867</v>
      </c>
      <c r="AI58" s="438">
        <v>0</v>
      </c>
      <c r="AJ58" s="438">
        <v>2162738</v>
      </c>
      <c r="AK58" s="438">
        <v>0</v>
      </c>
      <c r="AL58" s="438">
        <v>0</v>
      </c>
      <c r="AM58" s="438">
        <v>2485282.09</v>
      </c>
      <c r="AN58" s="438">
        <v>0</v>
      </c>
      <c r="AO58" s="438">
        <v>0</v>
      </c>
      <c r="AP58" s="438">
        <v>1810030</v>
      </c>
      <c r="AQ58" s="438">
        <v>2331829.39</v>
      </c>
      <c r="AR58" s="438">
        <v>0</v>
      </c>
      <c r="AS58" s="438">
        <v>1619741</v>
      </c>
      <c r="AT58" s="438">
        <v>0</v>
      </c>
      <c r="AU58" s="438">
        <v>0</v>
      </c>
      <c r="AV58" s="438">
        <v>0</v>
      </c>
      <c r="AW58" s="438">
        <v>0</v>
      </c>
      <c r="AX58" s="438">
        <v>0</v>
      </c>
      <c r="AY58" s="438">
        <v>0</v>
      </c>
      <c r="AZ58" s="438">
        <v>0</v>
      </c>
      <c r="BA58" s="438">
        <v>0</v>
      </c>
      <c r="BB58" s="438">
        <v>0</v>
      </c>
      <c r="BC58" s="438">
        <v>0</v>
      </c>
      <c r="BD58" s="438">
        <v>0</v>
      </c>
      <c r="BE58" s="438">
        <v>0</v>
      </c>
      <c r="BF58" s="438">
        <v>0</v>
      </c>
      <c r="BG58" s="438">
        <v>0</v>
      </c>
      <c r="BH58" s="438">
        <v>0</v>
      </c>
      <c r="BI58" s="438">
        <v>0</v>
      </c>
      <c r="BJ58" s="438">
        <v>0</v>
      </c>
      <c r="BK58" s="438">
        <v>0</v>
      </c>
      <c r="BL58" s="438">
        <v>0</v>
      </c>
      <c r="BM58" s="438">
        <v>0</v>
      </c>
      <c r="BN58" s="438">
        <v>0</v>
      </c>
      <c r="BO58" s="438"/>
      <c r="BP58" s="438"/>
      <c r="BQ58" s="438"/>
      <c r="BR58" s="438"/>
      <c r="BS58" s="438"/>
      <c r="BT58" s="438"/>
      <c r="BU58" s="438"/>
      <c r="BV58" s="438"/>
      <c r="BW58" s="438"/>
      <c r="BX58" s="438"/>
      <c r="BY58" s="438"/>
      <c r="BZ58" s="438"/>
    </row>
    <row r="59" spans="1:160" ht="14" customHeight="1" x14ac:dyDescent="0.15">
      <c r="A59" s="438" t="s">
        <v>582</v>
      </c>
      <c r="B59" s="438">
        <v>11930</v>
      </c>
      <c r="C59" s="438">
        <v>11930</v>
      </c>
      <c r="D59" s="438">
        <v>8930</v>
      </c>
      <c r="E59" s="438">
        <v>8930</v>
      </c>
      <c r="F59" s="438">
        <v>8930</v>
      </c>
      <c r="G59" s="438">
        <v>8930.0400000000009</v>
      </c>
      <c r="H59" s="438">
        <v>5250</v>
      </c>
      <c r="I59" s="438">
        <v>5250</v>
      </c>
      <c r="J59" s="438">
        <v>5250</v>
      </c>
      <c r="K59" s="438">
        <v>5250</v>
      </c>
      <c r="L59" s="438">
        <v>5250</v>
      </c>
      <c r="M59" s="438">
        <v>5250</v>
      </c>
      <c r="N59" s="438">
        <v>5250</v>
      </c>
      <c r="O59" s="438">
        <v>0</v>
      </c>
      <c r="P59" s="438">
        <v>0</v>
      </c>
      <c r="Q59" s="438">
        <v>0</v>
      </c>
      <c r="R59" s="438">
        <v>0</v>
      </c>
      <c r="S59" s="438">
        <v>0</v>
      </c>
      <c r="T59" s="438">
        <v>0</v>
      </c>
      <c r="U59" s="438">
        <v>0</v>
      </c>
      <c r="V59" s="438">
        <v>0</v>
      </c>
      <c r="W59" s="438">
        <v>0</v>
      </c>
      <c r="X59" s="438">
        <v>0</v>
      </c>
      <c r="Y59" s="438">
        <v>0</v>
      </c>
      <c r="Z59" s="438">
        <v>0</v>
      </c>
      <c r="AA59" s="438">
        <v>0</v>
      </c>
      <c r="AB59" s="438">
        <v>56484</v>
      </c>
      <c r="AC59" s="438">
        <v>62956</v>
      </c>
      <c r="AD59" s="438">
        <v>60824</v>
      </c>
      <c r="AE59" s="438">
        <v>66381.75</v>
      </c>
      <c r="AF59" s="438">
        <v>64287</v>
      </c>
      <c r="AG59" s="438">
        <v>64747</v>
      </c>
      <c r="AH59" s="438">
        <v>65286</v>
      </c>
      <c r="AI59" s="438">
        <v>68663.98</v>
      </c>
      <c r="AJ59" s="438">
        <v>101325</v>
      </c>
      <c r="AK59" s="438">
        <v>98177</v>
      </c>
      <c r="AL59" s="438">
        <v>93735</v>
      </c>
      <c r="AM59" s="438">
        <v>94031.9</v>
      </c>
      <c r="AN59" s="438">
        <v>92349</v>
      </c>
      <c r="AO59" s="438">
        <v>90259</v>
      </c>
      <c r="AP59" s="438">
        <v>92549</v>
      </c>
      <c r="AQ59" s="438">
        <v>93074.12</v>
      </c>
      <c r="AR59" s="438">
        <v>0</v>
      </c>
      <c r="AS59" s="438">
        <v>77860</v>
      </c>
      <c r="AT59" s="438">
        <v>38733</v>
      </c>
      <c r="AU59" s="438">
        <v>61065.94</v>
      </c>
      <c r="AV59" s="438">
        <v>0</v>
      </c>
      <c r="AW59" s="438">
        <v>0</v>
      </c>
      <c r="AX59" s="438">
        <v>0</v>
      </c>
      <c r="AY59" s="438">
        <v>6000</v>
      </c>
      <c r="AZ59" s="438">
        <v>35000</v>
      </c>
      <c r="BA59" s="438">
        <v>0</v>
      </c>
      <c r="BB59" s="438">
        <v>0</v>
      </c>
      <c r="BC59" s="438">
        <v>0</v>
      </c>
      <c r="BD59" s="438">
        <v>0</v>
      </c>
      <c r="BE59" s="438">
        <v>0</v>
      </c>
      <c r="BF59" s="438">
        <v>0</v>
      </c>
      <c r="BG59" s="438">
        <v>0</v>
      </c>
      <c r="BH59" s="438">
        <v>0</v>
      </c>
      <c r="BI59" s="438">
        <v>0</v>
      </c>
      <c r="BJ59" s="438">
        <v>0</v>
      </c>
      <c r="BK59" s="438">
        <v>0</v>
      </c>
      <c r="BL59" s="438">
        <v>0</v>
      </c>
      <c r="BM59" s="438">
        <v>0</v>
      </c>
      <c r="BN59" s="438">
        <v>0</v>
      </c>
      <c r="BO59" s="438"/>
      <c r="BP59" s="438"/>
      <c r="BQ59" s="438"/>
      <c r="BR59" s="438"/>
      <c r="BS59" s="438"/>
      <c r="BT59" s="438"/>
      <c r="BU59" s="438"/>
      <c r="BV59" s="438"/>
      <c r="BW59" s="438"/>
      <c r="BX59" s="438"/>
      <c r="BY59" s="438"/>
      <c r="BZ59" s="438"/>
    </row>
    <row r="60" spans="1:160" ht="14" customHeight="1" x14ac:dyDescent="0.15">
      <c r="A60" s="438" t="s">
        <v>569</v>
      </c>
      <c r="B60" s="438">
        <v>0</v>
      </c>
      <c r="C60" s="438">
        <v>0</v>
      </c>
      <c r="D60" s="438">
        <v>0</v>
      </c>
      <c r="E60" s="438">
        <v>0</v>
      </c>
      <c r="F60" s="438">
        <v>0</v>
      </c>
      <c r="G60" s="438">
        <v>0</v>
      </c>
      <c r="H60" s="438">
        <v>0</v>
      </c>
      <c r="I60" s="438">
        <v>0</v>
      </c>
      <c r="J60" s="438">
        <v>0</v>
      </c>
      <c r="K60" s="438">
        <v>0</v>
      </c>
      <c r="L60" s="438">
        <v>0</v>
      </c>
      <c r="M60" s="438">
        <v>0</v>
      </c>
      <c r="N60" s="438">
        <v>0</v>
      </c>
      <c r="O60" s="438">
        <v>0</v>
      </c>
      <c r="P60" s="438">
        <v>0</v>
      </c>
      <c r="Q60" s="438">
        <v>0</v>
      </c>
      <c r="R60" s="438">
        <v>0</v>
      </c>
      <c r="S60" s="438">
        <v>0</v>
      </c>
      <c r="T60" s="438">
        <v>0</v>
      </c>
      <c r="U60" s="438">
        <v>0</v>
      </c>
      <c r="V60" s="438">
        <v>0</v>
      </c>
      <c r="W60" s="438">
        <v>0</v>
      </c>
      <c r="X60" s="438">
        <v>0</v>
      </c>
      <c r="Y60" s="438">
        <v>0</v>
      </c>
      <c r="Z60" s="438">
        <v>0</v>
      </c>
      <c r="AA60" s="438">
        <v>0</v>
      </c>
      <c r="AB60" s="438">
        <v>0</v>
      </c>
      <c r="AC60" s="438">
        <v>0</v>
      </c>
      <c r="AD60" s="438">
        <v>0</v>
      </c>
      <c r="AE60" s="438">
        <v>0</v>
      </c>
      <c r="AF60" s="438">
        <v>0</v>
      </c>
      <c r="AG60" s="438">
        <v>0</v>
      </c>
      <c r="AH60" s="438">
        <v>0</v>
      </c>
      <c r="AI60" s="438">
        <v>1804.43</v>
      </c>
      <c r="AJ60" s="438">
        <v>33945</v>
      </c>
      <c r="AK60" s="438">
        <v>32369</v>
      </c>
      <c r="AL60" s="438">
        <v>32013</v>
      </c>
      <c r="AM60" s="438">
        <v>32963</v>
      </c>
      <c r="AN60" s="438">
        <v>32373</v>
      </c>
      <c r="AO60" s="438">
        <v>32455</v>
      </c>
      <c r="AP60" s="438">
        <v>32443</v>
      </c>
      <c r="AQ60" s="438">
        <v>32813.599999999999</v>
      </c>
      <c r="AR60" s="438">
        <v>0</v>
      </c>
      <c r="AS60" s="438">
        <v>77860</v>
      </c>
      <c r="AT60" s="438">
        <v>38733</v>
      </c>
      <c r="AU60" s="438">
        <v>61065.94</v>
      </c>
      <c r="AV60" s="438">
        <v>0</v>
      </c>
      <c r="AW60" s="438">
        <v>0</v>
      </c>
      <c r="AX60" s="438">
        <v>0</v>
      </c>
      <c r="AY60" s="438">
        <v>0</v>
      </c>
      <c r="AZ60" s="438">
        <v>0</v>
      </c>
      <c r="BA60" s="438">
        <v>0</v>
      </c>
      <c r="BB60" s="438">
        <v>0</v>
      </c>
      <c r="BC60" s="438">
        <v>0</v>
      </c>
      <c r="BD60" s="438">
        <v>0</v>
      </c>
      <c r="BE60" s="438">
        <v>0</v>
      </c>
      <c r="BF60" s="438">
        <v>0</v>
      </c>
      <c r="BG60" s="438">
        <v>0</v>
      </c>
      <c r="BH60" s="438">
        <v>0</v>
      </c>
      <c r="BI60" s="438">
        <v>0</v>
      </c>
      <c r="BJ60" s="438">
        <v>0</v>
      </c>
      <c r="BK60" s="438">
        <v>0</v>
      </c>
      <c r="BL60" s="438">
        <v>0</v>
      </c>
      <c r="BM60" s="438">
        <v>0</v>
      </c>
      <c r="BN60" s="438">
        <v>0</v>
      </c>
      <c r="BO60" s="438"/>
      <c r="BP60" s="438"/>
      <c r="BQ60" s="438"/>
      <c r="BR60" s="438"/>
      <c r="BS60" s="438"/>
      <c r="BT60" s="438"/>
      <c r="BU60" s="438"/>
      <c r="BV60" s="438"/>
      <c r="BW60" s="438"/>
      <c r="BX60" s="438"/>
      <c r="BY60" s="438"/>
      <c r="BZ60" s="438"/>
    </row>
    <row r="61" spans="1:160" ht="14" customHeight="1" x14ac:dyDescent="0.15">
      <c r="A61" s="438" t="s">
        <v>566</v>
      </c>
      <c r="B61" s="438">
        <v>11930</v>
      </c>
      <c r="C61" s="438">
        <v>11930</v>
      </c>
      <c r="D61" s="438">
        <v>8930</v>
      </c>
      <c r="E61" s="438">
        <v>8930</v>
      </c>
      <c r="F61" s="438">
        <v>8930</v>
      </c>
      <c r="G61" s="438">
        <v>8930.0400000000009</v>
      </c>
      <c r="H61" s="438">
        <v>5250</v>
      </c>
      <c r="I61" s="438">
        <v>5250</v>
      </c>
      <c r="J61" s="438">
        <v>5250</v>
      </c>
      <c r="K61" s="438">
        <v>5250</v>
      </c>
      <c r="L61" s="438">
        <v>5250</v>
      </c>
      <c r="M61" s="438">
        <v>5250</v>
      </c>
      <c r="N61" s="438">
        <v>5250</v>
      </c>
      <c r="O61" s="438">
        <v>0</v>
      </c>
      <c r="P61" s="438">
        <v>0</v>
      </c>
      <c r="Q61" s="438">
        <v>0</v>
      </c>
      <c r="R61" s="438">
        <v>0</v>
      </c>
      <c r="S61" s="438">
        <v>0</v>
      </c>
      <c r="T61" s="438">
        <v>0</v>
      </c>
      <c r="U61" s="438">
        <v>0</v>
      </c>
      <c r="V61" s="438">
        <v>0</v>
      </c>
      <c r="W61" s="438">
        <v>0</v>
      </c>
      <c r="X61" s="438">
        <v>0</v>
      </c>
      <c r="Y61" s="438">
        <v>0</v>
      </c>
      <c r="Z61" s="438">
        <v>0</v>
      </c>
      <c r="AA61" s="438">
        <v>0</v>
      </c>
      <c r="AB61" s="438">
        <v>56484</v>
      </c>
      <c r="AC61" s="438">
        <v>62956</v>
      </c>
      <c r="AD61" s="438">
        <v>60824</v>
      </c>
      <c r="AE61" s="438">
        <v>66381.75</v>
      </c>
      <c r="AF61" s="438">
        <v>64287</v>
      </c>
      <c r="AG61" s="438">
        <v>64747</v>
      </c>
      <c r="AH61" s="438">
        <v>65286</v>
      </c>
      <c r="AI61" s="438">
        <v>66859.55</v>
      </c>
      <c r="AJ61" s="438">
        <v>67380</v>
      </c>
      <c r="AK61" s="438">
        <v>65808</v>
      </c>
      <c r="AL61" s="438">
        <v>61722</v>
      </c>
      <c r="AM61" s="438">
        <v>61068.9</v>
      </c>
      <c r="AN61" s="438">
        <v>59976</v>
      </c>
      <c r="AO61" s="438">
        <v>57804</v>
      </c>
      <c r="AP61" s="438">
        <v>60106</v>
      </c>
      <c r="AQ61" s="438">
        <v>60260.52</v>
      </c>
      <c r="AR61" s="438">
        <v>0</v>
      </c>
      <c r="AS61" s="438">
        <v>0</v>
      </c>
      <c r="AT61" s="438">
        <v>0</v>
      </c>
      <c r="AU61" s="438">
        <v>0</v>
      </c>
      <c r="AV61" s="438">
        <v>0</v>
      </c>
      <c r="AW61" s="438">
        <v>0</v>
      </c>
      <c r="AX61" s="438">
        <v>0</v>
      </c>
      <c r="AY61" s="438">
        <v>6000</v>
      </c>
      <c r="AZ61" s="438">
        <v>35000</v>
      </c>
      <c r="BA61" s="438">
        <v>0</v>
      </c>
      <c r="BB61" s="438">
        <v>0</v>
      </c>
      <c r="BC61" s="438">
        <v>0</v>
      </c>
      <c r="BD61" s="438">
        <v>0</v>
      </c>
      <c r="BE61" s="438">
        <v>0</v>
      </c>
      <c r="BF61" s="438">
        <v>0</v>
      </c>
      <c r="BG61" s="438">
        <v>0</v>
      </c>
      <c r="BH61" s="438">
        <v>0</v>
      </c>
      <c r="BI61" s="438">
        <v>0</v>
      </c>
      <c r="BJ61" s="438">
        <v>0</v>
      </c>
      <c r="BK61" s="438">
        <v>0</v>
      </c>
      <c r="BL61" s="438">
        <v>0</v>
      </c>
      <c r="BM61" s="438">
        <v>0</v>
      </c>
      <c r="BN61" s="438">
        <v>0</v>
      </c>
      <c r="BO61" s="438"/>
      <c r="BP61" s="438"/>
      <c r="BQ61" s="438"/>
      <c r="BR61" s="438"/>
      <c r="BS61" s="438"/>
      <c r="BT61" s="438"/>
      <c r="BU61" s="438"/>
      <c r="BV61" s="438"/>
      <c r="BW61" s="438"/>
      <c r="BX61" s="438"/>
      <c r="BY61" s="438"/>
      <c r="BZ61" s="438"/>
      <c r="CD61" s="438"/>
      <c r="CE61" s="438"/>
      <c r="CF61" s="438"/>
      <c r="CG61" s="438"/>
      <c r="CH61" s="438"/>
      <c r="CI61" s="438"/>
      <c r="CJ61" s="438"/>
      <c r="CK61" s="438"/>
      <c r="CL61" s="438"/>
      <c r="CM61" s="438"/>
      <c r="CN61" s="438"/>
      <c r="CO61" s="438"/>
      <c r="CP61" s="438"/>
      <c r="CQ61" s="438"/>
      <c r="CR61" s="438"/>
      <c r="CS61" s="438"/>
      <c r="CT61" s="438"/>
      <c r="CU61" s="438"/>
      <c r="CV61" s="438"/>
      <c r="CW61" s="438"/>
      <c r="CX61" s="438"/>
      <c r="CY61" s="438"/>
      <c r="CZ61" s="438"/>
      <c r="DA61" s="438"/>
      <c r="DB61" s="438"/>
      <c r="DC61" s="438"/>
      <c r="DD61" s="438"/>
      <c r="DE61" s="438"/>
      <c r="DF61" s="438"/>
      <c r="DG61" s="438"/>
      <c r="DH61" s="438"/>
      <c r="DI61" s="438"/>
      <c r="DJ61" s="438"/>
      <c r="DK61" s="438"/>
      <c r="DL61" s="438"/>
      <c r="DM61" s="438"/>
      <c r="DN61" s="438"/>
      <c r="DO61" s="438"/>
      <c r="DP61" s="438"/>
      <c r="DQ61" s="438"/>
      <c r="DR61" s="438"/>
      <c r="DS61" s="438"/>
      <c r="DT61" s="438"/>
      <c r="DU61" s="438"/>
      <c r="DV61" s="438"/>
      <c r="DW61" s="438"/>
      <c r="DX61" s="438"/>
      <c r="DY61" s="438"/>
      <c r="DZ61" s="438"/>
      <c r="EA61" s="438"/>
      <c r="EB61" s="438"/>
      <c r="EC61" s="438"/>
      <c r="ED61" s="438"/>
      <c r="EE61" s="438"/>
      <c r="EF61" s="438"/>
      <c r="EG61" s="438"/>
      <c r="EH61" s="438"/>
      <c r="EI61" s="438"/>
      <c r="EJ61" s="438"/>
      <c r="EK61" s="438"/>
      <c r="EL61" s="438"/>
      <c r="EM61" s="438"/>
      <c r="EN61" s="438"/>
      <c r="EO61" s="438"/>
      <c r="EP61" s="438"/>
      <c r="EQ61" s="438"/>
      <c r="ER61" s="438"/>
      <c r="ES61" s="438"/>
      <c r="ET61" s="438"/>
      <c r="EU61" s="438"/>
      <c r="EV61" s="438"/>
      <c r="EW61" s="438"/>
      <c r="EX61" s="438"/>
      <c r="EY61" s="438"/>
      <c r="EZ61" s="438"/>
      <c r="FA61" s="438"/>
      <c r="FB61" s="438"/>
      <c r="FC61" s="438"/>
      <c r="FD61" s="438"/>
    </row>
    <row r="62" spans="1:160" ht="14" customHeight="1" x14ac:dyDescent="0.15">
      <c r="A62" s="438" t="s">
        <v>581</v>
      </c>
      <c r="B62" s="438">
        <v>3975803</v>
      </c>
      <c r="C62" s="438">
        <v>4564652.7300000004</v>
      </c>
      <c r="D62" s="438">
        <v>3060957</v>
      </c>
      <c r="E62" s="438">
        <v>4086850</v>
      </c>
      <c r="F62" s="438">
        <v>4229425</v>
      </c>
      <c r="G62" s="438">
        <v>5181897.5999999996</v>
      </c>
      <c r="H62" s="438">
        <v>5222043</v>
      </c>
      <c r="I62" s="438">
        <v>6647802</v>
      </c>
      <c r="J62" s="438">
        <v>3127934</v>
      </c>
      <c r="K62" s="438">
        <v>3128230.79</v>
      </c>
      <c r="L62" s="438">
        <v>2214797</v>
      </c>
      <c r="M62" s="438">
        <v>2097024</v>
      </c>
      <c r="N62" s="438">
        <v>2359353</v>
      </c>
      <c r="O62" s="438">
        <v>1967277.4</v>
      </c>
      <c r="P62" s="438">
        <v>2055025</v>
      </c>
      <c r="Q62" s="438">
        <v>964838</v>
      </c>
      <c r="R62" s="438">
        <v>632569</v>
      </c>
      <c r="S62" s="438">
        <v>1415629.31</v>
      </c>
      <c r="T62" s="438">
        <v>1408494</v>
      </c>
      <c r="U62" s="438">
        <v>1403402</v>
      </c>
      <c r="V62" s="438">
        <v>1003937</v>
      </c>
      <c r="W62" s="438">
        <v>234143.58</v>
      </c>
      <c r="X62" s="438">
        <v>913073</v>
      </c>
      <c r="Y62" s="438">
        <v>880761</v>
      </c>
      <c r="Z62" s="438">
        <v>937362</v>
      </c>
      <c r="AA62" s="438">
        <v>935302.48</v>
      </c>
      <c r="AB62" s="438">
        <v>231076</v>
      </c>
      <c r="AC62" s="438">
        <v>214083</v>
      </c>
      <c r="AD62" s="438">
        <v>1185169</v>
      </c>
      <c r="AE62" s="438">
        <v>1127198.99</v>
      </c>
      <c r="AF62" s="438">
        <v>1121450</v>
      </c>
      <c r="AG62" s="438">
        <v>4250577</v>
      </c>
      <c r="AH62" s="438">
        <v>3245146</v>
      </c>
      <c r="AI62" s="438">
        <v>4056786.06</v>
      </c>
      <c r="AJ62" s="438">
        <v>4293739</v>
      </c>
      <c r="AK62" s="438">
        <v>1745176</v>
      </c>
      <c r="AL62" s="438">
        <v>1680110</v>
      </c>
      <c r="AM62" s="438">
        <v>935518.7</v>
      </c>
      <c r="AN62" s="438">
        <v>880155</v>
      </c>
      <c r="AO62" s="438">
        <v>1340569</v>
      </c>
      <c r="AP62" s="438">
        <v>1358614</v>
      </c>
      <c r="AQ62" s="438">
        <v>1250505.28</v>
      </c>
      <c r="AR62" s="438">
        <v>1289689</v>
      </c>
      <c r="AS62" s="438">
        <v>2466121</v>
      </c>
      <c r="AT62" s="438">
        <v>2499376</v>
      </c>
      <c r="AU62" s="438">
        <v>2419862.9700000002</v>
      </c>
      <c r="AV62" s="438">
        <v>2409806</v>
      </c>
      <c r="AW62" s="438">
        <v>2274929</v>
      </c>
      <c r="AX62" s="438">
        <v>2199174</v>
      </c>
      <c r="AY62" s="438">
        <v>2068966.62</v>
      </c>
      <c r="AZ62" s="438">
        <v>2569756</v>
      </c>
      <c r="BA62" s="438">
        <v>1954903</v>
      </c>
      <c r="BB62" s="438">
        <v>1950981</v>
      </c>
      <c r="BC62" s="438">
        <v>1949032.67</v>
      </c>
      <c r="BD62" s="438">
        <v>1944033</v>
      </c>
      <c r="BE62" s="438">
        <v>447200</v>
      </c>
      <c r="BF62" s="438">
        <v>504654</v>
      </c>
      <c r="BG62" s="438">
        <v>525200</v>
      </c>
      <c r="BH62" s="438">
        <v>221200</v>
      </c>
      <c r="BI62" s="438">
        <v>136200</v>
      </c>
      <c r="BJ62" s="438">
        <v>2630744</v>
      </c>
      <c r="BK62" s="438">
        <v>2975215.55</v>
      </c>
      <c r="BL62" s="438">
        <v>2969600</v>
      </c>
      <c r="BM62" s="438">
        <v>3085931</v>
      </c>
      <c r="BN62" s="438">
        <v>582976</v>
      </c>
      <c r="BO62" s="438"/>
      <c r="BP62" s="438"/>
      <c r="BQ62" s="438"/>
      <c r="BR62" s="438"/>
      <c r="BS62" s="438"/>
      <c r="BT62" s="438"/>
      <c r="BU62" s="438"/>
      <c r="BV62" s="438"/>
      <c r="BW62" s="438"/>
      <c r="BX62" s="438"/>
      <c r="BY62" s="438"/>
      <c r="BZ62" s="438"/>
      <c r="CD62" s="438"/>
      <c r="CE62" s="438"/>
      <c r="CF62" s="438"/>
      <c r="CG62" s="438"/>
      <c r="CH62" s="438"/>
      <c r="CI62" s="438"/>
      <c r="CJ62" s="438"/>
      <c r="CK62" s="438"/>
      <c r="CL62" s="438"/>
      <c r="CM62" s="438"/>
      <c r="CN62" s="438"/>
      <c r="CO62" s="438"/>
      <c r="CP62" s="438"/>
      <c r="CQ62" s="438"/>
      <c r="CR62" s="438"/>
      <c r="CS62" s="438"/>
      <c r="CT62" s="438"/>
      <c r="CU62" s="438"/>
      <c r="CV62" s="438"/>
      <c r="CW62" s="438"/>
      <c r="CX62" s="438"/>
      <c r="CY62" s="438"/>
      <c r="CZ62" s="438"/>
      <c r="DA62" s="438"/>
      <c r="DB62" s="438"/>
      <c r="DC62" s="438"/>
      <c r="DD62" s="438"/>
      <c r="DE62" s="438"/>
      <c r="DF62" s="438"/>
      <c r="DG62" s="438"/>
      <c r="DH62" s="438"/>
      <c r="DI62" s="438"/>
      <c r="DJ62" s="438"/>
      <c r="DK62" s="438"/>
      <c r="DL62" s="438"/>
      <c r="DM62" s="438"/>
      <c r="DN62" s="438"/>
      <c r="DO62" s="438"/>
      <c r="DP62" s="438"/>
      <c r="DQ62" s="438"/>
      <c r="DR62" s="438"/>
      <c r="DS62" s="438"/>
      <c r="DT62" s="438"/>
      <c r="DU62" s="438"/>
      <c r="DV62" s="438"/>
      <c r="DW62" s="438"/>
      <c r="DX62" s="438"/>
      <c r="DY62" s="438"/>
      <c r="DZ62" s="438"/>
      <c r="EA62" s="438"/>
      <c r="EB62" s="438"/>
      <c r="EC62" s="438"/>
      <c r="ED62" s="438"/>
      <c r="EE62" s="438"/>
      <c r="EF62" s="438"/>
      <c r="EG62" s="438"/>
      <c r="EH62" s="438"/>
      <c r="EI62" s="438"/>
      <c r="EJ62" s="438"/>
      <c r="EK62" s="438"/>
      <c r="EL62" s="438"/>
      <c r="EM62" s="438"/>
      <c r="EN62" s="438"/>
      <c r="EO62" s="438"/>
      <c r="EP62" s="438"/>
      <c r="EQ62" s="438"/>
      <c r="ER62" s="438"/>
      <c r="ES62" s="438"/>
      <c r="ET62" s="438"/>
      <c r="EU62" s="438"/>
      <c r="EV62" s="438"/>
      <c r="EW62" s="438"/>
      <c r="EX62" s="438"/>
      <c r="EY62" s="438"/>
      <c r="EZ62" s="438"/>
      <c r="FA62" s="438"/>
      <c r="FB62" s="438"/>
      <c r="FC62" s="438"/>
      <c r="FD62" s="438"/>
    </row>
    <row r="63" spans="1:160" s="446" customFormat="1" ht="14" customHeight="1" x14ac:dyDescent="0.15">
      <c r="A63" s="438" t="s">
        <v>567</v>
      </c>
      <c r="B63" s="438">
        <v>3333926</v>
      </c>
      <c r="C63" s="438">
        <v>3880454.17</v>
      </c>
      <c r="D63" s="438">
        <v>2933100</v>
      </c>
      <c r="E63" s="438">
        <v>2915838</v>
      </c>
      <c r="F63" s="438">
        <v>3095737</v>
      </c>
      <c r="G63" s="438">
        <v>4091229.99</v>
      </c>
      <c r="H63" s="438">
        <v>4124119</v>
      </c>
      <c r="I63" s="438">
        <v>5595473</v>
      </c>
      <c r="J63" s="438">
        <v>2075605</v>
      </c>
      <c r="K63" s="438">
        <v>2075902.24</v>
      </c>
      <c r="L63" s="438">
        <v>1214797</v>
      </c>
      <c r="M63" s="438">
        <v>1117024</v>
      </c>
      <c r="N63" s="438">
        <v>1379353</v>
      </c>
      <c r="O63" s="438">
        <v>987277.4</v>
      </c>
      <c r="P63" s="438">
        <v>1075025</v>
      </c>
      <c r="Q63" s="438">
        <v>964838</v>
      </c>
      <c r="R63" s="438">
        <v>632569</v>
      </c>
      <c r="S63" s="438">
        <v>615629.31000000006</v>
      </c>
      <c r="T63" s="438">
        <v>608494</v>
      </c>
      <c r="U63" s="438">
        <v>603402</v>
      </c>
      <c r="V63" s="438">
        <v>203937</v>
      </c>
      <c r="W63" s="438">
        <v>234143.58</v>
      </c>
      <c r="X63" s="438">
        <v>213073</v>
      </c>
      <c r="Y63" s="438">
        <v>180761</v>
      </c>
      <c r="Z63" s="438">
        <v>237362</v>
      </c>
      <c r="AA63" s="438">
        <v>235302.48</v>
      </c>
      <c r="AB63" s="438">
        <v>231076</v>
      </c>
      <c r="AC63" s="438">
        <v>214083</v>
      </c>
      <c r="AD63" s="438">
        <v>185169</v>
      </c>
      <c r="AE63" s="438">
        <v>127198.99</v>
      </c>
      <c r="AF63" s="438">
        <v>121450</v>
      </c>
      <c r="AG63" s="438">
        <v>750577</v>
      </c>
      <c r="AH63" s="438">
        <v>745146</v>
      </c>
      <c r="AI63" s="438">
        <v>756786.06</v>
      </c>
      <c r="AJ63" s="438">
        <v>993739</v>
      </c>
      <c r="AK63" s="438">
        <v>945176</v>
      </c>
      <c r="AL63" s="438">
        <v>880110</v>
      </c>
      <c r="AM63" s="438">
        <v>935518.7</v>
      </c>
      <c r="AN63" s="438">
        <v>880155</v>
      </c>
      <c r="AO63" s="438">
        <v>1340569</v>
      </c>
      <c r="AP63" s="438">
        <v>1358614</v>
      </c>
      <c r="AQ63" s="438">
        <v>1250505.28</v>
      </c>
      <c r="AR63" s="438">
        <v>1248149</v>
      </c>
      <c r="AS63" s="438">
        <v>1004163</v>
      </c>
      <c r="AT63" s="438">
        <v>1037476</v>
      </c>
      <c r="AU63" s="438">
        <v>958000</v>
      </c>
      <c r="AV63" s="438">
        <v>948000</v>
      </c>
      <c r="AW63" s="438">
        <v>613000</v>
      </c>
      <c r="AX63" s="438">
        <v>538000</v>
      </c>
      <c r="AY63" s="438">
        <v>408000</v>
      </c>
      <c r="AZ63" s="438">
        <v>908540</v>
      </c>
      <c r="BA63" s="438">
        <v>893000</v>
      </c>
      <c r="BB63" s="438">
        <v>890500</v>
      </c>
      <c r="BC63" s="438">
        <v>888000</v>
      </c>
      <c r="BD63" s="438">
        <v>883000</v>
      </c>
      <c r="BE63" s="438">
        <v>385200</v>
      </c>
      <c r="BF63" s="438">
        <v>0</v>
      </c>
      <c r="BG63" s="438">
        <v>463200</v>
      </c>
      <c r="BH63" s="438">
        <v>159200</v>
      </c>
      <c r="BI63" s="438">
        <v>0</v>
      </c>
      <c r="BJ63" s="438">
        <v>0</v>
      </c>
      <c r="BK63" s="438">
        <v>114200</v>
      </c>
      <c r="BL63" s="438">
        <v>109200</v>
      </c>
      <c r="BM63" s="438">
        <v>0</v>
      </c>
      <c r="BN63" s="438">
        <v>0</v>
      </c>
      <c r="BO63" s="438"/>
      <c r="BP63" s="438"/>
      <c r="BQ63" s="438"/>
      <c r="BR63" s="438"/>
      <c r="BS63" s="438"/>
      <c r="BT63" s="438"/>
      <c r="BU63" s="438"/>
      <c r="BV63" s="438"/>
      <c r="BW63" s="438"/>
      <c r="BX63" s="438"/>
      <c r="BY63" s="438"/>
      <c r="BZ63" s="438"/>
      <c r="CD63" s="438"/>
      <c r="CE63" s="438"/>
      <c r="CF63" s="438"/>
      <c r="CG63" s="438"/>
      <c r="CH63" s="438"/>
      <c r="CI63" s="438"/>
      <c r="CJ63" s="438"/>
      <c r="CK63" s="438"/>
      <c r="CL63" s="438"/>
      <c r="CM63" s="438"/>
      <c r="CN63" s="438"/>
      <c r="CO63" s="438"/>
      <c r="CP63" s="438"/>
      <c r="CQ63" s="438"/>
      <c r="CR63" s="438"/>
      <c r="CS63" s="438"/>
      <c r="CT63" s="438"/>
      <c r="CU63" s="438"/>
      <c r="CV63" s="438"/>
      <c r="CW63" s="438"/>
      <c r="CX63" s="438"/>
      <c r="CY63" s="438"/>
      <c r="CZ63" s="438"/>
      <c r="DA63" s="438"/>
      <c r="DB63" s="438"/>
      <c r="DC63" s="438"/>
      <c r="DD63" s="438"/>
      <c r="DE63" s="438"/>
      <c r="DF63" s="438"/>
      <c r="DG63" s="438"/>
      <c r="DH63" s="438"/>
      <c r="DI63" s="438"/>
      <c r="DJ63" s="438"/>
      <c r="DK63" s="438"/>
      <c r="DL63" s="438"/>
      <c r="DM63" s="438"/>
      <c r="DN63" s="438"/>
      <c r="DO63" s="438"/>
      <c r="DP63" s="438"/>
      <c r="DQ63" s="438"/>
      <c r="DR63" s="438"/>
      <c r="DS63" s="438"/>
      <c r="DT63" s="438"/>
      <c r="DU63" s="438"/>
      <c r="DV63" s="438"/>
      <c r="DW63" s="438"/>
      <c r="DX63" s="438"/>
      <c r="DY63" s="438"/>
      <c r="DZ63" s="438"/>
      <c r="EA63" s="438"/>
      <c r="EB63" s="438"/>
      <c r="EC63" s="438"/>
      <c r="ED63" s="438"/>
      <c r="EE63" s="438"/>
      <c r="EF63" s="438"/>
      <c r="EG63" s="438"/>
      <c r="EH63" s="438"/>
      <c r="EI63" s="438"/>
      <c r="EJ63" s="438"/>
      <c r="EK63" s="438"/>
      <c r="EL63" s="438"/>
      <c r="EM63" s="438"/>
      <c r="EN63" s="438"/>
      <c r="EO63" s="438"/>
      <c r="EP63" s="438"/>
      <c r="EQ63" s="438"/>
      <c r="ER63" s="438"/>
      <c r="ES63" s="438"/>
      <c r="ET63" s="438"/>
      <c r="EU63" s="438"/>
      <c r="EV63" s="438"/>
      <c r="EW63" s="438"/>
      <c r="EX63" s="438"/>
      <c r="EY63" s="438"/>
      <c r="EZ63" s="438"/>
      <c r="FA63" s="438"/>
      <c r="FB63" s="438"/>
      <c r="FC63" s="438"/>
      <c r="FD63" s="438"/>
    </row>
    <row r="64" spans="1:160" ht="14" customHeight="1" x14ac:dyDescent="0.15">
      <c r="A64" s="438" t="s">
        <v>566</v>
      </c>
      <c r="B64" s="438">
        <v>0</v>
      </c>
      <c r="C64" s="438">
        <v>0</v>
      </c>
      <c r="D64" s="438">
        <v>0</v>
      </c>
      <c r="E64" s="438">
        <v>0</v>
      </c>
      <c r="F64" s="438">
        <v>0</v>
      </c>
      <c r="G64" s="438">
        <v>0</v>
      </c>
      <c r="H64" s="438">
        <v>52329</v>
      </c>
      <c r="I64" s="438">
        <v>52329</v>
      </c>
      <c r="J64" s="438">
        <v>52329</v>
      </c>
      <c r="K64" s="438">
        <v>52328.55</v>
      </c>
      <c r="L64" s="438">
        <v>0</v>
      </c>
      <c r="M64" s="438">
        <v>0</v>
      </c>
      <c r="N64" s="438">
        <v>0</v>
      </c>
      <c r="O64" s="438">
        <v>0</v>
      </c>
      <c r="P64" s="438">
        <v>0</v>
      </c>
      <c r="Q64" s="438">
        <v>0</v>
      </c>
      <c r="R64" s="438">
        <v>0</v>
      </c>
      <c r="S64" s="438">
        <v>0</v>
      </c>
      <c r="T64" s="438">
        <v>0</v>
      </c>
      <c r="U64" s="438">
        <v>0</v>
      </c>
      <c r="V64" s="438">
        <v>0</v>
      </c>
      <c r="W64" s="438">
        <v>0</v>
      </c>
      <c r="X64" s="438">
        <v>0</v>
      </c>
      <c r="Y64" s="438">
        <v>0</v>
      </c>
      <c r="Z64" s="438">
        <v>0</v>
      </c>
      <c r="AA64" s="438">
        <v>0</v>
      </c>
      <c r="AB64" s="438">
        <v>0</v>
      </c>
      <c r="AC64" s="438">
        <v>0</v>
      </c>
      <c r="AD64" s="438">
        <v>0</v>
      </c>
      <c r="AE64" s="438">
        <v>0</v>
      </c>
      <c r="AF64" s="438">
        <v>0</v>
      </c>
      <c r="AG64" s="438">
        <v>0</v>
      </c>
      <c r="AH64" s="438">
        <v>0</v>
      </c>
      <c r="AI64" s="438">
        <v>0</v>
      </c>
      <c r="AJ64" s="438">
        <v>0</v>
      </c>
      <c r="AK64" s="438">
        <v>0</v>
      </c>
      <c r="AL64" s="438">
        <v>0</v>
      </c>
      <c r="AM64" s="438">
        <v>0</v>
      </c>
      <c r="AN64" s="438">
        <v>0</v>
      </c>
      <c r="AO64" s="438">
        <v>0</v>
      </c>
      <c r="AP64" s="438">
        <v>0</v>
      </c>
      <c r="AQ64" s="438">
        <v>0</v>
      </c>
      <c r="AR64" s="438">
        <v>0</v>
      </c>
      <c r="AS64" s="438">
        <v>0</v>
      </c>
      <c r="AT64" s="438">
        <v>0</v>
      </c>
      <c r="AU64" s="438">
        <v>0</v>
      </c>
      <c r="AV64" s="438">
        <v>0</v>
      </c>
      <c r="AW64" s="438">
        <v>0</v>
      </c>
      <c r="AX64" s="438">
        <v>0</v>
      </c>
      <c r="AY64" s="438">
        <v>0</v>
      </c>
      <c r="AZ64" s="438">
        <v>0</v>
      </c>
      <c r="BA64" s="438">
        <v>0</v>
      </c>
      <c r="BB64" s="438">
        <v>0</v>
      </c>
      <c r="BC64" s="438">
        <v>0</v>
      </c>
      <c r="BD64" s="438">
        <v>0</v>
      </c>
      <c r="BE64" s="438">
        <v>0</v>
      </c>
      <c r="BF64" s="438">
        <v>0</v>
      </c>
      <c r="BG64" s="438">
        <v>0</v>
      </c>
      <c r="BH64" s="438">
        <v>0</v>
      </c>
      <c r="BI64" s="438">
        <v>0</v>
      </c>
      <c r="BJ64" s="438">
        <v>0</v>
      </c>
      <c r="BK64" s="438">
        <v>0</v>
      </c>
      <c r="BL64" s="438">
        <v>0</v>
      </c>
      <c r="BM64" s="438">
        <v>0</v>
      </c>
      <c r="BN64" s="438">
        <v>0</v>
      </c>
      <c r="BO64" s="438"/>
      <c r="BP64" s="438"/>
      <c r="BQ64" s="438"/>
      <c r="BR64" s="438"/>
      <c r="BS64" s="438"/>
      <c r="BT64" s="438"/>
      <c r="BU64" s="438"/>
      <c r="BV64" s="438"/>
      <c r="BW64" s="438"/>
      <c r="BX64" s="438"/>
      <c r="BY64" s="438"/>
      <c r="BZ64" s="438"/>
      <c r="CD64" s="438"/>
      <c r="CE64" s="438"/>
      <c r="CF64" s="438"/>
      <c r="CG64" s="438"/>
      <c r="CH64" s="438"/>
      <c r="CI64" s="438"/>
      <c r="CJ64" s="438"/>
      <c r="CK64" s="438"/>
      <c r="CL64" s="438"/>
      <c r="CM64" s="438"/>
      <c r="CN64" s="438"/>
      <c r="CO64" s="438"/>
      <c r="CP64" s="438"/>
      <c r="CQ64" s="438"/>
      <c r="CR64" s="438"/>
      <c r="CS64" s="438"/>
      <c r="CT64" s="438"/>
      <c r="CU64" s="438"/>
      <c r="CV64" s="438"/>
      <c r="CW64" s="438"/>
      <c r="CX64" s="438"/>
      <c r="CY64" s="438"/>
      <c r="CZ64" s="438"/>
      <c r="DA64" s="438"/>
      <c r="DB64" s="438"/>
      <c r="DC64" s="438"/>
      <c r="DD64" s="438"/>
      <c r="DE64" s="438"/>
      <c r="DF64" s="438"/>
      <c r="DG64" s="438"/>
      <c r="DH64" s="438"/>
      <c r="DI64" s="438"/>
      <c r="DJ64" s="438"/>
      <c r="DK64" s="438"/>
      <c r="DL64" s="438"/>
      <c r="DM64" s="438"/>
      <c r="DN64" s="438"/>
      <c r="DO64" s="438"/>
      <c r="DP64" s="438"/>
      <c r="DQ64" s="438"/>
      <c r="DR64" s="438"/>
      <c r="DS64" s="438"/>
      <c r="DT64" s="438"/>
      <c r="DU64" s="438"/>
      <c r="DV64" s="438"/>
      <c r="DW64" s="438"/>
      <c r="DX64" s="438"/>
      <c r="DY64" s="438"/>
      <c r="DZ64" s="438"/>
      <c r="EA64" s="438"/>
      <c r="EB64" s="438"/>
      <c r="EC64" s="438"/>
      <c r="ED64" s="438"/>
      <c r="EE64" s="438"/>
      <c r="EF64" s="438"/>
      <c r="EG64" s="438"/>
      <c r="EH64" s="438"/>
      <c r="EI64" s="438"/>
      <c r="EJ64" s="438"/>
      <c r="EK64" s="438"/>
      <c r="EL64" s="438"/>
      <c r="EM64" s="438"/>
      <c r="EN64" s="438"/>
      <c r="EO64" s="438"/>
      <c r="EP64" s="438"/>
      <c r="EQ64" s="438"/>
      <c r="ER64" s="438"/>
      <c r="ES64" s="438"/>
      <c r="ET64" s="438"/>
      <c r="EU64" s="438"/>
      <c r="EV64" s="438"/>
      <c r="EW64" s="438"/>
      <c r="EX64" s="438"/>
      <c r="EY64" s="438"/>
      <c r="EZ64" s="438"/>
      <c r="FA64" s="438"/>
      <c r="FB64" s="438"/>
      <c r="FC64" s="438"/>
      <c r="FD64" s="438"/>
    </row>
    <row r="65" spans="1:160" ht="14" customHeight="1" x14ac:dyDescent="0.15">
      <c r="A65" s="438" t="s">
        <v>565</v>
      </c>
      <c r="B65" s="438">
        <v>641877</v>
      </c>
      <c r="C65" s="438">
        <v>684198.56</v>
      </c>
      <c r="D65" s="438">
        <v>127857</v>
      </c>
      <c r="E65" s="438">
        <v>1171012</v>
      </c>
      <c r="F65" s="438">
        <v>1133688</v>
      </c>
      <c r="G65" s="438">
        <v>1090667.6200000001</v>
      </c>
      <c r="H65" s="438">
        <v>1045595</v>
      </c>
      <c r="I65" s="438">
        <v>1000000</v>
      </c>
      <c r="J65" s="438">
        <v>1000000</v>
      </c>
      <c r="K65" s="438">
        <v>1000000</v>
      </c>
      <c r="L65" s="438">
        <v>1000000</v>
      </c>
      <c r="M65" s="438">
        <v>980000</v>
      </c>
      <c r="N65" s="438">
        <v>980000</v>
      </c>
      <c r="O65" s="438">
        <v>980000</v>
      </c>
      <c r="P65" s="438">
        <v>980000</v>
      </c>
      <c r="Q65" s="438">
        <v>0</v>
      </c>
      <c r="R65" s="438">
        <v>0</v>
      </c>
      <c r="S65" s="438">
        <v>800000</v>
      </c>
      <c r="T65" s="438">
        <v>800000</v>
      </c>
      <c r="U65" s="438">
        <v>800000</v>
      </c>
      <c r="V65" s="438">
        <v>800000</v>
      </c>
      <c r="W65" s="438">
        <v>0</v>
      </c>
      <c r="X65" s="438">
        <v>700000</v>
      </c>
      <c r="Y65" s="438">
        <v>700000</v>
      </c>
      <c r="Z65" s="438">
        <v>700000</v>
      </c>
      <c r="AA65" s="438">
        <v>700000</v>
      </c>
      <c r="AB65" s="438">
        <v>0</v>
      </c>
      <c r="AC65" s="438">
        <v>0</v>
      </c>
      <c r="AD65" s="438">
        <v>1000000</v>
      </c>
      <c r="AE65" s="438">
        <v>1000000</v>
      </c>
      <c r="AF65" s="438">
        <v>1000000</v>
      </c>
      <c r="AG65" s="438">
        <v>3500000</v>
      </c>
      <c r="AH65" s="438">
        <v>2500000</v>
      </c>
      <c r="AI65" s="438">
        <v>3300000</v>
      </c>
      <c r="AJ65" s="438">
        <v>3300000</v>
      </c>
      <c r="AK65" s="438">
        <v>800000</v>
      </c>
      <c r="AL65" s="438">
        <v>800000</v>
      </c>
      <c r="AM65" s="438">
        <v>0</v>
      </c>
      <c r="AN65" s="438">
        <v>0</v>
      </c>
      <c r="AO65" s="438">
        <v>0</v>
      </c>
      <c r="AP65" s="438">
        <v>0</v>
      </c>
      <c r="AQ65" s="438">
        <v>0</v>
      </c>
      <c r="AR65" s="438">
        <v>0</v>
      </c>
      <c r="AS65" s="438">
        <v>1399958</v>
      </c>
      <c r="AT65" s="438">
        <v>1399900</v>
      </c>
      <c r="AU65" s="438">
        <v>1399862.97</v>
      </c>
      <c r="AV65" s="438">
        <v>1399806</v>
      </c>
      <c r="AW65" s="438">
        <v>1599929</v>
      </c>
      <c r="AX65" s="438">
        <v>1599174</v>
      </c>
      <c r="AY65" s="438">
        <v>1598966.62</v>
      </c>
      <c r="AZ65" s="438">
        <v>1599216</v>
      </c>
      <c r="BA65" s="438">
        <v>999903</v>
      </c>
      <c r="BB65" s="438">
        <v>998481</v>
      </c>
      <c r="BC65" s="438">
        <v>999032.67</v>
      </c>
      <c r="BD65" s="438">
        <v>999033</v>
      </c>
      <c r="BE65" s="438">
        <v>0</v>
      </c>
      <c r="BF65" s="438">
        <v>0</v>
      </c>
      <c r="BG65" s="438">
        <v>0</v>
      </c>
      <c r="BH65" s="438">
        <v>0</v>
      </c>
      <c r="BI65" s="438">
        <v>0</v>
      </c>
      <c r="BJ65" s="438">
        <v>2499544</v>
      </c>
      <c r="BK65" s="438">
        <v>2799015.55</v>
      </c>
      <c r="BL65" s="438">
        <v>2798400</v>
      </c>
      <c r="BM65" s="438">
        <v>2797772</v>
      </c>
      <c r="BN65" s="438">
        <v>299817</v>
      </c>
      <c r="BO65" s="438"/>
      <c r="BP65" s="438"/>
      <c r="BQ65" s="438"/>
      <c r="BR65" s="438"/>
      <c r="BS65" s="438"/>
      <c r="BT65" s="438"/>
      <c r="BU65" s="438"/>
      <c r="BV65" s="438"/>
      <c r="BW65" s="438"/>
      <c r="BX65" s="438"/>
      <c r="BY65" s="438"/>
      <c r="BZ65" s="438"/>
      <c r="CD65" s="438"/>
      <c r="CE65" s="438"/>
      <c r="CF65" s="438"/>
      <c r="CG65" s="438"/>
      <c r="CH65" s="438"/>
      <c r="CI65" s="438"/>
      <c r="CJ65" s="438"/>
      <c r="CK65" s="438"/>
      <c r="CL65" s="438"/>
      <c r="CM65" s="438"/>
      <c r="CN65" s="438"/>
      <c r="CO65" s="438"/>
      <c r="CP65" s="438"/>
      <c r="CQ65" s="438"/>
      <c r="CR65" s="438"/>
      <c r="CS65" s="438"/>
      <c r="CT65" s="438"/>
      <c r="CU65" s="438"/>
      <c r="CV65" s="438"/>
      <c r="CW65" s="438"/>
      <c r="CX65" s="438"/>
      <c r="CY65" s="438"/>
      <c r="CZ65" s="438"/>
      <c r="DA65" s="438"/>
      <c r="DB65" s="438"/>
      <c r="DC65" s="438"/>
      <c r="DD65" s="438"/>
      <c r="DE65" s="438"/>
      <c r="DF65" s="438"/>
      <c r="DG65" s="438"/>
      <c r="DH65" s="438"/>
      <c r="DI65" s="438"/>
      <c r="DJ65" s="438"/>
      <c r="DK65" s="438"/>
      <c r="DL65" s="438"/>
      <c r="DM65" s="438"/>
      <c r="DN65" s="438"/>
      <c r="DO65" s="438"/>
      <c r="DP65" s="438"/>
      <c r="DQ65" s="438"/>
      <c r="DR65" s="438"/>
      <c r="DS65" s="438"/>
      <c r="DT65" s="438"/>
      <c r="DU65" s="438"/>
      <c r="DV65" s="438"/>
      <c r="DW65" s="438"/>
      <c r="DX65" s="438"/>
      <c r="DY65" s="438"/>
      <c r="DZ65" s="438"/>
      <c r="EA65" s="438"/>
      <c r="EB65" s="438"/>
      <c r="EC65" s="438"/>
      <c r="ED65" s="438"/>
      <c r="EE65" s="438"/>
      <c r="EF65" s="438"/>
      <c r="EG65" s="438"/>
      <c r="EH65" s="438"/>
      <c r="EI65" s="438"/>
      <c r="EJ65" s="438"/>
      <c r="EK65" s="438"/>
      <c r="EL65" s="438"/>
      <c r="EM65" s="438"/>
      <c r="EN65" s="438"/>
      <c r="EO65" s="438"/>
      <c r="EP65" s="438"/>
      <c r="EQ65" s="438"/>
      <c r="ER65" s="438"/>
      <c r="ES65" s="438"/>
      <c r="ET65" s="438"/>
      <c r="EU65" s="438"/>
      <c r="EV65" s="438"/>
      <c r="EW65" s="438"/>
      <c r="EX65" s="438"/>
      <c r="EY65" s="438"/>
      <c r="EZ65" s="438"/>
      <c r="FA65" s="438"/>
      <c r="FB65" s="438"/>
      <c r="FC65" s="438"/>
      <c r="FD65" s="438"/>
    </row>
    <row r="66" spans="1:160" ht="14" customHeight="1" x14ac:dyDescent="0.15">
      <c r="A66" s="438" t="s">
        <v>580</v>
      </c>
      <c r="B66" s="438">
        <v>0</v>
      </c>
      <c r="C66" s="438">
        <v>0</v>
      </c>
      <c r="D66" s="438">
        <v>0</v>
      </c>
      <c r="E66" s="438">
        <v>0</v>
      </c>
      <c r="F66" s="438">
        <v>0</v>
      </c>
      <c r="G66" s="438">
        <v>0</v>
      </c>
      <c r="H66" s="438">
        <v>0</v>
      </c>
      <c r="I66" s="438">
        <v>0</v>
      </c>
      <c r="J66" s="438">
        <v>0</v>
      </c>
      <c r="K66" s="438">
        <v>0</v>
      </c>
      <c r="L66" s="438">
        <v>0</v>
      </c>
      <c r="M66" s="438">
        <v>0</v>
      </c>
      <c r="N66" s="438">
        <v>0</v>
      </c>
      <c r="O66" s="438">
        <v>0</v>
      </c>
      <c r="P66" s="438">
        <v>0</v>
      </c>
      <c r="Q66" s="438">
        <v>0</v>
      </c>
      <c r="R66" s="438">
        <v>0</v>
      </c>
      <c r="S66" s="438">
        <v>0</v>
      </c>
      <c r="T66" s="438">
        <v>0</v>
      </c>
      <c r="U66" s="438">
        <v>0</v>
      </c>
      <c r="V66" s="438">
        <v>0</v>
      </c>
      <c r="W66" s="438">
        <v>0</v>
      </c>
      <c r="X66" s="438">
        <v>0</v>
      </c>
      <c r="Y66" s="438">
        <v>0</v>
      </c>
      <c r="Z66" s="438">
        <v>0</v>
      </c>
      <c r="AA66" s="438">
        <v>0</v>
      </c>
      <c r="AB66" s="438">
        <v>0</v>
      </c>
      <c r="AC66" s="438">
        <v>0</v>
      </c>
      <c r="AD66" s="438">
        <v>0</v>
      </c>
      <c r="AE66" s="438">
        <v>0</v>
      </c>
      <c r="AF66" s="438">
        <v>0</v>
      </c>
      <c r="AG66" s="438">
        <v>0</v>
      </c>
      <c r="AH66" s="438">
        <v>0</v>
      </c>
      <c r="AI66" s="438">
        <v>0</v>
      </c>
      <c r="AJ66" s="438">
        <v>0</v>
      </c>
      <c r="AK66" s="438">
        <v>0</v>
      </c>
      <c r="AL66" s="438">
        <v>0</v>
      </c>
      <c r="AM66" s="438">
        <v>0</v>
      </c>
      <c r="AN66" s="438">
        <v>0</v>
      </c>
      <c r="AO66" s="438">
        <v>0</v>
      </c>
      <c r="AP66" s="438">
        <v>0</v>
      </c>
      <c r="AQ66" s="438">
        <v>0</v>
      </c>
      <c r="AR66" s="438">
        <v>41540</v>
      </c>
      <c r="AS66" s="438">
        <v>62000</v>
      </c>
      <c r="AT66" s="438">
        <v>62000</v>
      </c>
      <c r="AU66" s="438">
        <v>62000</v>
      </c>
      <c r="AV66" s="438">
        <v>62000</v>
      </c>
      <c r="AW66" s="438">
        <v>62000</v>
      </c>
      <c r="AX66" s="438">
        <v>62000</v>
      </c>
      <c r="AY66" s="438">
        <v>62000</v>
      </c>
      <c r="AZ66" s="438">
        <v>62000</v>
      </c>
      <c r="BA66" s="438">
        <v>62000</v>
      </c>
      <c r="BB66" s="438">
        <v>62000</v>
      </c>
      <c r="BC66" s="438">
        <v>62000</v>
      </c>
      <c r="BD66" s="438">
        <v>62000</v>
      </c>
      <c r="BE66" s="438">
        <v>62000</v>
      </c>
      <c r="BF66" s="438">
        <v>504654</v>
      </c>
      <c r="BG66" s="438">
        <v>62000</v>
      </c>
      <c r="BH66" s="438">
        <v>62000</v>
      </c>
      <c r="BI66" s="438">
        <v>136200</v>
      </c>
      <c r="BJ66" s="438">
        <v>131200</v>
      </c>
      <c r="BK66" s="438">
        <v>62000</v>
      </c>
      <c r="BL66" s="438">
        <v>62000</v>
      </c>
      <c r="BM66" s="438">
        <v>288159</v>
      </c>
      <c r="BN66" s="438">
        <v>283159</v>
      </c>
      <c r="BO66" s="438"/>
      <c r="BP66" s="438"/>
      <c r="BQ66" s="438"/>
      <c r="BR66" s="438"/>
      <c r="BS66" s="438"/>
      <c r="BT66" s="438"/>
      <c r="BU66" s="438"/>
      <c r="BV66" s="438"/>
      <c r="BW66" s="438"/>
      <c r="BX66" s="438"/>
      <c r="BY66" s="438"/>
      <c r="BZ66" s="438"/>
      <c r="CD66" s="438"/>
      <c r="CE66" s="438"/>
      <c r="CF66" s="438"/>
      <c r="CG66" s="438"/>
      <c r="CH66" s="438"/>
      <c r="CI66" s="438"/>
      <c r="CJ66" s="438"/>
      <c r="CK66" s="438"/>
      <c r="CL66" s="438"/>
      <c r="CM66" s="438"/>
      <c r="CN66" s="438"/>
      <c r="CO66" s="438"/>
      <c r="CP66" s="438"/>
      <c r="CQ66" s="438"/>
      <c r="CR66" s="438"/>
      <c r="CS66" s="438"/>
      <c r="CT66" s="438"/>
      <c r="CU66" s="438"/>
      <c r="CV66" s="438"/>
      <c r="CW66" s="438"/>
      <c r="CX66" s="438"/>
      <c r="CY66" s="438"/>
      <c r="CZ66" s="438"/>
      <c r="DA66" s="438"/>
      <c r="DB66" s="438"/>
      <c r="DC66" s="438"/>
      <c r="DD66" s="438"/>
      <c r="DE66" s="438"/>
      <c r="DF66" s="438"/>
      <c r="DG66" s="438"/>
      <c r="DH66" s="438"/>
      <c r="DI66" s="438"/>
      <c r="DJ66" s="438"/>
      <c r="DK66" s="438"/>
      <c r="DL66" s="438"/>
      <c r="DM66" s="438"/>
      <c r="DN66" s="438"/>
      <c r="DO66" s="438"/>
      <c r="DP66" s="438"/>
      <c r="DQ66" s="438"/>
      <c r="DR66" s="438"/>
      <c r="DS66" s="438"/>
      <c r="DT66" s="438"/>
      <c r="DU66" s="438"/>
      <c r="DV66" s="438"/>
      <c r="DW66" s="438"/>
      <c r="DX66" s="438"/>
      <c r="DY66" s="438"/>
      <c r="DZ66" s="438"/>
      <c r="EA66" s="438"/>
      <c r="EB66" s="438"/>
      <c r="EC66" s="438"/>
      <c r="ED66" s="438"/>
      <c r="EE66" s="438"/>
      <c r="EF66" s="438"/>
      <c r="EG66" s="438"/>
      <c r="EH66" s="438"/>
      <c r="EI66" s="438"/>
      <c r="EJ66" s="438"/>
      <c r="EK66" s="438"/>
      <c r="EL66" s="438"/>
      <c r="EM66" s="438"/>
      <c r="EN66" s="438"/>
      <c r="EO66" s="438"/>
      <c r="EP66" s="438"/>
      <c r="EQ66" s="438"/>
      <c r="ER66" s="438"/>
      <c r="ES66" s="438"/>
      <c r="ET66" s="438"/>
      <c r="EU66" s="438"/>
      <c r="EV66" s="438"/>
      <c r="EW66" s="438"/>
      <c r="EX66" s="438"/>
      <c r="EY66" s="438"/>
      <c r="EZ66" s="438"/>
      <c r="FA66" s="438"/>
      <c r="FB66" s="438"/>
      <c r="FC66" s="438"/>
      <c r="FD66" s="438"/>
    </row>
    <row r="67" spans="1:160" ht="14" customHeight="1" x14ac:dyDescent="0.15">
      <c r="A67" s="438" t="s">
        <v>579</v>
      </c>
      <c r="B67" s="438">
        <v>132716</v>
      </c>
      <c r="C67" s="438">
        <v>86999.12</v>
      </c>
      <c r="D67" s="438">
        <v>48709</v>
      </c>
      <c r="E67" s="438">
        <v>65875</v>
      </c>
      <c r="F67" s="438">
        <v>70043</v>
      </c>
      <c r="G67" s="438">
        <v>70427.429999999993</v>
      </c>
      <c r="H67" s="438">
        <v>84432</v>
      </c>
      <c r="I67" s="438">
        <v>87420</v>
      </c>
      <c r="J67" s="438">
        <v>89449</v>
      </c>
      <c r="K67" s="438">
        <v>127936.63</v>
      </c>
      <c r="L67" s="438">
        <v>127506</v>
      </c>
      <c r="M67" s="438">
        <v>149491</v>
      </c>
      <c r="N67" s="438">
        <v>140122</v>
      </c>
      <c r="O67" s="438">
        <v>135290.98000000001</v>
      </c>
      <c r="P67" s="438">
        <v>0</v>
      </c>
      <c r="Q67" s="438">
        <v>0</v>
      </c>
      <c r="R67" s="438">
        <v>0</v>
      </c>
      <c r="S67" s="438">
        <v>0</v>
      </c>
      <c r="T67" s="438">
        <v>0</v>
      </c>
      <c r="U67" s="438">
        <v>0</v>
      </c>
      <c r="V67" s="438">
        <v>0</v>
      </c>
      <c r="W67" s="438">
        <v>0</v>
      </c>
      <c r="X67" s="438">
        <v>0</v>
      </c>
      <c r="Y67" s="438">
        <v>0</v>
      </c>
      <c r="Z67" s="438">
        <v>0</v>
      </c>
      <c r="AA67" s="438">
        <v>0</v>
      </c>
      <c r="AB67" s="438">
        <v>0</v>
      </c>
      <c r="AC67" s="438">
        <v>0</v>
      </c>
      <c r="AD67" s="438">
        <v>0</v>
      </c>
      <c r="AE67" s="438">
        <v>0</v>
      </c>
      <c r="AF67" s="438">
        <v>0</v>
      </c>
      <c r="AG67" s="438">
        <v>0</v>
      </c>
      <c r="AH67" s="438">
        <v>0</v>
      </c>
      <c r="AI67" s="438">
        <v>0</v>
      </c>
      <c r="AJ67" s="438">
        <v>0</v>
      </c>
      <c r="AK67" s="438">
        <v>0</v>
      </c>
      <c r="AL67" s="438">
        <v>0</v>
      </c>
      <c r="AM67" s="438">
        <v>0</v>
      </c>
      <c r="AN67" s="438">
        <v>0</v>
      </c>
      <c r="AO67" s="438">
        <v>0</v>
      </c>
      <c r="AP67" s="438">
        <v>0</v>
      </c>
      <c r="AQ67" s="438">
        <v>0</v>
      </c>
      <c r="AR67" s="438">
        <v>0</v>
      </c>
      <c r="AS67" s="438">
        <v>0</v>
      </c>
      <c r="AT67" s="438">
        <v>0</v>
      </c>
      <c r="AU67" s="438">
        <v>0</v>
      </c>
      <c r="AV67" s="438">
        <v>0</v>
      </c>
      <c r="AW67" s="438">
        <v>0</v>
      </c>
      <c r="AX67" s="438">
        <v>0</v>
      </c>
      <c r="AY67" s="438">
        <v>0</v>
      </c>
      <c r="AZ67" s="438">
        <v>0</v>
      </c>
      <c r="BA67" s="438">
        <v>0</v>
      </c>
      <c r="BB67" s="438">
        <v>0</v>
      </c>
      <c r="BC67" s="438">
        <v>0</v>
      </c>
      <c r="BD67" s="438">
        <v>0</v>
      </c>
      <c r="BE67" s="438">
        <v>0</v>
      </c>
      <c r="BF67" s="438">
        <v>0</v>
      </c>
      <c r="BG67" s="438">
        <v>0</v>
      </c>
      <c r="BH67" s="438">
        <v>0</v>
      </c>
      <c r="BI67" s="438">
        <v>0</v>
      </c>
      <c r="BJ67" s="438">
        <v>0</v>
      </c>
      <c r="BK67" s="438">
        <v>0</v>
      </c>
      <c r="BL67" s="438">
        <v>0</v>
      </c>
      <c r="BM67" s="438">
        <v>0</v>
      </c>
      <c r="BN67" s="438">
        <v>0</v>
      </c>
      <c r="BO67" s="438"/>
      <c r="BP67" s="438"/>
      <c r="BQ67" s="438"/>
      <c r="BR67" s="438"/>
      <c r="BS67" s="438"/>
      <c r="BT67" s="438"/>
      <c r="BU67" s="438"/>
      <c r="BV67" s="438"/>
      <c r="BW67" s="438"/>
      <c r="BX67" s="438"/>
      <c r="BY67" s="438"/>
      <c r="BZ67" s="438"/>
      <c r="CD67" s="438"/>
      <c r="CE67" s="438"/>
      <c r="CF67" s="438"/>
      <c r="CG67" s="438"/>
      <c r="CH67" s="438"/>
      <c r="CI67" s="438"/>
      <c r="CJ67" s="438"/>
      <c r="CK67" s="438"/>
      <c r="CL67" s="438"/>
      <c r="CM67" s="438"/>
      <c r="CN67" s="438"/>
      <c r="CO67" s="438"/>
      <c r="CP67" s="438"/>
      <c r="CQ67" s="438"/>
      <c r="CR67" s="438"/>
      <c r="CS67" s="438"/>
      <c r="CT67" s="438"/>
      <c r="CU67" s="438"/>
      <c r="CV67" s="438"/>
      <c r="CW67" s="438"/>
      <c r="CX67" s="438"/>
      <c r="CY67" s="438"/>
      <c r="CZ67" s="438"/>
      <c r="DA67" s="438"/>
      <c r="DB67" s="438"/>
      <c r="DC67" s="438"/>
      <c r="DD67" s="438"/>
      <c r="DE67" s="438"/>
      <c r="DF67" s="438"/>
      <c r="DG67" s="438"/>
      <c r="DH67" s="438"/>
      <c r="DI67" s="438"/>
      <c r="DJ67" s="438"/>
      <c r="DK67" s="438"/>
      <c r="DL67" s="438"/>
      <c r="DM67" s="438"/>
      <c r="DN67" s="438"/>
      <c r="DO67" s="438"/>
      <c r="DP67" s="438"/>
      <c r="DQ67" s="438"/>
      <c r="DR67" s="438"/>
      <c r="DS67" s="438"/>
      <c r="DT67" s="438"/>
      <c r="DU67" s="438"/>
      <c r="DV67" s="438"/>
      <c r="DW67" s="438"/>
      <c r="DX67" s="438"/>
      <c r="DY67" s="438"/>
      <c r="DZ67" s="438"/>
      <c r="EA67" s="438"/>
      <c r="EB67" s="438"/>
      <c r="EC67" s="438"/>
      <c r="ED67" s="438"/>
      <c r="EE67" s="438"/>
      <c r="EF67" s="438"/>
      <c r="EG67" s="438"/>
      <c r="EH67" s="438"/>
      <c r="EI67" s="438"/>
      <c r="EJ67" s="438"/>
      <c r="EK67" s="438"/>
      <c r="EL67" s="438"/>
      <c r="EM67" s="438"/>
      <c r="EN67" s="438"/>
      <c r="EO67" s="438"/>
      <c r="EP67" s="438"/>
      <c r="EQ67" s="438"/>
      <c r="ER67" s="438"/>
      <c r="ES67" s="438"/>
      <c r="ET67" s="438"/>
      <c r="EU67" s="438"/>
      <c r="EV67" s="438"/>
      <c r="EW67" s="438"/>
      <c r="EX67" s="438"/>
      <c r="EY67" s="438"/>
      <c r="EZ67" s="438"/>
      <c r="FA67" s="438"/>
      <c r="FB67" s="438"/>
      <c r="FC67" s="438"/>
      <c r="FD67" s="438"/>
    </row>
    <row r="68" spans="1:160" ht="14" customHeight="1" x14ac:dyDescent="0.15">
      <c r="A68" s="438" t="s">
        <v>578</v>
      </c>
      <c r="B68" s="438">
        <v>132716</v>
      </c>
      <c r="C68" s="438">
        <v>86999.12</v>
      </c>
      <c r="D68" s="438">
        <v>48709</v>
      </c>
      <c r="E68" s="438">
        <v>65875</v>
      </c>
      <c r="F68" s="438">
        <v>70043</v>
      </c>
      <c r="G68" s="438">
        <v>70427.429999999993</v>
      </c>
      <c r="H68" s="438">
        <v>84432</v>
      </c>
      <c r="I68" s="438">
        <v>87420</v>
      </c>
      <c r="J68" s="438">
        <v>89449</v>
      </c>
      <c r="K68" s="438">
        <v>127936.63</v>
      </c>
      <c r="L68" s="438">
        <v>127506</v>
      </c>
      <c r="M68" s="438">
        <v>149491</v>
      </c>
      <c r="N68" s="438">
        <v>140122</v>
      </c>
      <c r="O68" s="438">
        <v>135290.98000000001</v>
      </c>
      <c r="P68" s="438">
        <v>0</v>
      </c>
      <c r="Q68" s="438">
        <v>0</v>
      </c>
      <c r="R68" s="438">
        <v>0</v>
      </c>
      <c r="S68" s="438">
        <v>0</v>
      </c>
      <c r="T68" s="438">
        <v>0</v>
      </c>
      <c r="U68" s="438">
        <v>0</v>
      </c>
      <c r="V68" s="438">
        <v>0</v>
      </c>
      <c r="W68" s="438">
        <v>0</v>
      </c>
      <c r="X68" s="438">
        <v>0</v>
      </c>
      <c r="Y68" s="438">
        <v>0</v>
      </c>
      <c r="Z68" s="438">
        <v>0</v>
      </c>
      <c r="AA68" s="438">
        <v>0</v>
      </c>
      <c r="AB68" s="438">
        <v>0</v>
      </c>
      <c r="AC68" s="438">
        <v>0</v>
      </c>
      <c r="AD68" s="438">
        <v>0</v>
      </c>
      <c r="AE68" s="438">
        <v>0</v>
      </c>
      <c r="AF68" s="438">
        <v>0</v>
      </c>
      <c r="AG68" s="438">
        <v>0</v>
      </c>
      <c r="AH68" s="438">
        <v>0</v>
      </c>
      <c r="AI68" s="438">
        <v>0</v>
      </c>
      <c r="AJ68" s="438">
        <v>0</v>
      </c>
      <c r="AK68" s="438">
        <v>0</v>
      </c>
      <c r="AL68" s="438">
        <v>0</v>
      </c>
      <c r="AM68" s="438">
        <v>0</v>
      </c>
      <c r="AN68" s="438">
        <v>0</v>
      </c>
      <c r="AO68" s="438">
        <v>0</v>
      </c>
      <c r="AP68" s="438">
        <v>0</v>
      </c>
      <c r="AQ68" s="438">
        <v>0</v>
      </c>
      <c r="AR68" s="438">
        <v>0</v>
      </c>
      <c r="AS68" s="438">
        <v>0</v>
      </c>
      <c r="AT68" s="438">
        <v>0</v>
      </c>
      <c r="AU68" s="438">
        <v>0</v>
      </c>
      <c r="AV68" s="438">
        <v>0</v>
      </c>
      <c r="AW68" s="438">
        <v>0</v>
      </c>
      <c r="AX68" s="438">
        <v>0</v>
      </c>
      <c r="AY68" s="438">
        <v>0</v>
      </c>
      <c r="AZ68" s="438">
        <v>0</v>
      </c>
      <c r="BA68" s="438">
        <v>0</v>
      </c>
      <c r="BB68" s="438">
        <v>0</v>
      </c>
      <c r="BC68" s="438">
        <v>0</v>
      </c>
      <c r="BD68" s="438">
        <v>0</v>
      </c>
      <c r="BE68" s="438">
        <v>0</v>
      </c>
      <c r="BF68" s="438">
        <v>0</v>
      </c>
      <c r="BG68" s="438">
        <v>0</v>
      </c>
      <c r="BH68" s="438">
        <v>0</v>
      </c>
      <c r="BI68" s="438">
        <v>0</v>
      </c>
      <c r="BJ68" s="438">
        <v>0</v>
      </c>
      <c r="BK68" s="438">
        <v>0</v>
      </c>
      <c r="BL68" s="438">
        <v>0</v>
      </c>
      <c r="BM68" s="438">
        <v>0</v>
      </c>
      <c r="BN68" s="438">
        <v>0</v>
      </c>
      <c r="BO68" s="438"/>
      <c r="BP68" s="438"/>
      <c r="BQ68" s="438"/>
      <c r="BR68" s="438"/>
      <c r="BS68" s="438"/>
      <c r="BT68" s="438"/>
      <c r="BU68" s="438"/>
      <c r="BV68" s="438"/>
      <c r="BW68" s="438"/>
      <c r="BX68" s="438"/>
      <c r="BY68" s="438"/>
      <c r="BZ68" s="438"/>
    </row>
    <row r="69" spans="1:160" ht="14" customHeight="1" x14ac:dyDescent="0.15">
      <c r="A69" s="438" t="s">
        <v>577</v>
      </c>
      <c r="B69" s="438">
        <v>112452</v>
      </c>
      <c r="C69" s="438">
        <v>105029.98</v>
      </c>
      <c r="D69" s="438">
        <v>96978</v>
      </c>
      <c r="E69" s="438">
        <v>93067</v>
      </c>
      <c r="F69" s="438">
        <v>96084</v>
      </c>
      <c r="G69" s="438">
        <v>104350.27</v>
      </c>
      <c r="H69" s="438">
        <v>104480</v>
      </c>
      <c r="I69" s="438">
        <v>104377</v>
      </c>
      <c r="J69" s="438">
        <v>106994</v>
      </c>
      <c r="K69" s="438">
        <v>99824.9</v>
      </c>
      <c r="L69" s="438">
        <v>90486</v>
      </c>
      <c r="M69" s="438">
        <v>89376</v>
      </c>
      <c r="N69" s="438">
        <v>91414</v>
      </c>
      <c r="O69" s="438">
        <v>56413.51</v>
      </c>
      <c r="P69" s="438">
        <v>59434</v>
      </c>
      <c r="Q69" s="438">
        <v>57942</v>
      </c>
      <c r="R69" s="438">
        <v>49130</v>
      </c>
      <c r="S69" s="438">
        <v>146502.12</v>
      </c>
      <c r="T69" s="438">
        <v>150619</v>
      </c>
      <c r="U69" s="438">
        <v>149149</v>
      </c>
      <c r="V69" s="438">
        <v>155582</v>
      </c>
      <c r="W69" s="438">
        <v>169275.75</v>
      </c>
      <c r="X69" s="438">
        <v>172527</v>
      </c>
      <c r="Y69" s="438">
        <v>173573</v>
      </c>
      <c r="Z69" s="438">
        <v>175710</v>
      </c>
      <c r="AA69" s="438">
        <v>177717.18</v>
      </c>
      <c r="AB69" s="438">
        <v>175138</v>
      </c>
      <c r="AC69" s="438">
        <v>164163</v>
      </c>
      <c r="AD69" s="438">
        <v>167387</v>
      </c>
      <c r="AE69" s="438">
        <v>168447.99</v>
      </c>
      <c r="AF69" s="438">
        <v>176798</v>
      </c>
      <c r="AG69" s="438">
        <v>176071</v>
      </c>
      <c r="AH69" s="438">
        <v>175938</v>
      </c>
      <c r="AI69" s="438">
        <v>177182.94</v>
      </c>
      <c r="AJ69" s="438">
        <v>178798</v>
      </c>
      <c r="AK69" s="438">
        <v>178860</v>
      </c>
      <c r="AL69" s="438">
        <v>182616</v>
      </c>
      <c r="AM69" s="438">
        <v>183492.77</v>
      </c>
      <c r="AN69" s="438">
        <v>181279</v>
      </c>
      <c r="AO69" s="438">
        <v>194680</v>
      </c>
      <c r="AP69" s="438">
        <v>196363</v>
      </c>
      <c r="AQ69" s="438">
        <v>182357.47</v>
      </c>
      <c r="AR69" s="438">
        <v>178780</v>
      </c>
      <c r="AS69" s="438">
        <v>183381</v>
      </c>
      <c r="AT69" s="438">
        <v>176562</v>
      </c>
      <c r="AU69" s="438">
        <v>281917.21999999997</v>
      </c>
      <c r="AV69" s="438">
        <v>174223</v>
      </c>
      <c r="AW69" s="438">
        <v>171363</v>
      </c>
      <c r="AX69" s="438">
        <v>121273</v>
      </c>
      <c r="AY69" s="438">
        <v>121272.53</v>
      </c>
      <c r="AZ69" s="438">
        <v>121273</v>
      </c>
      <c r="BA69" s="438">
        <v>121273</v>
      </c>
      <c r="BB69" s="438">
        <v>121273</v>
      </c>
      <c r="BC69" s="438">
        <v>125142.51</v>
      </c>
      <c r="BD69" s="438">
        <v>0</v>
      </c>
      <c r="BE69" s="438">
        <v>0</v>
      </c>
      <c r="BF69" s="438">
        <v>0</v>
      </c>
      <c r="BG69" s="438">
        <v>0</v>
      </c>
      <c r="BH69" s="438">
        <v>0</v>
      </c>
      <c r="BI69" s="438">
        <v>0</v>
      </c>
      <c r="BJ69" s="438">
        <v>0</v>
      </c>
      <c r="BK69" s="438">
        <v>0</v>
      </c>
      <c r="BL69" s="438">
        <v>0</v>
      </c>
      <c r="BM69" s="438">
        <v>0</v>
      </c>
      <c r="BN69" s="438">
        <v>0</v>
      </c>
      <c r="BO69" s="438"/>
      <c r="BP69" s="438"/>
      <c r="BQ69" s="438"/>
      <c r="BR69" s="438"/>
      <c r="BS69" s="438"/>
      <c r="BT69" s="438"/>
      <c r="BU69" s="438"/>
      <c r="BV69" s="438"/>
      <c r="BW69" s="438"/>
      <c r="BX69" s="438"/>
      <c r="BY69" s="438"/>
      <c r="BZ69" s="438"/>
    </row>
    <row r="70" spans="1:160" ht="14" customHeight="1" x14ac:dyDescent="0.15">
      <c r="A70" s="438" t="s">
        <v>559</v>
      </c>
      <c r="B70" s="438">
        <v>37536</v>
      </c>
      <c r="C70" s="438">
        <v>31170.71</v>
      </c>
      <c r="D70" s="438">
        <v>25441</v>
      </c>
      <c r="E70" s="438">
        <v>23810</v>
      </c>
      <c r="F70" s="438">
        <v>29067</v>
      </c>
      <c r="G70" s="438">
        <v>39534.15</v>
      </c>
      <c r="H70" s="438">
        <v>40613</v>
      </c>
      <c r="I70" s="438">
        <v>41375</v>
      </c>
      <c r="J70" s="438">
        <v>44842</v>
      </c>
      <c r="K70" s="438">
        <v>38438.28</v>
      </c>
      <c r="L70" s="438">
        <v>44403</v>
      </c>
      <c r="M70" s="438">
        <v>44099</v>
      </c>
      <c r="N70" s="438">
        <v>46929</v>
      </c>
      <c r="O70" s="438">
        <v>56413.51</v>
      </c>
      <c r="P70" s="438">
        <v>59434</v>
      </c>
      <c r="Q70" s="438">
        <v>57942</v>
      </c>
      <c r="R70" s="438">
        <v>49130</v>
      </c>
      <c r="S70" s="438">
        <v>146502.12</v>
      </c>
      <c r="T70" s="438">
        <v>150619</v>
      </c>
      <c r="U70" s="438">
        <v>149149</v>
      </c>
      <c r="V70" s="438">
        <v>155582</v>
      </c>
      <c r="W70" s="438">
        <v>169275.75</v>
      </c>
      <c r="X70" s="438">
        <v>172527</v>
      </c>
      <c r="Y70" s="438">
        <v>173573</v>
      </c>
      <c r="Z70" s="438">
        <v>175710</v>
      </c>
      <c r="AA70" s="438">
        <v>177717.18</v>
      </c>
      <c r="AB70" s="438">
        <v>175138</v>
      </c>
      <c r="AC70" s="438">
        <v>164163</v>
      </c>
      <c r="AD70" s="438">
        <v>167387</v>
      </c>
      <c r="AE70" s="438">
        <v>168447.99</v>
      </c>
      <c r="AF70" s="438">
        <v>176798</v>
      </c>
      <c r="AG70" s="438">
        <v>176071</v>
      </c>
      <c r="AH70" s="438">
        <v>175938</v>
      </c>
      <c r="AI70" s="438">
        <v>177182.94</v>
      </c>
      <c r="AJ70" s="438">
        <v>178798</v>
      </c>
      <c r="AK70" s="438">
        <v>178860</v>
      </c>
      <c r="AL70" s="438">
        <v>182616</v>
      </c>
      <c r="AM70" s="438">
        <v>183492.77</v>
      </c>
      <c r="AN70" s="438">
        <v>181279</v>
      </c>
      <c r="AO70" s="438">
        <v>194680</v>
      </c>
      <c r="AP70" s="438">
        <v>196363</v>
      </c>
      <c r="AQ70" s="438">
        <v>182357.47</v>
      </c>
      <c r="AR70" s="438">
        <v>178780</v>
      </c>
      <c r="AS70" s="438">
        <v>183381</v>
      </c>
      <c r="AT70" s="438">
        <v>176562</v>
      </c>
      <c r="AU70" s="438">
        <v>281917.21999999997</v>
      </c>
      <c r="AV70" s="438">
        <v>174223</v>
      </c>
      <c r="AW70" s="438">
        <v>171363</v>
      </c>
      <c r="AX70" s="438">
        <v>121273</v>
      </c>
      <c r="AY70" s="438">
        <v>121272.53</v>
      </c>
      <c r="AZ70" s="438">
        <v>121273</v>
      </c>
      <c r="BA70" s="438">
        <v>121273</v>
      </c>
      <c r="BB70" s="438">
        <v>121273</v>
      </c>
      <c r="BC70" s="438">
        <v>125142.51</v>
      </c>
      <c r="BD70" s="438">
        <v>0</v>
      </c>
      <c r="BE70" s="438">
        <v>0</v>
      </c>
      <c r="BF70" s="438">
        <v>0</v>
      </c>
      <c r="BG70" s="438">
        <v>0</v>
      </c>
      <c r="BH70" s="438">
        <v>0</v>
      </c>
      <c r="BI70" s="438">
        <v>0</v>
      </c>
      <c r="BJ70" s="438">
        <v>0</v>
      </c>
      <c r="BK70" s="438">
        <v>0</v>
      </c>
      <c r="BL70" s="438">
        <v>0</v>
      </c>
      <c r="BM70" s="438">
        <v>0</v>
      </c>
      <c r="BN70" s="438">
        <v>0</v>
      </c>
      <c r="BO70" s="438"/>
      <c r="BP70" s="438"/>
      <c r="BQ70" s="438"/>
      <c r="BR70" s="438"/>
      <c r="BS70" s="438"/>
      <c r="BT70" s="438"/>
      <c r="BU70" s="438"/>
      <c r="BV70" s="438"/>
      <c r="BW70" s="438"/>
      <c r="BX70" s="438"/>
      <c r="BY70" s="438"/>
      <c r="BZ70" s="438"/>
    </row>
    <row r="71" spans="1:160" ht="14" customHeight="1" x14ac:dyDescent="0.15">
      <c r="A71" s="438" t="s">
        <v>576</v>
      </c>
      <c r="B71" s="438">
        <v>74916</v>
      </c>
      <c r="C71" s="438">
        <v>73859.27</v>
      </c>
      <c r="D71" s="438">
        <v>71537</v>
      </c>
      <c r="E71" s="438">
        <v>69257</v>
      </c>
      <c r="F71" s="438">
        <v>67017</v>
      </c>
      <c r="G71" s="438">
        <v>64816.13</v>
      </c>
      <c r="H71" s="438">
        <v>63867</v>
      </c>
      <c r="I71" s="438">
        <v>63002</v>
      </c>
      <c r="J71" s="438">
        <v>62152</v>
      </c>
      <c r="K71" s="438">
        <v>61386.63</v>
      </c>
      <c r="L71" s="438">
        <v>46083</v>
      </c>
      <c r="M71" s="438">
        <v>45277</v>
      </c>
      <c r="N71" s="438">
        <v>44485</v>
      </c>
      <c r="O71" s="438">
        <v>0</v>
      </c>
      <c r="P71" s="438">
        <v>0</v>
      </c>
      <c r="Q71" s="438">
        <v>0</v>
      </c>
      <c r="R71" s="438">
        <v>0</v>
      </c>
      <c r="S71" s="438">
        <v>0</v>
      </c>
      <c r="T71" s="438">
        <v>0</v>
      </c>
      <c r="U71" s="438">
        <v>0</v>
      </c>
      <c r="V71" s="438">
        <v>0</v>
      </c>
      <c r="W71" s="438">
        <v>0</v>
      </c>
      <c r="X71" s="438">
        <v>0</v>
      </c>
      <c r="Y71" s="438">
        <v>0</v>
      </c>
      <c r="Z71" s="438">
        <v>0</v>
      </c>
      <c r="AA71" s="438">
        <v>0</v>
      </c>
      <c r="AB71" s="438">
        <v>0</v>
      </c>
      <c r="AC71" s="438">
        <v>0</v>
      </c>
      <c r="AD71" s="438">
        <v>0</v>
      </c>
      <c r="AE71" s="438">
        <v>0</v>
      </c>
      <c r="AF71" s="438">
        <v>0</v>
      </c>
      <c r="AG71" s="438">
        <v>0</v>
      </c>
      <c r="AH71" s="438">
        <v>0</v>
      </c>
      <c r="AI71" s="438">
        <v>0</v>
      </c>
      <c r="AJ71" s="438">
        <v>0</v>
      </c>
      <c r="AK71" s="438">
        <v>0</v>
      </c>
      <c r="AL71" s="438">
        <v>0</v>
      </c>
      <c r="AM71" s="438">
        <v>0</v>
      </c>
      <c r="AN71" s="438">
        <v>0</v>
      </c>
      <c r="AO71" s="438">
        <v>0</v>
      </c>
      <c r="AP71" s="438">
        <v>0</v>
      </c>
      <c r="AQ71" s="438">
        <v>0</v>
      </c>
      <c r="AR71" s="438">
        <v>0</v>
      </c>
      <c r="AS71" s="438">
        <v>0</v>
      </c>
      <c r="AT71" s="438">
        <v>0</v>
      </c>
      <c r="AU71" s="438">
        <v>0</v>
      </c>
      <c r="AV71" s="438">
        <v>0</v>
      </c>
      <c r="AW71" s="438">
        <v>0</v>
      </c>
      <c r="AX71" s="438">
        <v>0</v>
      </c>
      <c r="AY71" s="438">
        <v>0</v>
      </c>
      <c r="AZ71" s="438">
        <v>0</v>
      </c>
      <c r="BA71" s="438">
        <v>0</v>
      </c>
      <c r="BB71" s="438">
        <v>0</v>
      </c>
      <c r="BC71" s="438">
        <v>0</v>
      </c>
      <c r="BD71" s="438">
        <v>0</v>
      </c>
      <c r="BE71" s="438">
        <v>0</v>
      </c>
      <c r="BF71" s="438">
        <v>0</v>
      </c>
      <c r="BG71" s="438">
        <v>0</v>
      </c>
      <c r="BH71" s="438">
        <v>0</v>
      </c>
      <c r="BI71" s="438">
        <v>0</v>
      </c>
      <c r="BJ71" s="438">
        <v>0</v>
      </c>
      <c r="BK71" s="438">
        <v>0</v>
      </c>
      <c r="BL71" s="438">
        <v>0</v>
      </c>
      <c r="BM71" s="438">
        <v>0</v>
      </c>
      <c r="BN71" s="438">
        <v>0</v>
      </c>
      <c r="BO71" s="438"/>
      <c r="BP71" s="438"/>
      <c r="BQ71" s="438"/>
      <c r="BR71" s="438"/>
      <c r="BS71" s="438"/>
      <c r="BT71" s="438"/>
      <c r="BU71" s="438"/>
      <c r="BV71" s="438"/>
      <c r="BW71" s="438"/>
      <c r="BX71" s="438"/>
      <c r="BY71" s="438"/>
      <c r="BZ71" s="438"/>
    </row>
    <row r="72" spans="1:160" ht="14" customHeight="1" x14ac:dyDescent="0.15">
      <c r="A72" s="438" t="s">
        <v>575</v>
      </c>
      <c r="B72" s="438">
        <v>1179273</v>
      </c>
      <c r="C72" s="438">
        <v>1112115.3500000001</v>
      </c>
      <c r="D72" s="438">
        <v>1120490</v>
      </c>
      <c r="E72" s="438">
        <v>1371501</v>
      </c>
      <c r="F72" s="438">
        <v>1167887</v>
      </c>
      <c r="G72" s="438">
        <v>1259845.5</v>
      </c>
      <c r="H72" s="438">
        <v>1332879</v>
      </c>
      <c r="I72" s="438">
        <v>1376940</v>
      </c>
      <c r="J72" s="438">
        <v>1426683</v>
      </c>
      <c r="K72" s="438">
        <v>1516698.09</v>
      </c>
      <c r="L72" s="438">
        <v>1654541</v>
      </c>
      <c r="M72" s="438">
        <v>1606669</v>
      </c>
      <c r="N72" s="438">
        <v>2006073</v>
      </c>
      <c r="O72" s="438">
        <v>1932252.07</v>
      </c>
      <c r="P72" s="438">
        <v>1704336</v>
      </c>
      <c r="Q72" s="438">
        <v>1663729</v>
      </c>
      <c r="R72" s="438">
        <v>1521719</v>
      </c>
      <c r="S72" s="438">
        <v>0</v>
      </c>
      <c r="T72" s="438">
        <v>0</v>
      </c>
      <c r="U72" s="438">
        <v>0</v>
      </c>
      <c r="V72" s="438">
        <v>0</v>
      </c>
      <c r="W72" s="438">
        <v>0</v>
      </c>
      <c r="X72" s="438">
        <v>0</v>
      </c>
      <c r="Y72" s="438">
        <v>0</v>
      </c>
      <c r="Z72" s="438">
        <v>0</v>
      </c>
      <c r="AA72" s="438">
        <v>0</v>
      </c>
      <c r="AB72" s="438">
        <v>0</v>
      </c>
      <c r="AC72" s="438">
        <v>0</v>
      </c>
      <c r="AD72" s="438">
        <v>0</v>
      </c>
      <c r="AE72" s="438">
        <v>0</v>
      </c>
      <c r="AF72" s="438">
        <v>0</v>
      </c>
      <c r="AG72" s="438">
        <v>490</v>
      </c>
      <c r="AH72" s="438">
        <v>1959</v>
      </c>
      <c r="AI72" s="438">
        <v>5860.53</v>
      </c>
      <c r="AJ72" s="438">
        <v>10216</v>
      </c>
      <c r="AK72" s="438">
        <v>14804</v>
      </c>
      <c r="AL72" s="438">
        <v>20175</v>
      </c>
      <c r="AM72" s="438">
        <v>20165.34</v>
      </c>
      <c r="AN72" s="438">
        <v>0</v>
      </c>
      <c r="AO72" s="438">
        <v>0</v>
      </c>
      <c r="AP72" s="438">
        <v>0</v>
      </c>
      <c r="AQ72" s="438">
        <v>0</v>
      </c>
      <c r="AR72" s="438">
        <v>0</v>
      </c>
      <c r="AS72" s="438">
        <v>0</v>
      </c>
      <c r="AT72" s="438">
        <v>0</v>
      </c>
      <c r="AU72" s="438">
        <v>0</v>
      </c>
      <c r="AV72" s="438">
        <v>0</v>
      </c>
      <c r="AW72" s="438">
        <v>0</v>
      </c>
      <c r="AX72" s="438">
        <v>0</v>
      </c>
      <c r="AY72" s="438">
        <v>0</v>
      </c>
      <c r="AZ72" s="438">
        <v>0</v>
      </c>
      <c r="BA72" s="438">
        <v>0</v>
      </c>
      <c r="BB72" s="438">
        <v>0</v>
      </c>
      <c r="BC72" s="438">
        <v>0</v>
      </c>
      <c r="BD72" s="438">
        <v>0</v>
      </c>
      <c r="BE72" s="438">
        <v>0</v>
      </c>
      <c r="BF72" s="438">
        <v>0</v>
      </c>
      <c r="BG72" s="438">
        <v>0</v>
      </c>
      <c r="BH72" s="438">
        <v>0</v>
      </c>
      <c r="BI72" s="438">
        <v>0</v>
      </c>
      <c r="BJ72" s="438">
        <v>0</v>
      </c>
      <c r="BK72" s="438">
        <v>0</v>
      </c>
      <c r="BL72" s="438">
        <v>0</v>
      </c>
      <c r="BM72" s="438">
        <v>0</v>
      </c>
      <c r="BN72" s="438">
        <v>0</v>
      </c>
      <c r="BO72" s="438"/>
      <c r="BP72" s="438"/>
      <c r="BQ72" s="438"/>
      <c r="BR72" s="438"/>
      <c r="BS72" s="438"/>
      <c r="BT72" s="438"/>
      <c r="BU72" s="438"/>
      <c r="BV72" s="438"/>
      <c r="BW72" s="438"/>
      <c r="BX72" s="438"/>
      <c r="BY72" s="438"/>
      <c r="BZ72" s="438"/>
    </row>
    <row r="73" spans="1:160" ht="14" customHeight="1" x14ac:dyDescent="0.15">
      <c r="A73" s="438" t="s">
        <v>574</v>
      </c>
      <c r="B73" s="438">
        <v>0</v>
      </c>
      <c r="C73" s="438">
        <v>0</v>
      </c>
      <c r="D73" s="438">
        <v>0</v>
      </c>
      <c r="E73" s="438">
        <v>0</v>
      </c>
      <c r="F73" s="438">
        <v>0</v>
      </c>
      <c r="G73" s="438">
        <v>0</v>
      </c>
      <c r="H73" s="438">
        <v>0</v>
      </c>
      <c r="I73" s="438">
        <v>0</v>
      </c>
      <c r="J73" s="438">
        <v>0</v>
      </c>
      <c r="K73" s="438">
        <v>0</v>
      </c>
      <c r="L73" s="438">
        <v>0</v>
      </c>
      <c r="M73" s="438">
        <v>0</v>
      </c>
      <c r="N73" s="438">
        <v>0</v>
      </c>
      <c r="O73" s="438">
        <v>0</v>
      </c>
      <c r="P73" s="438">
        <v>0</v>
      </c>
      <c r="Q73" s="438">
        <v>0</v>
      </c>
      <c r="R73" s="438">
        <v>0</v>
      </c>
      <c r="S73" s="438">
        <v>0</v>
      </c>
      <c r="T73" s="438">
        <v>0</v>
      </c>
      <c r="U73" s="438">
        <v>0</v>
      </c>
      <c r="V73" s="438">
        <v>0</v>
      </c>
      <c r="W73" s="438">
        <v>0</v>
      </c>
      <c r="X73" s="438">
        <v>0</v>
      </c>
      <c r="Y73" s="438">
        <v>0</v>
      </c>
      <c r="Z73" s="438">
        <v>0</v>
      </c>
      <c r="AA73" s="438">
        <v>0</v>
      </c>
      <c r="AB73" s="438">
        <v>0</v>
      </c>
      <c r="AC73" s="438">
        <v>0</v>
      </c>
      <c r="AD73" s="438">
        <v>0</v>
      </c>
      <c r="AE73" s="438">
        <v>0</v>
      </c>
      <c r="AF73" s="438">
        <v>0</v>
      </c>
      <c r="AG73" s="438">
        <v>0</v>
      </c>
      <c r="AH73" s="438">
        <v>0</v>
      </c>
      <c r="AI73" s="438">
        <v>0</v>
      </c>
      <c r="AJ73" s="438">
        <v>0</v>
      </c>
      <c r="AK73" s="438">
        <v>0</v>
      </c>
      <c r="AL73" s="438">
        <v>0</v>
      </c>
      <c r="AM73" s="438">
        <v>0</v>
      </c>
      <c r="AN73" s="438">
        <v>0</v>
      </c>
      <c r="AO73" s="438">
        <v>0</v>
      </c>
      <c r="AP73" s="438">
        <v>0</v>
      </c>
      <c r="AQ73" s="438">
        <v>0</v>
      </c>
      <c r="AR73" s="438">
        <v>0</v>
      </c>
      <c r="AS73" s="438">
        <v>0</v>
      </c>
      <c r="AT73" s="438">
        <v>0</v>
      </c>
      <c r="AU73" s="438">
        <v>56188.54</v>
      </c>
      <c r="AV73" s="438">
        <v>15797</v>
      </c>
      <c r="AW73" s="438">
        <v>15797</v>
      </c>
      <c r="AX73" s="438">
        <v>15797</v>
      </c>
      <c r="AY73" s="438">
        <v>88917.4</v>
      </c>
      <c r="AZ73" s="438">
        <v>26310</v>
      </c>
      <c r="BA73" s="438">
        <v>26310</v>
      </c>
      <c r="BB73" s="438">
        <v>26310</v>
      </c>
      <c r="BC73" s="438">
        <v>90580</v>
      </c>
      <c r="BD73" s="438">
        <v>90580</v>
      </c>
      <c r="BE73" s="438">
        <v>90580</v>
      </c>
      <c r="BF73" s="438">
        <v>0</v>
      </c>
      <c r="BG73" s="438">
        <v>88930</v>
      </c>
      <c r="BH73" s="438">
        <v>88930</v>
      </c>
      <c r="BI73" s="438">
        <v>0</v>
      </c>
      <c r="BJ73" s="438">
        <v>0</v>
      </c>
      <c r="BK73" s="438">
        <v>0</v>
      </c>
      <c r="BL73" s="438">
        <v>0</v>
      </c>
      <c r="BM73" s="438">
        <v>0</v>
      </c>
      <c r="BN73" s="438">
        <v>0</v>
      </c>
      <c r="BO73" s="438"/>
      <c r="BP73" s="438"/>
      <c r="BQ73" s="438"/>
      <c r="BR73" s="438"/>
      <c r="BS73" s="438"/>
      <c r="BT73" s="438"/>
      <c r="BU73" s="438"/>
      <c r="BV73" s="438"/>
      <c r="BW73" s="438"/>
      <c r="BX73" s="438"/>
      <c r="BY73" s="438"/>
      <c r="BZ73" s="438"/>
    </row>
    <row r="74" spans="1:160" ht="14" customHeight="1" x14ac:dyDescent="0.15">
      <c r="A74" s="438" t="s">
        <v>573</v>
      </c>
      <c r="B74" s="438">
        <v>120670</v>
      </c>
      <c r="C74" s="438">
        <v>68815.399999999994</v>
      </c>
      <c r="D74" s="438">
        <v>52926</v>
      </c>
      <c r="E74" s="438">
        <v>78528</v>
      </c>
      <c r="F74" s="438">
        <v>118753</v>
      </c>
      <c r="G74" s="438">
        <v>94124.24</v>
      </c>
      <c r="H74" s="438">
        <v>78070</v>
      </c>
      <c r="I74" s="438">
        <v>45787</v>
      </c>
      <c r="J74" s="438">
        <v>31566</v>
      </c>
      <c r="K74" s="438">
        <v>17172.98</v>
      </c>
      <c r="L74" s="438">
        <v>260</v>
      </c>
      <c r="M74" s="438">
        <v>1679</v>
      </c>
      <c r="N74" s="438">
        <v>2624</v>
      </c>
      <c r="O74" s="438">
        <v>1182.07</v>
      </c>
      <c r="P74" s="438">
        <v>1616</v>
      </c>
      <c r="Q74" s="438">
        <v>100497</v>
      </c>
      <c r="R74" s="438">
        <v>125208</v>
      </c>
      <c r="S74" s="438">
        <v>99874.85</v>
      </c>
      <c r="T74" s="438">
        <v>36872</v>
      </c>
      <c r="U74" s="438">
        <v>160421</v>
      </c>
      <c r="V74" s="438">
        <v>309940</v>
      </c>
      <c r="W74" s="438">
        <v>179355.82</v>
      </c>
      <c r="X74" s="438">
        <v>97535</v>
      </c>
      <c r="Y74" s="438">
        <v>210998</v>
      </c>
      <c r="Z74" s="438">
        <v>325957</v>
      </c>
      <c r="AA74" s="438">
        <v>167917.49</v>
      </c>
      <c r="AB74" s="438">
        <v>95023</v>
      </c>
      <c r="AC74" s="438">
        <v>195711</v>
      </c>
      <c r="AD74" s="438">
        <v>280747</v>
      </c>
      <c r="AE74" s="438">
        <v>154228.28</v>
      </c>
      <c r="AF74" s="438">
        <v>101241</v>
      </c>
      <c r="AG74" s="438">
        <v>215421</v>
      </c>
      <c r="AH74" s="438">
        <v>298200</v>
      </c>
      <c r="AI74" s="438">
        <v>159103.35</v>
      </c>
      <c r="AJ74" s="438">
        <v>104496</v>
      </c>
      <c r="AK74" s="438">
        <v>208687</v>
      </c>
      <c r="AL74" s="438">
        <v>188647</v>
      </c>
      <c r="AM74" s="438">
        <v>77377.11</v>
      </c>
      <c r="AN74" s="438">
        <v>35825</v>
      </c>
      <c r="AO74" s="438">
        <v>105762</v>
      </c>
      <c r="AP74" s="438">
        <v>150834</v>
      </c>
      <c r="AQ74" s="438">
        <v>68762.429999999993</v>
      </c>
      <c r="AR74" s="438">
        <v>31334</v>
      </c>
      <c r="AS74" s="438">
        <v>115729</v>
      </c>
      <c r="AT74" s="438">
        <v>182943</v>
      </c>
      <c r="AU74" s="438">
        <v>104808.7</v>
      </c>
      <c r="AV74" s="438">
        <v>65182</v>
      </c>
      <c r="AW74" s="438">
        <v>143044</v>
      </c>
      <c r="AX74" s="438">
        <v>225248</v>
      </c>
      <c r="AY74" s="438">
        <v>157602.31</v>
      </c>
      <c r="AZ74" s="438">
        <v>93676</v>
      </c>
      <c r="BA74" s="438">
        <v>155378</v>
      </c>
      <c r="BB74" s="438">
        <v>244889</v>
      </c>
      <c r="BC74" s="438">
        <v>154925.34</v>
      </c>
      <c r="BD74" s="438">
        <v>93764</v>
      </c>
      <c r="BE74" s="438">
        <v>120865</v>
      </c>
      <c r="BF74" s="438">
        <v>139256</v>
      </c>
      <c r="BG74" s="438">
        <v>72905.34</v>
      </c>
      <c r="BH74" s="438">
        <v>31577</v>
      </c>
      <c r="BI74" s="438">
        <v>80532</v>
      </c>
      <c r="BJ74" s="438">
        <v>0</v>
      </c>
      <c r="BK74" s="438">
        <v>0</v>
      </c>
      <c r="BL74" s="438">
        <v>0</v>
      </c>
      <c r="BM74" s="438">
        <v>0</v>
      </c>
      <c r="BN74" s="438">
        <v>0</v>
      </c>
      <c r="BO74" s="438"/>
      <c r="BP74" s="438"/>
      <c r="BQ74" s="438"/>
      <c r="BR74" s="438"/>
      <c r="BS74" s="438"/>
      <c r="BT74" s="438"/>
      <c r="BU74" s="438"/>
      <c r="BV74" s="438"/>
      <c r="BW74" s="438"/>
      <c r="BX74" s="438"/>
      <c r="BY74" s="438"/>
      <c r="BZ74" s="438"/>
    </row>
    <row r="75" spans="1:160" ht="14" customHeight="1" x14ac:dyDescent="0.15">
      <c r="A75" s="438" t="s">
        <v>572</v>
      </c>
      <c r="B75" s="438">
        <v>269203</v>
      </c>
      <c r="C75" s="438">
        <v>271814.63</v>
      </c>
      <c r="D75" s="438">
        <v>179868</v>
      </c>
      <c r="E75" s="438">
        <v>165351</v>
      </c>
      <c r="F75" s="438">
        <v>196472</v>
      </c>
      <c r="G75" s="438">
        <v>178657.56</v>
      </c>
      <c r="H75" s="438">
        <v>125037</v>
      </c>
      <c r="I75" s="438">
        <v>129297</v>
      </c>
      <c r="J75" s="438">
        <v>145175</v>
      </c>
      <c r="K75" s="438">
        <v>135403.20000000001</v>
      </c>
      <c r="L75" s="438">
        <v>84868</v>
      </c>
      <c r="M75" s="438">
        <v>81706</v>
      </c>
      <c r="N75" s="438">
        <v>108768</v>
      </c>
      <c r="O75" s="438">
        <v>107400.86</v>
      </c>
      <c r="P75" s="438">
        <v>173742</v>
      </c>
      <c r="Q75" s="438">
        <v>179669</v>
      </c>
      <c r="R75" s="438">
        <v>178755</v>
      </c>
      <c r="S75" s="438">
        <v>267615</v>
      </c>
      <c r="T75" s="438">
        <v>182747</v>
      </c>
      <c r="U75" s="438">
        <v>180622</v>
      </c>
      <c r="V75" s="438">
        <v>207421</v>
      </c>
      <c r="W75" s="438">
        <v>224275.1</v>
      </c>
      <c r="X75" s="438">
        <v>170940</v>
      </c>
      <c r="Y75" s="438">
        <v>168187</v>
      </c>
      <c r="Z75" s="438">
        <v>192853</v>
      </c>
      <c r="AA75" s="438">
        <v>252968.66</v>
      </c>
      <c r="AB75" s="438">
        <v>205702</v>
      </c>
      <c r="AC75" s="438">
        <v>204985</v>
      </c>
      <c r="AD75" s="438">
        <v>264697</v>
      </c>
      <c r="AE75" s="438">
        <v>236625.45</v>
      </c>
      <c r="AF75" s="438">
        <v>169065</v>
      </c>
      <c r="AG75" s="438">
        <v>174257</v>
      </c>
      <c r="AH75" s="438">
        <v>215627</v>
      </c>
      <c r="AI75" s="438">
        <v>207973.23</v>
      </c>
      <c r="AJ75" s="438">
        <v>183106</v>
      </c>
      <c r="AK75" s="438">
        <v>171062</v>
      </c>
      <c r="AL75" s="438">
        <v>234710</v>
      </c>
      <c r="AM75" s="438">
        <v>235845.86</v>
      </c>
      <c r="AN75" s="438">
        <v>196151</v>
      </c>
      <c r="AO75" s="438">
        <v>237652</v>
      </c>
      <c r="AP75" s="438">
        <v>273042</v>
      </c>
      <c r="AQ75" s="438">
        <v>322942.43</v>
      </c>
      <c r="AR75" s="438">
        <v>568953</v>
      </c>
      <c r="AS75" s="438">
        <v>437309</v>
      </c>
      <c r="AT75" s="438">
        <v>461510</v>
      </c>
      <c r="AU75" s="438">
        <v>468549.22</v>
      </c>
      <c r="AV75" s="438">
        <v>421518</v>
      </c>
      <c r="AW75" s="438">
        <v>263547</v>
      </c>
      <c r="AX75" s="438">
        <v>429498</v>
      </c>
      <c r="AY75" s="438">
        <v>610319.32999999996</v>
      </c>
      <c r="AZ75" s="438">
        <v>1341115</v>
      </c>
      <c r="BA75" s="438">
        <v>1109691</v>
      </c>
      <c r="BB75" s="438">
        <v>1155940</v>
      </c>
      <c r="BC75" s="438">
        <v>1307706.3600000001</v>
      </c>
      <c r="BD75" s="438">
        <v>1151104</v>
      </c>
      <c r="BE75" s="438">
        <v>1284199</v>
      </c>
      <c r="BF75" s="438">
        <v>1341010</v>
      </c>
      <c r="BG75" s="438">
        <v>1416910.13</v>
      </c>
      <c r="BH75" s="438">
        <v>1175431</v>
      </c>
      <c r="BI75" s="438">
        <v>1183297</v>
      </c>
      <c r="BJ75" s="438">
        <v>1505034</v>
      </c>
      <c r="BK75" s="438">
        <v>1352971.57</v>
      </c>
      <c r="BL75" s="438">
        <v>1276616</v>
      </c>
      <c r="BM75" s="438">
        <v>1069973</v>
      </c>
      <c r="BN75" s="438">
        <v>1112360</v>
      </c>
      <c r="BO75" s="438"/>
      <c r="BP75" s="438"/>
      <c r="BQ75" s="438"/>
      <c r="BR75" s="438"/>
      <c r="BS75" s="438"/>
      <c r="BT75" s="438"/>
      <c r="BU75" s="438"/>
      <c r="BV75" s="438"/>
      <c r="BW75" s="438"/>
      <c r="BX75" s="438"/>
      <c r="BY75" s="438"/>
      <c r="BZ75" s="438"/>
    </row>
    <row r="76" spans="1:160" ht="14" customHeight="1" x14ac:dyDescent="0.15">
      <c r="A76" s="438" t="s">
        <v>239</v>
      </c>
      <c r="B76" s="438">
        <v>9376066</v>
      </c>
      <c r="C76" s="438">
        <v>10594466.34</v>
      </c>
      <c r="D76" s="438">
        <v>7861261</v>
      </c>
      <c r="E76" s="438">
        <v>9335480</v>
      </c>
      <c r="F76" s="438">
        <v>9798270</v>
      </c>
      <c r="G76" s="438">
        <v>11167038.6</v>
      </c>
      <c r="H76" s="438">
        <v>10739536</v>
      </c>
      <c r="I76" s="438">
        <v>12536844</v>
      </c>
      <c r="J76" s="438">
        <v>9225213</v>
      </c>
      <c r="K76" s="438">
        <v>9664124.7300000004</v>
      </c>
      <c r="L76" s="438">
        <v>7795085</v>
      </c>
      <c r="M76" s="438">
        <v>6567526</v>
      </c>
      <c r="N76" s="438">
        <v>7756267</v>
      </c>
      <c r="O76" s="438">
        <v>7797864.2599999998</v>
      </c>
      <c r="P76" s="438">
        <v>7746118</v>
      </c>
      <c r="Q76" s="438">
        <v>7037445</v>
      </c>
      <c r="R76" s="438">
        <v>6424327</v>
      </c>
      <c r="S76" s="438">
        <v>5129197.79</v>
      </c>
      <c r="T76" s="438">
        <v>4447462</v>
      </c>
      <c r="U76" s="438">
        <v>4464489</v>
      </c>
      <c r="V76" s="438">
        <v>4359125</v>
      </c>
      <c r="W76" s="438">
        <v>3692265.38</v>
      </c>
      <c r="X76" s="438">
        <v>4156095</v>
      </c>
      <c r="Y76" s="438">
        <v>4050175</v>
      </c>
      <c r="Z76" s="438">
        <v>4163536</v>
      </c>
      <c r="AA76" s="438">
        <v>4404771.1500000004</v>
      </c>
      <c r="AB76" s="438">
        <v>3174713</v>
      </c>
      <c r="AC76" s="438">
        <v>3179354</v>
      </c>
      <c r="AD76" s="438">
        <v>4187051</v>
      </c>
      <c r="AE76" s="438">
        <v>4705652.45</v>
      </c>
      <c r="AF76" s="438">
        <v>4253623</v>
      </c>
      <c r="AG76" s="438">
        <v>7866994</v>
      </c>
      <c r="AH76" s="438">
        <v>6538230</v>
      </c>
      <c r="AI76" s="438">
        <v>7665943.3200000003</v>
      </c>
      <c r="AJ76" s="438">
        <v>7723811</v>
      </c>
      <c r="AK76" s="438">
        <v>5202759</v>
      </c>
      <c r="AL76" s="438">
        <v>5125924</v>
      </c>
      <c r="AM76" s="438">
        <v>5344498.09</v>
      </c>
      <c r="AN76" s="438">
        <v>4842080</v>
      </c>
      <c r="AO76" s="438">
        <v>5925113</v>
      </c>
      <c r="AP76" s="438">
        <v>5650193</v>
      </c>
      <c r="AQ76" s="438">
        <v>6418302.5899999999</v>
      </c>
      <c r="AR76" s="438">
        <v>6124254</v>
      </c>
      <c r="AS76" s="438">
        <v>7169955</v>
      </c>
      <c r="AT76" s="438">
        <v>7126545</v>
      </c>
      <c r="AU76" s="438">
        <v>7843235.5899999999</v>
      </c>
      <c r="AV76" s="438">
        <v>6899523</v>
      </c>
      <c r="AW76" s="438">
        <v>6706093</v>
      </c>
      <c r="AX76" s="438">
        <v>6453460</v>
      </c>
      <c r="AY76" s="438">
        <v>6511918.6799999997</v>
      </c>
      <c r="AZ76" s="438">
        <v>6491114</v>
      </c>
      <c r="BA76" s="438">
        <v>5231515</v>
      </c>
      <c r="BB76" s="438">
        <v>5038373</v>
      </c>
      <c r="BC76" s="438">
        <v>5221995.76</v>
      </c>
      <c r="BD76" s="438">
        <v>4643953</v>
      </c>
      <c r="BE76" s="438">
        <v>3891672</v>
      </c>
      <c r="BF76" s="438">
        <v>4040521</v>
      </c>
      <c r="BG76" s="438">
        <v>4097968.23</v>
      </c>
      <c r="BH76" s="438">
        <v>3447093</v>
      </c>
      <c r="BI76" s="438">
        <v>5716146</v>
      </c>
      <c r="BJ76" s="438">
        <v>7704955</v>
      </c>
      <c r="BK76" s="438">
        <v>7234146.5099999998</v>
      </c>
      <c r="BL76" s="438">
        <v>6379705</v>
      </c>
      <c r="BM76" s="438">
        <v>6511668</v>
      </c>
      <c r="BN76" s="438">
        <v>3523657</v>
      </c>
      <c r="BO76" s="438"/>
      <c r="BP76" s="438"/>
      <c r="BQ76" s="438"/>
      <c r="BR76" s="438"/>
      <c r="BS76" s="438"/>
      <c r="BT76" s="438"/>
      <c r="BU76" s="438"/>
      <c r="BV76" s="438"/>
      <c r="BW76" s="438"/>
      <c r="BX76" s="438"/>
      <c r="BY76" s="438"/>
      <c r="BZ76" s="438"/>
    </row>
    <row r="77" spans="1:160" ht="14" customHeight="1" x14ac:dyDescent="0.15">
      <c r="A77" s="438" t="s">
        <v>571</v>
      </c>
      <c r="B77" s="438"/>
      <c r="C77" s="438"/>
      <c r="D77" s="438"/>
      <c r="E77" s="438"/>
      <c r="F77" s="438"/>
      <c r="G77" s="438"/>
      <c r="H77" s="438"/>
      <c r="I77" s="438"/>
      <c r="J77" s="438"/>
      <c r="K77" s="438"/>
      <c r="L77" s="438"/>
      <c r="M77" s="438"/>
      <c r="N77" s="438"/>
      <c r="O77" s="438"/>
      <c r="P77" s="438"/>
      <c r="Q77" s="438"/>
      <c r="R77" s="438"/>
      <c r="S77" s="438"/>
      <c r="T77" s="438"/>
      <c r="U77" s="438"/>
      <c r="V77" s="438"/>
      <c r="W77" s="438"/>
      <c r="X77" s="438"/>
      <c r="Y77" s="438"/>
      <c r="Z77" s="438"/>
      <c r="AA77" s="438"/>
      <c r="AB77" s="438"/>
      <c r="AC77" s="438"/>
      <c r="AD77" s="438"/>
      <c r="AE77" s="438"/>
      <c r="AF77" s="438"/>
      <c r="AG77" s="438"/>
      <c r="AH77" s="438"/>
      <c r="AI77" s="438"/>
      <c r="AJ77" s="438"/>
      <c r="AK77" s="438"/>
      <c r="AL77" s="438"/>
      <c r="AM77" s="438"/>
      <c r="AN77" s="438"/>
      <c r="AO77" s="438"/>
      <c r="AP77" s="438"/>
      <c r="AQ77" s="438"/>
      <c r="AR77" s="438"/>
      <c r="AS77" s="438"/>
      <c r="AT77" s="438"/>
      <c r="AU77" s="438"/>
      <c r="AV77" s="438"/>
      <c r="AW77" s="438"/>
      <c r="AX77" s="438"/>
      <c r="AY77" s="438"/>
      <c r="AZ77" s="438"/>
      <c r="BA77" s="438"/>
      <c r="BB77" s="438"/>
      <c r="BC77" s="438"/>
      <c r="BD77" s="438"/>
      <c r="BE77" s="438"/>
      <c r="BF77" s="438"/>
      <c r="BG77" s="438"/>
      <c r="BH77" s="438"/>
      <c r="BI77" s="438"/>
      <c r="BJ77" s="438"/>
      <c r="BK77" s="438"/>
      <c r="BL77" s="438"/>
      <c r="BM77" s="438"/>
      <c r="BN77" s="438"/>
      <c r="BO77" s="438"/>
      <c r="BP77" s="438"/>
      <c r="BQ77" s="438"/>
      <c r="BR77" s="438"/>
      <c r="BS77" s="438"/>
      <c r="BT77" s="438"/>
      <c r="BU77" s="438"/>
      <c r="BV77" s="438"/>
      <c r="BW77" s="438"/>
      <c r="BX77" s="438"/>
      <c r="BY77" s="438"/>
      <c r="BZ77" s="438"/>
    </row>
    <row r="78" spans="1:160" ht="14" customHeight="1" x14ac:dyDescent="0.15">
      <c r="A78" s="438" t="s">
        <v>570</v>
      </c>
      <c r="B78" s="438">
        <v>0</v>
      </c>
      <c r="C78" s="438">
        <v>0</v>
      </c>
      <c r="D78" s="438">
        <v>0</v>
      </c>
      <c r="E78" s="438">
        <v>0</v>
      </c>
      <c r="F78" s="438">
        <v>0</v>
      </c>
      <c r="G78" s="438">
        <v>0</v>
      </c>
      <c r="H78" s="438">
        <v>0</v>
      </c>
      <c r="I78" s="438">
        <v>0</v>
      </c>
      <c r="J78" s="438">
        <v>0</v>
      </c>
      <c r="K78" s="438">
        <v>0</v>
      </c>
      <c r="L78" s="438">
        <v>0</v>
      </c>
      <c r="M78" s="438">
        <v>0</v>
      </c>
      <c r="N78" s="438">
        <v>0</v>
      </c>
      <c r="O78" s="438">
        <v>0</v>
      </c>
      <c r="P78" s="438">
        <v>0</v>
      </c>
      <c r="Q78" s="438">
        <v>0</v>
      </c>
      <c r="R78" s="438">
        <v>0</v>
      </c>
      <c r="S78" s="438">
        <v>0</v>
      </c>
      <c r="T78" s="438">
        <v>0</v>
      </c>
      <c r="U78" s="438">
        <v>0</v>
      </c>
      <c r="V78" s="438">
        <v>0</v>
      </c>
      <c r="W78" s="438">
        <v>0</v>
      </c>
      <c r="X78" s="438">
        <v>0</v>
      </c>
      <c r="Y78" s="438">
        <v>0</v>
      </c>
      <c r="Z78" s="438">
        <v>0</v>
      </c>
      <c r="AA78" s="438">
        <v>0</v>
      </c>
      <c r="AB78" s="438">
        <v>0</v>
      </c>
      <c r="AC78" s="438">
        <v>0</v>
      </c>
      <c r="AD78" s="438">
        <v>0</v>
      </c>
      <c r="AE78" s="438">
        <v>0</v>
      </c>
      <c r="AF78" s="438">
        <v>0</v>
      </c>
      <c r="AG78" s="438">
        <v>0</v>
      </c>
      <c r="AH78" s="438">
        <v>0</v>
      </c>
      <c r="AI78" s="438">
        <v>0</v>
      </c>
      <c r="AJ78" s="438">
        <v>0</v>
      </c>
      <c r="AK78" s="438">
        <v>0</v>
      </c>
      <c r="AL78" s="438">
        <v>0</v>
      </c>
      <c r="AM78" s="438">
        <v>0</v>
      </c>
      <c r="AN78" s="438">
        <v>0</v>
      </c>
      <c r="AO78" s="438">
        <v>0</v>
      </c>
      <c r="AP78" s="438">
        <v>0</v>
      </c>
      <c r="AQ78" s="438">
        <v>0</v>
      </c>
      <c r="AR78" s="438">
        <v>0</v>
      </c>
      <c r="AS78" s="438">
        <v>0</v>
      </c>
      <c r="AT78" s="438">
        <v>0</v>
      </c>
      <c r="AU78" s="438">
        <v>0</v>
      </c>
      <c r="AV78" s="438">
        <v>0</v>
      </c>
      <c r="AW78" s="438">
        <v>0</v>
      </c>
      <c r="AX78" s="438">
        <v>0</v>
      </c>
      <c r="AY78" s="438">
        <v>0</v>
      </c>
      <c r="AZ78" s="438">
        <v>0</v>
      </c>
      <c r="BA78" s="438">
        <v>0</v>
      </c>
      <c r="BB78" s="438">
        <v>0</v>
      </c>
      <c r="BC78" s="438">
        <v>0</v>
      </c>
      <c r="BD78" s="438">
        <v>0</v>
      </c>
      <c r="BE78" s="438">
        <v>0</v>
      </c>
      <c r="BF78" s="438">
        <v>136375</v>
      </c>
      <c r="BG78" s="438">
        <v>0</v>
      </c>
      <c r="BH78" s="438">
        <v>0</v>
      </c>
      <c r="BI78" s="438">
        <v>0</v>
      </c>
      <c r="BJ78" s="438">
        <v>0</v>
      </c>
      <c r="BK78" s="438">
        <v>0</v>
      </c>
      <c r="BL78" s="438">
        <v>0</v>
      </c>
      <c r="BM78" s="438">
        <v>0</v>
      </c>
      <c r="BN78" s="438">
        <v>0</v>
      </c>
      <c r="BO78" s="438"/>
      <c r="BP78" s="438"/>
      <c r="BQ78" s="438"/>
      <c r="BR78" s="438"/>
      <c r="BS78" s="438"/>
      <c r="BT78" s="438"/>
      <c r="BU78" s="438"/>
      <c r="BV78" s="438"/>
      <c r="BW78" s="438"/>
      <c r="BX78" s="438"/>
      <c r="BY78" s="438"/>
      <c r="BZ78" s="438"/>
    </row>
    <row r="79" spans="1:160" ht="14" customHeight="1" x14ac:dyDescent="0.15">
      <c r="A79" s="438" t="s">
        <v>569</v>
      </c>
      <c r="B79" s="438">
        <v>0</v>
      </c>
      <c r="C79" s="438">
        <v>0</v>
      </c>
      <c r="D79" s="438">
        <v>0</v>
      </c>
      <c r="E79" s="438">
        <v>0</v>
      </c>
      <c r="F79" s="438">
        <v>0</v>
      </c>
      <c r="G79" s="438">
        <v>0</v>
      </c>
      <c r="H79" s="438">
        <v>0</v>
      </c>
      <c r="I79" s="438">
        <v>0</v>
      </c>
      <c r="J79" s="438">
        <v>0</v>
      </c>
      <c r="K79" s="438">
        <v>0</v>
      </c>
      <c r="L79" s="438">
        <v>0</v>
      </c>
      <c r="M79" s="438">
        <v>0</v>
      </c>
      <c r="N79" s="438">
        <v>0</v>
      </c>
      <c r="O79" s="438">
        <v>0</v>
      </c>
      <c r="P79" s="438">
        <v>0</v>
      </c>
      <c r="Q79" s="438">
        <v>0</v>
      </c>
      <c r="R79" s="438">
        <v>0</v>
      </c>
      <c r="S79" s="438">
        <v>0</v>
      </c>
      <c r="T79" s="438">
        <v>0</v>
      </c>
      <c r="U79" s="438">
        <v>0</v>
      </c>
      <c r="V79" s="438">
        <v>0</v>
      </c>
      <c r="W79" s="438">
        <v>0</v>
      </c>
      <c r="X79" s="438">
        <v>0</v>
      </c>
      <c r="Y79" s="438">
        <v>0</v>
      </c>
      <c r="Z79" s="438">
        <v>0</v>
      </c>
      <c r="AA79" s="438">
        <v>0</v>
      </c>
      <c r="AB79" s="438">
        <v>0</v>
      </c>
      <c r="AC79" s="438">
        <v>0</v>
      </c>
      <c r="AD79" s="438">
        <v>0</v>
      </c>
      <c r="AE79" s="438">
        <v>0</v>
      </c>
      <c r="AF79" s="438">
        <v>0</v>
      </c>
      <c r="AG79" s="438">
        <v>0</v>
      </c>
      <c r="AH79" s="438">
        <v>0</v>
      </c>
      <c r="AI79" s="438">
        <v>0</v>
      </c>
      <c r="AJ79" s="438">
        <v>0</v>
      </c>
      <c r="AK79" s="438">
        <v>0</v>
      </c>
      <c r="AL79" s="438">
        <v>0</v>
      </c>
      <c r="AM79" s="438">
        <v>0</v>
      </c>
      <c r="AN79" s="438">
        <v>0</v>
      </c>
      <c r="AO79" s="438">
        <v>0</v>
      </c>
      <c r="AP79" s="438">
        <v>0</v>
      </c>
      <c r="AQ79" s="438">
        <v>0</v>
      </c>
      <c r="AR79" s="438">
        <v>0</v>
      </c>
      <c r="AS79" s="438">
        <v>0</v>
      </c>
      <c r="AT79" s="438">
        <v>0</v>
      </c>
      <c r="AU79" s="438">
        <v>0</v>
      </c>
      <c r="AV79" s="438">
        <v>0</v>
      </c>
      <c r="AW79" s="438">
        <v>0</v>
      </c>
      <c r="AX79" s="438">
        <v>0</v>
      </c>
      <c r="AY79" s="438">
        <v>0</v>
      </c>
      <c r="AZ79" s="438">
        <v>0</v>
      </c>
      <c r="BA79" s="438">
        <v>0</v>
      </c>
      <c r="BB79" s="438">
        <v>0</v>
      </c>
      <c r="BC79" s="438">
        <v>0</v>
      </c>
      <c r="BD79" s="438">
        <v>0</v>
      </c>
      <c r="BE79" s="438">
        <v>0</v>
      </c>
      <c r="BF79" s="438">
        <v>136375</v>
      </c>
      <c r="BG79" s="438">
        <v>0</v>
      </c>
      <c r="BH79" s="438">
        <v>0</v>
      </c>
      <c r="BI79" s="438">
        <v>0</v>
      </c>
      <c r="BJ79" s="438">
        <v>0</v>
      </c>
      <c r="BK79" s="438">
        <v>0</v>
      </c>
      <c r="BL79" s="438">
        <v>0</v>
      </c>
      <c r="BM79" s="438">
        <v>0</v>
      </c>
      <c r="BN79" s="438">
        <v>0</v>
      </c>
      <c r="BO79" s="438"/>
      <c r="BP79" s="438"/>
      <c r="BQ79" s="438"/>
      <c r="BR79" s="438"/>
      <c r="BS79" s="438"/>
      <c r="BT79" s="438"/>
      <c r="BU79" s="438"/>
      <c r="BV79" s="438"/>
      <c r="BW79" s="438"/>
      <c r="BX79" s="438"/>
      <c r="BY79" s="438"/>
      <c r="BZ79" s="438"/>
    </row>
    <row r="80" spans="1:160" ht="14" customHeight="1" x14ac:dyDescent="0.15">
      <c r="A80" s="438" t="s">
        <v>568</v>
      </c>
      <c r="B80" s="438">
        <v>8364358</v>
      </c>
      <c r="C80" s="438">
        <v>8228881.7599999998</v>
      </c>
      <c r="D80" s="438">
        <v>10162756</v>
      </c>
      <c r="E80" s="438">
        <v>10381448</v>
      </c>
      <c r="F80" s="438">
        <v>9676345</v>
      </c>
      <c r="G80" s="438">
        <v>9354609.5</v>
      </c>
      <c r="H80" s="438">
        <v>9613217</v>
      </c>
      <c r="I80" s="438">
        <v>7524686</v>
      </c>
      <c r="J80" s="438">
        <v>11158048</v>
      </c>
      <c r="K80" s="438">
        <v>10586675.15</v>
      </c>
      <c r="L80" s="438">
        <v>11041304</v>
      </c>
      <c r="M80" s="438">
        <v>10999994</v>
      </c>
      <c r="N80" s="438">
        <v>8697595</v>
      </c>
      <c r="O80" s="438">
        <v>7739730.1600000001</v>
      </c>
      <c r="P80" s="438">
        <v>6915742</v>
      </c>
      <c r="Q80" s="438">
        <v>7276963</v>
      </c>
      <c r="R80" s="438">
        <v>7002546</v>
      </c>
      <c r="S80" s="438">
        <v>5750621.3600000003</v>
      </c>
      <c r="T80" s="438">
        <v>5678411</v>
      </c>
      <c r="U80" s="438">
        <v>5463074</v>
      </c>
      <c r="V80" s="438">
        <v>5846368</v>
      </c>
      <c r="W80" s="438">
        <v>6711896.3499999996</v>
      </c>
      <c r="X80" s="438">
        <v>5878446</v>
      </c>
      <c r="Y80" s="438">
        <v>5849680</v>
      </c>
      <c r="Z80" s="438">
        <v>5772076</v>
      </c>
      <c r="AA80" s="438">
        <v>5878713.6399999997</v>
      </c>
      <c r="AB80" s="438">
        <v>6557025</v>
      </c>
      <c r="AC80" s="438">
        <v>6649125</v>
      </c>
      <c r="AD80" s="438">
        <v>6431043</v>
      </c>
      <c r="AE80" s="438">
        <v>5853985.2800000003</v>
      </c>
      <c r="AF80" s="438">
        <v>6556803</v>
      </c>
      <c r="AG80" s="438">
        <v>3475744</v>
      </c>
      <c r="AH80" s="438">
        <v>4667331</v>
      </c>
      <c r="AI80" s="438">
        <v>4101377</v>
      </c>
      <c r="AJ80" s="438">
        <v>3963642</v>
      </c>
      <c r="AK80" s="438">
        <v>6598218</v>
      </c>
      <c r="AL80" s="438">
        <v>6818556</v>
      </c>
      <c r="AM80" s="438">
        <v>7885930.1699999999</v>
      </c>
      <c r="AN80" s="438">
        <v>7982420</v>
      </c>
      <c r="AO80" s="438">
        <v>7184496</v>
      </c>
      <c r="AP80" s="438">
        <v>7536029</v>
      </c>
      <c r="AQ80" s="438">
        <v>7942598.2699999996</v>
      </c>
      <c r="AR80" s="438">
        <v>7880985</v>
      </c>
      <c r="AS80" s="438">
        <v>7097328</v>
      </c>
      <c r="AT80" s="438">
        <v>7014351</v>
      </c>
      <c r="AU80" s="438">
        <v>6973268.6500000004</v>
      </c>
      <c r="AV80" s="438">
        <v>5892424</v>
      </c>
      <c r="AW80" s="438">
        <v>6149790</v>
      </c>
      <c r="AX80" s="438">
        <v>6354663</v>
      </c>
      <c r="AY80" s="438">
        <v>6010049.2999999998</v>
      </c>
      <c r="AZ80" s="438">
        <v>5651210</v>
      </c>
      <c r="BA80" s="438">
        <v>6239555</v>
      </c>
      <c r="BB80" s="438">
        <v>6249882</v>
      </c>
      <c r="BC80" s="438">
        <v>6379128.3600000003</v>
      </c>
      <c r="BD80" s="438">
        <v>6355425</v>
      </c>
      <c r="BE80" s="438">
        <v>6509429</v>
      </c>
      <c r="BF80" s="438">
        <v>5921738</v>
      </c>
      <c r="BG80" s="438">
        <v>6077216.4400000004</v>
      </c>
      <c r="BH80" s="438">
        <v>5900647</v>
      </c>
      <c r="BI80" s="438">
        <v>2927500</v>
      </c>
      <c r="BJ80" s="438">
        <v>400550</v>
      </c>
      <c r="BK80" s="438">
        <v>700600</v>
      </c>
      <c r="BL80" s="438">
        <v>716650</v>
      </c>
      <c r="BM80" s="438">
        <v>453700</v>
      </c>
      <c r="BN80" s="438">
        <v>2967143</v>
      </c>
      <c r="BO80" s="438"/>
      <c r="BP80" s="438"/>
      <c r="BQ80" s="438"/>
      <c r="BR80" s="438"/>
      <c r="BS80" s="438"/>
      <c r="BT80" s="438"/>
      <c r="BU80" s="438"/>
      <c r="BV80" s="438"/>
      <c r="BW80" s="438"/>
      <c r="BX80" s="438"/>
      <c r="BY80" s="438"/>
      <c r="BZ80" s="438"/>
    </row>
    <row r="81" spans="1:78" ht="14" customHeight="1" x14ac:dyDescent="0.15">
      <c r="A81" s="438" t="s">
        <v>567</v>
      </c>
      <c r="B81" s="438">
        <v>4799868</v>
      </c>
      <c r="C81" s="438">
        <v>4668356.42</v>
      </c>
      <c r="D81" s="438">
        <v>7498101</v>
      </c>
      <c r="E81" s="438">
        <v>7718507</v>
      </c>
      <c r="F81" s="438">
        <v>8468223</v>
      </c>
      <c r="G81" s="438">
        <v>8102816.8300000001</v>
      </c>
      <c r="H81" s="438">
        <v>8367636</v>
      </c>
      <c r="I81" s="438">
        <v>5415890</v>
      </c>
      <c r="J81" s="438">
        <v>9049252</v>
      </c>
      <c r="K81" s="438">
        <v>8477879.3499999996</v>
      </c>
      <c r="L81" s="438">
        <v>8888975</v>
      </c>
      <c r="M81" s="438">
        <v>7847665</v>
      </c>
      <c r="N81" s="438">
        <v>5545266</v>
      </c>
      <c r="O81" s="438">
        <v>4587401.6100000003</v>
      </c>
      <c r="P81" s="438">
        <v>3763413</v>
      </c>
      <c r="Q81" s="438">
        <v>3144634</v>
      </c>
      <c r="R81" s="438">
        <v>2870217</v>
      </c>
      <c r="S81" s="438">
        <v>1618292.81</v>
      </c>
      <c r="T81" s="438">
        <v>2146082</v>
      </c>
      <c r="U81" s="438">
        <v>1930745</v>
      </c>
      <c r="V81" s="438">
        <v>2314039</v>
      </c>
      <c r="W81" s="438">
        <v>2379567.7999999998</v>
      </c>
      <c r="X81" s="438">
        <v>1546117</v>
      </c>
      <c r="Y81" s="438">
        <v>1508691</v>
      </c>
      <c r="Z81" s="438">
        <v>1431087</v>
      </c>
      <c r="AA81" s="438">
        <v>1537724.66</v>
      </c>
      <c r="AB81" s="438">
        <v>1577039</v>
      </c>
      <c r="AC81" s="438">
        <v>1669205</v>
      </c>
      <c r="AD81" s="438">
        <v>1451210</v>
      </c>
      <c r="AE81" s="438">
        <v>874269.08</v>
      </c>
      <c r="AF81" s="438">
        <v>1578845</v>
      </c>
      <c r="AG81" s="438">
        <v>1976724</v>
      </c>
      <c r="AH81" s="438">
        <v>2168336</v>
      </c>
      <c r="AI81" s="438">
        <v>2402706.61</v>
      </c>
      <c r="AJ81" s="438">
        <v>2965180</v>
      </c>
      <c r="AK81" s="438">
        <v>3100044</v>
      </c>
      <c r="AL81" s="438">
        <v>3320812</v>
      </c>
      <c r="AM81" s="438">
        <v>3588612.85</v>
      </c>
      <c r="AN81" s="438">
        <v>3685494</v>
      </c>
      <c r="AO81" s="438">
        <v>4385972</v>
      </c>
      <c r="AP81" s="438">
        <v>4737734</v>
      </c>
      <c r="AQ81" s="438">
        <v>5144487.16</v>
      </c>
      <c r="AR81" s="438">
        <v>5081943</v>
      </c>
      <c r="AS81" s="438">
        <v>5298026</v>
      </c>
      <c r="AT81" s="438">
        <v>5215140</v>
      </c>
      <c r="AU81" s="438">
        <v>5143150.93</v>
      </c>
      <c r="AV81" s="438">
        <v>4062401</v>
      </c>
      <c r="AW81" s="438">
        <v>2889000</v>
      </c>
      <c r="AX81" s="438">
        <v>3093500</v>
      </c>
      <c r="AY81" s="438">
        <v>2718000</v>
      </c>
      <c r="AZ81" s="438">
        <v>2359817</v>
      </c>
      <c r="BA81" s="438">
        <v>2117000</v>
      </c>
      <c r="BB81" s="438">
        <v>2126500</v>
      </c>
      <c r="BC81" s="438">
        <v>2226000</v>
      </c>
      <c r="BD81" s="438">
        <v>2203000</v>
      </c>
      <c r="BE81" s="438">
        <v>2226800</v>
      </c>
      <c r="BF81" s="438">
        <v>2325600</v>
      </c>
      <c r="BG81" s="438">
        <v>3264400</v>
      </c>
      <c r="BH81" s="438">
        <v>3088450</v>
      </c>
      <c r="BI81" s="438">
        <v>2679500</v>
      </c>
      <c r="BJ81" s="438">
        <v>0</v>
      </c>
      <c r="BK81" s="438">
        <v>0</v>
      </c>
      <c r="BL81" s="438">
        <v>0</v>
      </c>
      <c r="BM81" s="438">
        <v>0</v>
      </c>
      <c r="BN81" s="438">
        <v>0</v>
      </c>
      <c r="BO81" s="438"/>
      <c r="BP81" s="438"/>
      <c r="BQ81" s="438"/>
      <c r="BR81" s="438"/>
      <c r="BS81" s="438"/>
      <c r="BT81" s="438"/>
      <c r="BU81" s="438"/>
      <c r="BV81" s="438"/>
      <c r="BW81" s="438"/>
      <c r="BX81" s="438"/>
      <c r="BY81" s="438"/>
      <c r="BZ81" s="438"/>
    </row>
    <row r="82" spans="1:78" ht="14" customHeight="1" x14ac:dyDescent="0.15">
      <c r="A82" s="438" t="s">
        <v>566</v>
      </c>
      <c r="B82" s="438">
        <v>64490</v>
      </c>
      <c r="C82" s="438">
        <v>60525.34</v>
      </c>
      <c r="D82" s="438">
        <v>64655</v>
      </c>
      <c r="E82" s="438">
        <v>62941</v>
      </c>
      <c r="F82" s="438">
        <v>63558</v>
      </c>
      <c r="G82" s="438">
        <v>61125.05</v>
      </c>
      <c r="H82" s="438">
        <v>8796</v>
      </c>
      <c r="I82" s="438">
        <v>8796</v>
      </c>
      <c r="J82" s="438">
        <v>8796</v>
      </c>
      <c r="K82" s="438">
        <v>8795.7999999999993</v>
      </c>
      <c r="L82" s="438">
        <v>52329</v>
      </c>
      <c r="M82" s="438">
        <v>52329</v>
      </c>
      <c r="N82" s="438">
        <v>52329</v>
      </c>
      <c r="O82" s="438">
        <v>52328.55</v>
      </c>
      <c r="P82" s="438">
        <v>52329</v>
      </c>
      <c r="Q82" s="438">
        <v>52329</v>
      </c>
      <c r="R82" s="438">
        <v>52329</v>
      </c>
      <c r="S82" s="438">
        <v>52328.55</v>
      </c>
      <c r="T82" s="438">
        <v>52329</v>
      </c>
      <c r="U82" s="438">
        <v>52329</v>
      </c>
      <c r="V82" s="438">
        <v>52329</v>
      </c>
      <c r="W82" s="438">
        <v>52328.55</v>
      </c>
      <c r="X82" s="438">
        <v>52329</v>
      </c>
      <c r="Y82" s="438">
        <v>60989</v>
      </c>
      <c r="Z82" s="438">
        <v>60989</v>
      </c>
      <c r="AA82" s="438">
        <v>60988.98</v>
      </c>
      <c r="AB82" s="438">
        <v>0</v>
      </c>
      <c r="AC82" s="438">
        <v>0</v>
      </c>
      <c r="AD82" s="438">
        <v>0</v>
      </c>
      <c r="AE82" s="438">
        <v>0</v>
      </c>
      <c r="AF82" s="438">
        <v>0</v>
      </c>
      <c r="AG82" s="438">
        <v>0</v>
      </c>
      <c r="AH82" s="438">
        <v>0</v>
      </c>
      <c r="AI82" s="438">
        <v>0</v>
      </c>
      <c r="AJ82" s="438">
        <v>0</v>
      </c>
      <c r="AK82" s="438">
        <v>0</v>
      </c>
      <c r="AL82" s="438">
        <v>0</v>
      </c>
      <c r="AM82" s="438">
        <v>0</v>
      </c>
      <c r="AN82" s="438">
        <v>0</v>
      </c>
      <c r="AO82" s="438">
        <v>0</v>
      </c>
      <c r="AP82" s="438">
        <v>0</v>
      </c>
      <c r="AQ82" s="438">
        <v>0</v>
      </c>
      <c r="AR82" s="438">
        <v>0</v>
      </c>
      <c r="AS82" s="438">
        <v>0</v>
      </c>
      <c r="AT82" s="438">
        <v>0</v>
      </c>
      <c r="AU82" s="438">
        <v>0</v>
      </c>
      <c r="AV82" s="438">
        <v>0</v>
      </c>
      <c r="AW82" s="438">
        <v>0</v>
      </c>
      <c r="AX82" s="438">
        <v>0</v>
      </c>
      <c r="AY82" s="438">
        <v>0</v>
      </c>
      <c r="AZ82" s="438">
        <v>0</v>
      </c>
      <c r="BA82" s="438">
        <v>0</v>
      </c>
      <c r="BB82" s="438">
        <v>0</v>
      </c>
      <c r="BC82" s="438">
        <v>0</v>
      </c>
      <c r="BD82" s="438">
        <v>0</v>
      </c>
      <c r="BE82" s="438">
        <v>0</v>
      </c>
      <c r="BF82" s="438">
        <v>0</v>
      </c>
      <c r="BG82" s="438">
        <v>0</v>
      </c>
      <c r="BH82" s="438">
        <v>0</v>
      </c>
      <c r="BI82" s="438">
        <v>0</v>
      </c>
      <c r="BJ82" s="438">
        <v>0</v>
      </c>
      <c r="BK82" s="438">
        <v>0</v>
      </c>
      <c r="BL82" s="438">
        <v>0</v>
      </c>
      <c r="BM82" s="438">
        <v>0</v>
      </c>
      <c r="BN82" s="438">
        <v>0</v>
      </c>
      <c r="BO82" s="438"/>
      <c r="BP82" s="438"/>
      <c r="BQ82" s="438"/>
      <c r="BR82" s="438"/>
      <c r="BS82" s="438"/>
      <c r="BT82" s="438"/>
      <c r="BU82" s="438"/>
      <c r="BV82" s="438"/>
      <c r="BW82" s="438"/>
      <c r="BX82" s="438"/>
      <c r="BY82" s="438"/>
      <c r="BZ82" s="438"/>
    </row>
    <row r="83" spans="1:78" ht="14" customHeight="1" x14ac:dyDescent="0.15">
      <c r="A83" s="438" t="s">
        <v>565</v>
      </c>
      <c r="B83" s="438">
        <v>3500000</v>
      </c>
      <c r="C83" s="438">
        <v>3500000</v>
      </c>
      <c r="D83" s="438">
        <v>2600000</v>
      </c>
      <c r="E83" s="438">
        <v>2600000</v>
      </c>
      <c r="F83" s="438">
        <v>1144564</v>
      </c>
      <c r="G83" s="438">
        <v>1190667.6200000001</v>
      </c>
      <c r="H83" s="438">
        <v>1236785</v>
      </c>
      <c r="I83" s="438">
        <v>2100000</v>
      </c>
      <c r="J83" s="438">
        <v>2100000</v>
      </c>
      <c r="K83" s="438">
        <v>2100000</v>
      </c>
      <c r="L83" s="438">
        <v>2100000</v>
      </c>
      <c r="M83" s="438">
        <v>3100000</v>
      </c>
      <c r="N83" s="438">
        <v>3100000</v>
      </c>
      <c r="O83" s="438">
        <v>3100000</v>
      </c>
      <c r="P83" s="438">
        <v>3100000</v>
      </c>
      <c r="Q83" s="438">
        <v>4080000</v>
      </c>
      <c r="R83" s="438">
        <v>4080000</v>
      </c>
      <c r="S83" s="438">
        <v>4080000</v>
      </c>
      <c r="T83" s="438">
        <v>3480000</v>
      </c>
      <c r="U83" s="438">
        <v>3480000</v>
      </c>
      <c r="V83" s="438">
        <v>3480000</v>
      </c>
      <c r="W83" s="438">
        <v>4280000</v>
      </c>
      <c r="X83" s="438">
        <v>4280000</v>
      </c>
      <c r="Y83" s="438">
        <v>4280000</v>
      </c>
      <c r="Z83" s="438">
        <v>4280000</v>
      </c>
      <c r="AA83" s="438">
        <v>4280000</v>
      </c>
      <c r="AB83" s="438">
        <v>4979986</v>
      </c>
      <c r="AC83" s="438">
        <v>4979920</v>
      </c>
      <c r="AD83" s="438">
        <v>4979833</v>
      </c>
      <c r="AE83" s="438">
        <v>4979716.2</v>
      </c>
      <c r="AF83" s="438">
        <v>4977958</v>
      </c>
      <c r="AG83" s="438">
        <v>1499020</v>
      </c>
      <c r="AH83" s="438">
        <v>2498995</v>
      </c>
      <c r="AI83" s="438">
        <v>1698670.39</v>
      </c>
      <c r="AJ83" s="438">
        <v>998462</v>
      </c>
      <c r="AK83" s="438">
        <v>3498174</v>
      </c>
      <c r="AL83" s="438">
        <v>3497744</v>
      </c>
      <c r="AM83" s="438">
        <v>4297317.32</v>
      </c>
      <c r="AN83" s="438">
        <v>4296926</v>
      </c>
      <c r="AO83" s="438">
        <v>2798524</v>
      </c>
      <c r="AP83" s="438">
        <v>2798295</v>
      </c>
      <c r="AQ83" s="438">
        <v>2798111.11</v>
      </c>
      <c r="AR83" s="438">
        <v>2799042</v>
      </c>
      <c r="AS83" s="438">
        <v>1799302</v>
      </c>
      <c r="AT83" s="438">
        <v>1799211</v>
      </c>
      <c r="AU83" s="438">
        <v>1799117.72</v>
      </c>
      <c r="AV83" s="438">
        <v>1799023</v>
      </c>
      <c r="AW83" s="438">
        <v>3198790</v>
      </c>
      <c r="AX83" s="438">
        <v>3199163</v>
      </c>
      <c r="AY83" s="438">
        <v>3199049.3</v>
      </c>
      <c r="AZ83" s="438">
        <v>3198393</v>
      </c>
      <c r="BA83" s="438">
        <v>3998555</v>
      </c>
      <c r="BB83" s="438">
        <v>3999382</v>
      </c>
      <c r="BC83" s="438">
        <v>3998128.36</v>
      </c>
      <c r="BD83" s="438">
        <v>3997425</v>
      </c>
      <c r="BE83" s="438">
        <v>4096629</v>
      </c>
      <c r="BF83" s="438">
        <v>3596138</v>
      </c>
      <c r="BG83" s="438">
        <v>2595816.44</v>
      </c>
      <c r="BH83" s="438">
        <v>2595197</v>
      </c>
      <c r="BI83" s="438">
        <v>0</v>
      </c>
      <c r="BJ83" s="438">
        <v>0</v>
      </c>
      <c r="BK83" s="438">
        <v>0</v>
      </c>
      <c r="BL83" s="438">
        <v>0</v>
      </c>
      <c r="BM83" s="438">
        <v>0</v>
      </c>
      <c r="BN83" s="438">
        <v>2497393</v>
      </c>
      <c r="BO83" s="438"/>
      <c r="BP83" s="438"/>
      <c r="BQ83" s="438"/>
      <c r="BR83" s="438"/>
      <c r="BS83" s="438"/>
      <c r="BT83" s="438"/>
      <c r="BU83" s="438"/>
      <c r="BV83" s="438"/>
      <c r="BW83" s="438"/>
      <c r="BX83" s="438"/>
      <c r="BY83" s="438"/>
      <c r="BZ83" s="438"/>
    </row>
    <row r="84" spans="1:78" ht="14" customHeight="1" x14ac:dyDescent="0.15">
      <c r="A84" s="438" t="s">
        <v>564</v>
      </c>
      <c r="B84" s="438">
        <v>0</v>
      </c>
      <c r="C84" s="438">
        <v>0</v>
      </c>
      <c r="D84" s="438">
        <v>0</v>
      </c>
      <c r="E84" s="438">
        <v>0</v>
      </c>
      <c r="F84" s="438">
        <v>0</v>
      </c>
      <c r="G84" s="438">
        <v>0</v>
      </c>
      <c r="H84" s="438">
        <v>0</v>
      </c>
      <c r="I84" s="438">
        <v>0</v>
      </c>
      <c r="J84" s="438">
        <v>0</v>
      </c>
      <c r="K84" s="438">
        <v>0</v>
      </c>
      <c r="L84" s="438">
        <v>0</v>
      </c>
      <c r="M84" s="438">
        <v>0</v>
      </c>
      <c r="N84" s="438">
        <v>0</v>
      </c>
      <c r="O84" s="438">
        <v>0</v>
      </c>
      <c r="P84" s="438">
        <v>0</v>
      </c>
      <c r="Q84" s="438">
        <v>0</v>
      </c>
      <c r="R84" s="438">
        <v>0</v>
      </c>
      <c r="S84" s="438">
        <v>0</v>
      </c>
      <c r="T84" s="438">
        <v>0</v>
      </c>
      <c r="U84" s="438">
        <v>0</v>
      </c>
      <c r="V84" s="438">
        <v>0</v>
      </c>
      <c r="W84" s="438">
        <v>0</v>
      </c>
      <c r="X84" s="438">
        <v>0</v>
      </c>
      <c r="Y84" s="438">
        <v>0</v>
      </c>
      <c r="Z84" s="438">
        <v>0</v>
      </c>
      <c r="AA84" s="438">
        <v>0</v>
      </c>
      <c r="AB84" s="438">
        <v>0</v>
      </c>
      <c r="AC84" s="438">
        <v>0</v>
      </c>
      <c r="AD84" s="438">
        <v>0</v>
      </c>
      <c r="AE84" s="438">
        <v>0</v>
      </c>
      <c r="AF84" s="438">
        <v>0</v>
      </c>
      <c r="AG84" s="438">
        <v>0</v>
      </c>
      <c r="AH84" s="438">
        <v>0</v>
      </c>
      <c r="AI84" s="438">
        <v>0</v>
      </c>
      <c r="AJ84" s="438">
        <v>0</v>
      </c>
      <c r="AK84" s="438">
        <v>0</v>
      </c>
      <c r="AL84" s="438">
        <v>0</v>
      </c>
      <c r="AM84" s="438">
        <v>0</v>
      </c>
      <c r="AN84" s="438">
        <v>0</v>
      </c>
      <c r="AO84" s="438">
        <v>0</v>
      </c>
      <c r="AP84" s="438">
        <v>0</v>
      </c>
      <c r="AQ84" s="438">
        <v>0</v>
      </c>
      <c r="AR84" s="438">
        <v>0</v>
      </c>
      <c r="AS84" s="438">
        <v>0</v>
      </c>
      <c r="AT84" s="438">
        <v>0</v>
      </c>
      <c r="AU84" s="438">
        <v>31000</v>
      </c>
      <c r="AV84" s="438">
        <v>31000</v>
      </c>
      <c r="AW84" s="438">
        <v>62000</v>
      </c>
      <c r="AX84" s="438">
        <v>62000</v>
      </c>
      <c r="AY84" s="438">
        <v>93000</v>
      </c>
      <c r="AZ84" s="438">
        <v>93000</v>
      </c>
      <c r="BA84" s="438">
        <v>124000</v>
      </c>
      <c r="BB84" s="438">
        <v>124000</v>
      </c>
      <c r="BC84" s="438">
        <v>155000</v>
      </c>
      <c r="BD84" s="438">
        <v>155000</v>
      </c>
      <c r="BE84" s="438">
        <v>186000</v>
      </c>
      <c r="BF84" s="438">
        <v>0</v>
      </c>
      <c r="BG84" s="438">
        <v>217000</v>
      </c>
      <c r="BH84" s="438">
        <v>217000</v>
      </c>
      <c r="BI84" s="438">
        <v>248000</v>
      </c>
      <c r="BJ84" s="438">
        <v>400550</v>
      </c>
      <c r="BK84" s="438">
        <v>700600</v>
      </c>
      <c r="BL84" s="438">
        <v>716650</v>
      </c>
      <c r="BM84" s="438">
        <v>453700</v>
      </c>
      <c r="BN84" s="438">
        <v>469750</v>
      </c>
      <c r="BO84" s="438"/>
      <c r="BP84" s="438"/>
      <c r="BQ84" s="438"/>
      <c r="BR84" s="438"/>
      <c r="BS84" s="438"/>
      <c r="BT84" s="438"/>
      <c r="BU84" s="438"/>
      <c r="BV84" s="438"/>
      <c r="BW84" s="438"/>
      <c r="BX84" s="438"/>
      <c r="BY84" s="438"/>
      <c r="BZ84" s="438"/>
    </row>
    <row r="85" spans="1:78" ht="14" customHeight="1" x14ac:dyDescent="0.15">
      <c r="A85" s="438" t="s">
        <v>563</v>
      </c>
      <c r="B85" s="438">
        <v>10738724</v>
      </c>
      <c r="C85" s="438">
        <v>10539313.779999999</v>
      </c>
      <c r="D85" s="438">
        <v>10953819</v>
      </c>
      <c r="E85" s="438">
        <v>10989121</v>
      </c>
      <c r="F85" s="438">
        <v>9504947</v>
      </c>
      <c r="G85" s="438">
        <v>4095108.93</v>
      </c>
      <c r="H85" s="438">
        <v>4641113</v>
      </c>
      <c r="I85" s="438">
        <v>4683958</v>
      </c>
      <c r="J85" s="438">
        <v>4825229</v>
      </c>
      <c r="K85" s="438">
        <v>5223845.21</v>
      </c>
      <c r="L85" s="438">
        <v>6042880</v>
      </c>
      <c r="M85" s="438">
        <v>6439165</v>
      </c>
      <c r="N85" s="438">
        <v>6799815</v>
      </c>
      <c r="O85" s="438">
        <v>8889764.4900000002</v>
      </c>
      <c r="P85" s="438">
        <v>9469265</v>
      </c>
      <c r="Q85" s="438">
        <v>9742886</v>
      </c>
      <c r="R85" s="438">
        <v>9962173</v>
      </c>
      <c r="S85" s="438">
        <v>0</v>
      </c>
      <c r="T85" s="438">
        <v>0</v>
      </c>
      <c r="U85" s="438">
        <v>0</v>
      </c>
      <c r="V85" s="438">
        <v>0</v>
      </c>
      <c r="W85" s="438">
        <v>0</v>
      </c>
      <c r="X85" s="438">
        <v>0</v>
      </c>
      <c r="Y85" s="438">
        <v>0</v>
      </c>
      <c r="Z85" s="438">
        <v>0</v>
      </c>
      <c r="AA85" s="438">
        <v>0</v>
      </c>
      <c r="AB85" s="438">
        <v>0</v>
      </c>
      <c r="AC85" s="438">
        <v>0</v>
      </c>
      <c r="AD85" s="438">
        <v>0</v>
      </c>
      <c r="AE85" s="438">
        <v>0</v>
      </c>
      <c r="AF85" s="438">
        <v>0</v>
      </c>
      <c r="AG85" s="438">
        <v>0</v>
      </c>
      <c r="AH85" s="438">
        <v>0</v>
      </c>
      <c r="AI85" s="438">
        <v>317.51</v>
      </c>
      <c r="AJ85" s="438">
        <v>785</v>
      </c>
      <c r="AK85" s="438">
        <v>1735</v>
      </c>
      <c r="AL85" s="438">
        <v>2109</v>
      </c>
      <c r="AM85" s="438">
        <v>7761.9</v>
      </c>
      <c r="AN85" s="438">
        <v>0</v>
      </c>
      <c r="AO85" s="438">
        <v>0</v>
      </c>
      <c r="AP85" s="438">
        <v>0</v>
      </c>
      <c r="AQ85" s="438">
        <v>0</v>
      </c>
      <c r="AR85" s="438">
        <v>0</v>
      </c>
      <c r="AS85" s="438">
        <v>0</v>
      </c>
      <c r="AT85" s="438">
        <v>0</v>
      </c>
      <c r="AU85" s="438">
        <v>0</v>
      </c>
      <c r="AV85" s="438">
        <v>0</v>
      </c>
      <c r="AW85" s="438">
        <v>0</v>
      </c>
      <c r="AX85" s="438">
        <v>0</v>
      </c>
      <c r="AY85" s="438">
        <v>0</v>
      </c>
      <c r="AZ85" s="438">
        <v>0</v>
      </c>
      <c r="BA85" s="438">
        <v>0</v>
      </c>
      <c r="BB85" s="438">
        <v>0</v>
      </c>
      <c r="BC85" s="438">
        <v>0</v>
      </c>
      <c r="BD85" s="438">
        <v>0</v>
      </c>
      <c r="BE85" s="438">
        <v>0</v>
      </c>
      <c r="BF85" s="438">
        <v>0</v>
      </c>
      <c r="BG85" s="438">
        <v>0</v>
      </c>
      <c r="BH85" s="438">
        <v>0</v>
      </c>
      <c r="BI85" s="438">
        <v>0</v>
      </c>
      <c r="BJ85" s="438">
        <v>0</v>
      </c>
      <c r="BK85" s="438">
        <v>0</v>
      </c>
      <c r="BL85" s="438">
        <v>0</v>
      </c>
      <c r="BM85" s="438">
        <v>0</v>
      </c>
      <c r="BN85" s="438">
        <v>0</v>
      </c>
      <c r="BO85" s="438"/>
      <c r="BP85" s="438"/>
      <c r="BQ85" s="438"/>
      <c r="BR85" s="438"/>
      <c r="BS85" s="438"/>
      <c r="BT85" s="438"/>
      <c r="BU85" s="438"/>
      <c r="BV85" s="438"/>
      <c r="BW85" s="438"/>
      <c r="BX85" s="438"/>
      <c r="BY85" s="438"/>
      <c r="BZ85" s="438"/>
    </row>
    <row r="86" spans="1:78" ht="14" customHeight="1" x14ac:dyDescent="0.15">
      <c r="A86" s="438" t="s">
        <v>562</v>
      </c>
      <c r="B86" s="438">
        <v>1631260</v>
      </c>
      <c r="C86" s="438">
        <v>1646753.38</v>
      </c>
      <c r="D86" s="438">
        <v>1662045</v>
      </c>
      <c r="E86" s="438">
        <v>1677000</v>
      </c>
      <c r="F86" s="438">
        <v>1691693</v>
      </c>
      <c r="G86" s="438">
        <v>1706129.2</v>
      </c>
      <c r="H86" s="438">
        <v>1719099</v>
      </c>
      <c r="I86" s="438">
        <v>1731774</v>
      </c>
      <c r="J86" s="438">
        <v>1744227</v>
      </c>
      <c r="K86" s="438">
        <v>1756461.88</v>
      </c>
      <c r="L86" s="438">
        <v>1768551</v>
      </c>
      <c r="M86" s="438">
        <v>1780361</v>
      </c>
      <c r="N86" s="438">
        <v>1791965</v>
      </c>
      <c r="O86" s="438">
        <v>0</v>
      </c>
      <c r="P86" s="438">
        <v>0</v>
      </c>
      <c r="Q86" s="438">
        <v>0</v>
      </c>
      <c r="R86" s="438">
        <v>0</v>
      </c>
      <c r="S86" s="438">
        <v>0</v>
      </c>
      <c r="T86" s="438">
        <v>0</v>
      </c>
      <c r="U86" s="438">
        <v>0</v>
      </c>
      <c r="V86" s="438">
        <v>0</v>
      </c>
      <c r="W86" s="438">
        <v>0</v>
      </c>
      <c r="X86" s="438">
        <v>0</v>
      </c>
      <c r="Y86" s="438">
        <v>0</v>
      </c>
      <c r="Z86" s="438">
        <v>0</v>
      </c>
      <c r="AA86" s="438">
        <v>0</v>
      </c>
      <c r="AB86" s="438">
        <v>0</v>
      </c>
      <c r="AC86" s="438">
        <v>0</v>
      </c>
      <c r="AD86" s="438">
        <v>0</v>
      </c>
      <c r="AE86" s="438">
        <v>0</v>
      </c>
      <c r="AF86" s="438">
        <v>0</v>
      </c>
      <c r="AG86" s="438">
        <v>0</v>
      </c>
      <c r="AH86" s="438">
        <v>0</v>
      </c>
      <c r="AI86" s="438">
        <v>0</v>
      </c>
      <c r="AJ86" s="438">
        <v>0</v>
      </c>
      <c r="AK86" s="438">
        <v>0</v>
      </c>
      <c r="AL86" s="438">
        <v>0</v>
      </c>
      <c r="AM86" s="438">
        <v>0</v>
      </c>
      <c r="AN86" s="438">
        <v>0</v>
      </c>
      <c r="AO86" s="438">
        <v>0</v>
      </c>
      <c r="AP86" s="438">
        <v>0</v>
      </c>
      <c r="AQ86" s="438">
        <v>0</v>
      </c>
      <c r="AR86" s="438">
        <v>0</v>
      </c>
      <c r="AS86" s="438">
        <v>0</v>
      </c>
      <c r="AT86" s="438">
        <v>0</v>
      </c>
      <c r="AU86" s="438">
        <v>0</v>
      </c>
      <c r="AV86" s="438">
        <v>0</v>
      </c>
      <c r="AW86" s="438">
        <v>0</v>
      </c>
      <c r="AX86" s="438">
        <v>0</v>
      </c>
      <c r="AY86" s="438">
        <v>0</v>
      </c>
      <c r="AZ86" s="438">
        <v>0</v>
      </c>
      <c r="BA86" s="438">
        <v>0</v>
      </c>
      <c r="BB86" s="438">
        <v>0</v>
      </c>
      <c r="BC86" s="438">
        <v>0</v>
      </c>
      <c r="BD86" s="438">
        <v>0</v>
      </c>
      <c r="BE86" s="438">
        <v>0</v>
      </c>
      <c r="BF86" s="438">
        <v>0</v>
      </c>
      <c r="BG86" s="438">
        <v>0</v>
      </c>
      <c r="BH86" s="438">
        <v>0</v>
      </c>
      <c r="BI86" s="438">
        <v>0</v>
      </c>
      <c r="BJ86" s="438">
        <v>0</v>
      </c>
      <c r="BK86" s="438">
        <v>0</v>
      </c>
      <c r="BL86" s="438">
        <v>0</v>
      </c>
      <c r="BM86" s="438">
        <v>0</v>
      </c>
      <c r="BN86" s="438">
        <v>0</v>
      </c>
      <c r="BO86" s="438"/>
      <c r="BP86" s="438"/>
      <c r="BQ86" s="438"/>
      <c r="BR86" s="438"/>
      <c r="BS86" s="438"/>
      <c r="BT86" s="438"/>
      <c r="BU86" s="438"/>
      <c r="BV86" s="438"/>
      <c r="BW86" s="438"/>
      <c r="BX86" s="438"/>
      <c r="BY86" s="438"/>
      <c r="BZ86" s="438"/>
    </row>
    <row r="87" spans="1:78" ht="14" customHeight="1" x14ac:dyDescent="0.15">
      <c r="A87" s="438" t="s">
        <v>561</v>
      </c>
      <c r="B87" s="438">
        <v>1631260</v>
      </c>
      <c r="C87" s="438">
        <v>1646753.38</v>
      </c>
      <c r="D87" s="438">
        <v>1662045</v>
      </c>
      <c r="E87" s="438">
        <v>1677000</v>
      </c>
      <c r="F87" s="438">
        <v>1691693</v>
      </c>
      <c r="G87" s="438">
        <v>1706129.2</v>
      </c>
      <c r="H87" s="438">
        <v>1719099</v>
      </c>
      <c r="I87" s="438">
        <v>1731774</v>
      </c>
      <c r="J87" s="438">
        <v>1744227</v>
      </c>
      <c r="K87" s="438">
        <v>1756461.88</v>
      </c>
      <c r="L87" s="438">
        <v>1768551</v>
      </c>
      <c r="M87" s="438">
        <v>1780361</v>
      </c>
      <c r="N87" s="438">
        <v>1791965</v>
      </c>
      <c r="O87" s="438">
        <v>0</v>
      </c>
      <c r="P87" s="438">
        <v>0</v>
      </c>
      <c r="Q87" s="438">
        <v>0</v>
      </c>
      <c r="R87" s="438">
        <v>0</v>
      </c>
      <c r="S87" s="438">
        <v>0</v>
      </c>
      <c r="T87" s="438">
        <v>0</v>
      </c>
      <c r="U87" s="438">
        <v>0</v>
      </c>
      <c r="V87" s="438">
        <v>0</v>
      </c>
      <c r="W87" s="438">
        <v>0</v>
      </c>
      <c r="X87" s="438">
        <v>0</v>
      </c>
      <c r="Y87" s="438">
        <v>0</v>
      </c>
      <c r="Z87" s="438">
        <v>0</v>
      </c>
      <c r="AA87" s="438">
        <v>0</v>
      </c>
      <c r="AB87" s="438">
        <v>0</v>
      </c>
      <c r="AC87" s="438">
        <v>0</v>
      </c>
      <c r="AD87" s="438">
        <v>0</v>
      </c>
      <c r="AE87" s="438">
        <v>0</v>
      </c>
      <c r="AF87" s="438">
        <v>0</v>
      </c>
      <c r="AG87" s="438">
        <v>0</v>
      </c>
      <c r="AH87" s="438">
        <v>0</v>
      </c>
      <c r="AI87" s="438">
        <v>0</v>
      </c>
      <c r="AJ87" s="438">
        <v>0</v>
      </c>
      <c r="AK87" s="438">
        <v>0</v>
      </c>
      <c r="AL87" s="438">
        <v>0</v>
      </c>
      <c r="AM87" s="438">
        <v>0</v>
      </c>
      <c r="AN87" s="438">
        <v>0</v>
      </c>
      <c r="AO87" s="438">
        <v>0</v>
      </c>
      <c r="AP87" s="438">
        <v>0</v>
      </c>
      <c r="AQ87" s="438">
        <v>0</v>
      </c>
      <c r="AR87" s="438">
        <v>0</v>
      </c>
      <c r="AS87" s="438">
        <v>0</v>
      </c>
      <c r="AT87" s="438">
        <v>0</v>
      </c>
      <c r="AU87" s="438">
        <v>0</v>
      </c>
      <c r="AV87" s="438">
        <v>0</v>
      </c>
      <c r="AW87" s="438">
        <v>0</v>
      </c>
      <c r="AX87" s="438">
        <v>0</v>
      </c>
      <c r="AY87" s="438">
        <v>0</v>
      </c>
      <c r="AZ87" s="438">
        <v>0</v>
      </c>
      <c r="BA87" s="438">
        <v>0</v>
      </c>
      <c r="BB87" s="438">
        <v>0</v>
      </c>
      <c r="BC87" s="438">
        <v>0</v>
      </c>
      <c r="BD87" s="438">
        <v>0</v>
      </c>
      <c r="BE87" s="438">
        <v>0</v>
      </c>
      <c r="BF87" s="438">
        <v>0</v>
      </c>
      <c r="BG87" s="438">
        <v>0</v>
      </c>
      <c r="BH87" s="438">
        <v>0</v>
      </c>
      <c r="BI87" s="438">
        <v>0</v>
      </c>
      <c r="BJ87" s="438">
        <v>0</v>
      </c>
      <c r="BK87" s="438">
        <v>0</v>
      </c>
      <c r="BL87" s="438">
        <v>0</v>
      </c>
      <c r="BM87" s="438">
        <v>0</v>
      </c>
      <c r="BN87" s="438">
        <v>0</v>
      </c>
      <c r="BO87" s="438"/>
      <c r="BP87" s="438"/>
      <c r="BQ87" s="438"/>
      <c r="BR87" s="438"/>
      <c r="BS87" s="438"/>
      <c r="BT87" s="438"/>
      <c r="BU87" s="438"/>
      <c r="BV87" s="438"/>
      <c r="BW87" s="438"/>
      <c r="BX87" s="438"/>
      <c r="BY87" s="438"/>
      <c r="BZ87" s="438"/>
    </row>
    <row r="88" spans="1:78" ht="14" customHeight="1" x14ac:dyDescent="0.15">
      <c r="A88" s="438" t="s">
        <v>560</v>
      </c>
      <c r="B88" s="438">
        <v>62748</v>
      </c>
      <c r="C88" s="438">
        <v>63136.79</v>
      </c>
      <c r="D88" s="438">
        <v>81733</v>
      </c>
      <c r="E88" s="438">
        <v>82283</v>
      </c>
      <c r="F88" s="438">
        <v>82928</v>
      </c>
      <c r="G88" s="438">
        <v>75980.95</v>
      </c>
      <c r="H88" s="438">
        <v>80746</v>
      </c>
      <c r="I88" s="438">
        <v>82926</v>
      </c>
      <c r="J88" s="438">
        <v>84083</v>
      </c>
      <c r="K88" s="438">
        <v>82052.399999999994</v>
      </c>
      <c r="L88" s="438">
        <v>66672</v>
      </c>
      <c r="M88" s="438">
        <v>61534</v>
      </c>
      <c r="N88" s="438">
        <v>70532</v>
      </c>
      <c r="O88" s="438">
        <v>72730.100000000006</v>
      </c>
      <c r="P88" s="438">
        <v>79947</v>
      </c>
      <c r="Q88" s="438">
        <v>95099</v>
      </c>
      <c r="R88" s="438">
        <v>110237</v>
      </c>
      <c r="S88" s="438">
        <v>1877733.62</v>
      </c>
      <c r="T88" s="438">
        <v>1927626</v>
      </c>
      <c r="U88" s="438">
        <v>1962020</v>
      </c>
      <c r="V88" s="438">
        <v>1996024</v>
      </c>
      <c r="W88" s="438">
        <v>2024226.3</v>
      </c>
      <c r="X88" s="438">
        <v>2064206</v>
      </c>
      <c r="Y88" s="438">
        <v>2092813</v>
      </c>
      <c r="Z88" s="438">
        <v>2118344</v>
      </c>
      <c r="AA88" s="438">
        <v>2154912.85</v>
      </c>
      <c r="AB88" s="438">
        <v>2180864</v>
      </c>
      <c r="AC88" s="438">
        <v>2164063</v>
      </c>
      <c r="AD88" s="438">
        <v>2193876</v>
      </c>
      <c r="AE88" s="438">
        <v>2221647.06</v>
      </c>
      <c r="AF88" s="438">
        <v>2248790</v>
      </c>
      <c r="AG88" s="438">
        <v>2272312</v>
      </c>
      <c r="AH88" s="438">
        <v>2300737</v>
      </c>
      <c r="AI88" s="438">
        <v>2328175.98</v>
      </c>
      <c r="AJ88" s="438">
        <v>2357706</v>
      </c>
      <c r="AK88" s="438">
        <v>2389838</v>
      </c>
      <c r="AL88" s="438">
        <v>2417932</v>
      </c>
      <c r="AM88" s="438">
        <v>2444863.04</v>
      </c>
      <c r="AN88" s="438">
        <v>2471293</v>
      </c>
      <c r="AO88" s="438">
        <v>2477552</v>
      </c>
      <c r="AP88" s="438">
        <v>2515123</v>
      </c>
      <c r="AQ88" s="438">
        <v>2532520.7200000002</v>
      </c>
      <c r="AR88" s="438">
        <v>2559642</v>
      </c>
      <c r="AS88" s="438">
        <v>2590676</v>
      </c>
      <c r="AT88" s="438">
        <v>2620095</v>
      </c>
      <c r="AU88" s="438">
        <v>2542949.39</v>
      </c>
      <c r="AV88" s="438">
        <v>2680168</v>
      </c>
      <c r="AW88" s="438">
        <v>2710622</v>
      </c>
      <c r="AX88" s="438">
        <v>2740941</v>
      </c>
      <c r="AY88" s="438">
        <v>2771122.29</v>
      </c>
      <c r="AZ88" s="438">
        <v>2801510</v>
      </c>
      <c r="BA88" s="438">
        <v>2832171</v>
      </c>
      <c r="BB88" s="438">
        <v>2862283</v>
      </c>
      <c r="BC88" s="438">
        <v>2888524.84</v>
      </c>
      <c r="BD88" s="438">
        <v>3010504</v>
      </c>
      <c r="BE88" s="438">
        <v>3040419</v>
      </c>
      <c r="BF88" s="438">
        <v>3070013</v>
      </c>
      <c r="BG88" s="438">
        <v>3099469.86</v>
      </c>
      <c r="BH88" s="438">
        <v>3129339</v>
      </c>
      <c r="BI88" s="438">
        <v>3159346</v>
      </c>
      <c r="BJ88" s="438">
        <v>0</v>
      </c>
      <c r="BK88" s="438">
        <v>0</v>
      </c>
      <c r="BL88" s="438">
        <v>0</v>
      </c>
      <c r="BM88" s="438">
        <v>0</v>
      </c>
      <c r="BN88" s="438">
        <v>0</v>
      </c>
      <c r="BO88" s="438"/>
      <c r="BP88" s="438"/>
      <c r="BQ88" s="438"/>
      <c r="BR88" s="438"/>
      <c r="BS88" s="438"/>
      <c r="BT88" s="438"/>
      <c r="BU88" s="438"/>
      <c r="BV88" s="438"/>
      <c r="BW88" s="438"/>
      <c r="BX88" s="438"/>
      <c r="BY88" s="438"/>
      <c r="BZ88" s="438"/>
    </row>
    <row r="89" spans="1:78" ht="14" customHeight="1" x14ac:dyDescent="0.15">
      <c r="A89" s="438" t="s">
        <v>559</v>
      </c>
      <c r="B89" s="438">
        <v>62748</v>
      </c>
      <c r="C89" s="438">
        <v>63136.79</v>
      </c>
      <c r="D89" s="438">
        <v>81733</v>
      </c>
      <c r="E89" s="438">
        <v>82283</v>
      </c>
      <c r="F89" s="438">
        <v>82928</v>
      </c>
      <c r="G89" s="438">
        <v>75980.95</v>
      </c>
      <c r="H89" s="438">
        <v>80746</v>
      </c>
      <c r="I89" s="438">
        <v>82926</v>
      </c>
      <c r="J89" s="438">
        <v>84083</v>
      </c>
      <c r="K89" s="438">
        <v>82052.399999999994</v>
      </c>
      <c r="L89" s="438">
        <v>66672</v>
      </c>
      <c r="M89" s="438">
        <v>61534</v>
      </c>
      <c r="N89" s="438">
        <v>70532</v>
      </c>
      <c r="O89" s="438">
        <v>72730.100000000006</v>
      </c>
      <c r="P89" s="438">
        <v>79947</v>
      </c>
      <c r="Q89" s="438">
        <v>95099</v>
      </c>
      <c r="R89" s="438">
        <v>110237</v>
      </c>
      <c r="S89" s="438">
        <v>1877733.62</v>
      </c>
      <c r="T89" s="438">
        <v>1927626</v>
      </c>
      <c r="U89" s="438">
        <v>1962020</v>
      </c>
      <c r="V89" s="438">
        <v>1996024</v>
      </c>
      <c r="W89" s="438">
        <v>2024226.3</v>
      </c>
      <c r="X89" s="438">
        <v>2064206</v>
      </c>
      <c r="Y89" s="438">
        <v>2092813</v>
      </c>
      <c r="Z89" s="438">
        <v>2118344</v>
      </c>
      <c r="AA89" s="438">
        <v>2154912.85</v>
      </c>
      <c r="AB89" s="438">
        <v>2180864</v>
      </c>
      <c r="AC89" s="438">
        <v>2164063</v>
      </c>
      <c r="AD89" s="438">
        <v>2193876</v>
      </c>
      <c r="AE89" s="438">
        <v>2221647.06</v>
      </c>
      <c r="AF89" s="438">
        <v>2248790</v>
      </c>
      <c r="AG89" s="438">
        <v>2272312</v>
      </c>
      <c r="AH89" s="438">
        <v>2300737</v>
      </c>
      <c r="AI89" s="438">
        <v>2328175.98</v>
      </c>
      <c r="AJ89" s="438">
        <v>2357706</v>
      </c>
      <c r="AK89" s="438">
        <v>2389838</v>
      </c>
      <c r="AL89" s="438">
        <v>2417932</v>
      </c>
      <c r="AM89" s="438">
        <v>2444863.04</v>
      </c>
      <c r="AN89" s="438">
        <v>2471293</v>
      </c>
      <c r="AO89" s="438">
        <v>2477552</v>
      </c>
      <c r="AP89" s="438">
        <v>2515123</v>
      </c>
      <c r="AQ89" s="438">
        <v>2532520.7200000002</v>
      </c>
      <c r="AR89" s="438">
        <v>2559642</v>
      </c>
      <c r="AS89" s="438">
        <v>2590676</v>
      </c>
      <c r="AT89" s="438">
        <v>2620095</v>
      </c>
      <c r="AU89" s="438">
        <v>2542949.39</v>
      </c>
      <c r="AV89" s="438">
        <v>2680168</v>
      </c>
      <c r="AW89" s="438">
        <v>2710622</v>
      </c>
      <c r="AX89" s="438">
        <v>2740941</v>
      </c>
      <c r="AY89" s="438">
        <v>2771122.29</v>
      </c>
      <c r="AZ89" s="438">
        <v>2801510</v>
      </c>
      <c r="BA89" s="438">
        <v>2832171</v>
      </c>
      <c r="BB89" s="438">
        <v>2862283</v>
      </c>
      <c r="BC89" s="438">
        <v>2888524.84</v>
      </c>
      <c r="BD89" s="438">
        <v>3010504</v>
      </c>
      <c r="BE89" s="438">
        <v>3040419</v>
      </c>
      <c r="BF89" s="438">
        <v>3070013</v>
      </c>
      <c r="BG89" s="438">
        <v>3099469.86</v>
      </c>
      <c r="BH89" s="438">
        <v>3129339</v>
      </c>
      <c r="BI89" s="438">
        <v>3159346</v>
      </c>
      <c r="BJ89" s="438">
        <v>0</v>
      </c>
      <c r="BK89" s="438">
        <v>0</v>
      </c>
      <c r="BL89" s="438">
        <v>0</v>
      </c>
      <c r="BM89" s="438">
        <v>0</v>
      </c>
      <c r="BN89" s="438">
        <v>0</v>
      </c>
      <c r="BO89" s="438"/>
      <c r="BP89" s="438"/>
      <c r="BQ89" s="438"/>
      <c r="BR89" s="438"/>
      <c r="BS89" s="438"/>
      <c r="BT89" s="438"/>
      <c r="BU89" s="438"/>
      <c r="BV89" s="438"/>
      <c r="BW89" s="438"/>
      <c r="BX89" s="438"/>
      <c r="BY89" s="438"/>
      <c r="BZ89" s="438"/>
    </row>
    <row r="90" spans="1:78" ht="14" customHeight="1" x14ac:dyDescent="0.15">
      <c r="A90" s="438" t="s">
        <v>558</v>
      </c>
      <c r="B90" s="438">
        <v>168574</v>
      </c>
      <c r="C90" s="438">
        <v>168390.87</v>
      </c>
      <c r="D90" s="438">
        <v>166594</v>
      </c>
      <c r="E90" s="438">
        <v>166227</v>
      </c>
      <c r="F90" s="438">
        <v>166668</v>
      </c>
      <c r="G90" s="438">
        <v>165921.37</v>
      </c>
      <c r="H90" s="438">
        <v>160866</v>
      </c>
      <c r="I90" s="438">
        <v>159665</v>
      </c>
      <c r="J90" s="438">
        <v>156675</v>
      </c>
      <c r="K90" s="438">
        <v>155236.56</v>
      </c>
      <c r="L90" s="438">
        <v>149058</v>
      </c>
      <c r="M90" s="438">
        <v>143937</v>
      </c>
      <c r="N90" s="438">
        <v>142205</v>
      </c>
      <c r="O90" s="438">
        <v>141254.39999999999</v>
      </c>
      <c r="P90" s="438">
        <v>137848</v>
      </c>
      <c r="Q90" s="438">
        <v>136054</v>
      </c>
      <c r="R90" s="438">
        <v>135024</v>
      </c>
      <c r="S90" s="438">
        <v>135061.97</v>
      </c>
      <c r="T90" s="438">
        <v>128009</v>
      </c>
      <c r="U90" s="438">
        <v>124657</v>
      </c>
      <c r="V90" s="438">
        <v>122959</v>
      </c>
      <c r="W90" s="438">
        <v>116691.72</v>
      </c>
      <c r="X90" s="438">
        <v>113238</v>
      </c>
      <c r="Y90" s="438">
        <v>111947</v>
      </c>
      <c r="Z90" s="438">
        <v>110588</v>
      </c>
      <c r="AA90" s="438">
        <v>107854.12</v>
      </c>
      <c r="AB90" s="438">
        <v>101648</v>
      </c>
      <c r="AC90" s="438">
        <v>325658</v>
      </c>
      <c r="AD90" s="438">
        <v>97652</v>
      </c>
      <c r="AE90" s="438">
        <v>97470.53</v>
      </c>
      <c r="AF90" s="438">
        <v>94836</v>
      </c>
      <c r="AG90" s="438">
        <v>93915</v>
      </c>
      <c r="AH90" s="438">
        <v>93268</v>
      </c>
      <c r="AI90" s="438">
        <v>91353.600000000006</v>
      </c>
      <c r="AJ90" s="438">
        <v>89889</v>
      </c>
      <c r="AK90" s="438">
        <v>86999</v>
      </c>
      <c r="AL90" s="438">
        <v>87259</v>
      </c>
      <c r="AM90" s="438">
        <v>87289.72</v>
      </c>
      <c r="AN90" s="438">
        <v>85050</v>
      </c>
      <c r="AO90" s="438">
        <v>83790</v>
      </c>
      <c r="AP90" s="438">
        <v>81361</v>
      </c>
      <c r="AQ90" s="438">
        <v>80724.039999999994</v>
      </c>
      <c r="AR90" s="438">
        <v>77313</v>
      </c>
      <c r="AS90" s="438">
        <v>75794</v>
      </c>
      <c r="AT90" s="438">
        <v>73312</v>
      </c>
      <c r="AU90" s="438">
        <v>72393.37</v>
      </c>
      <c r="AV90" s="438">
        <v>69856</v>
      </c>
      <c r="AW90" s="438">
        <v>67449</v>
      </c>
      <c r="AX90" s="438">
        <v>65479</v>
      </c>
      <c r="AY90" s="438">
        <v>79434.92</v>
      </c>
      <c r="AZ90" s="438">
        <v>74997</v>
      </c>
      <c r="BA90" s="438">
        <v>68415</v>
      </c>
      <c r="BB90" s="438">
        <v>67648</v>
      </c>
      <c r="BC90" s="438">
        <v>28582.1</v>
      </c>
      <c r="BD90" s="438">
        <v>28582</v>
      </c>
      <c r="BE90" s="438">
        <v>28582</v>
      </c>
      <c r="BF90" s="438">
        <v>28582</v>
      </c>
      <c r="BG90" s="438">
        <v>106873.94</v>
      </c>
      <c r="BH90" s="438">
        <v>106874</v>
      </c>
      <c r="BI90" s="438">
        <v>0</v>
      </c>
      <c r="BJ90" s="438">
        <v>0</v>
      </c>
      <c r="BK90" s="438">
        <v>0</v>
      </c>
      <c r="BL90" s="438">
        <v>0</v>
      </c>
      <c r="BM90" s="438">
        <v>0</v>
      </c>
      <c r="BN90" s="438">
        <v>0</v>
      </c>
      <c r="BO90" s="438"/>
      <c r="BP90" s="438"/>
      <c r="BQ90" s="438"/>
      <c r="BR90" s="438"/>
      <c r="BS90" s="438"/>
      <c r="BT90" s="438"/>
      <c r="BU90" s="438"/>
      <c r="BV90" s="438"/>
      <c r="BW90" s="438"/>
      <c r="BX90" s="438"/>
      <c r="BY90" s="438"/>
      <c r="BZ90" s="438"/>
    </row>
    <row r="91" spans="1:78" ht="14" customHeight="1" x14ac:dyDescent="0.15">
      <c r="A91" s="438" t="s">
        <v>557</v>
      </c>
      <c r="B91" s="438">
        <v>308197</v>
      </c>
      <c r="C91" s="438">
        <v>321525.21999999997</v>
      </c>
      <c r="D91" s="438">
        <v>304463</v>
      </c>
      <c r="E91" s="438">
        <v>300970</v>
      </c>
      <c r="F91" s="438">
        <v>297965</v>
      </c>
      <c r="G91" s="438">
        <v>299370.8</v>
      </c>
      <c r="H91" s="438">
        <v>304361</v>
      </c>
      <c r="I91" s="438">
        <v>299768</v>
      </c>
      <c r="J91" s="438">
        <v>295632</v>
      </c>
      <c r="K91" s="438">
        <v>299617.17</v>
      </c>
      <c r="L91" s="438">
        <v>301801</v>
      </c>
      <c r="M91" s="438">
        <v>310984</v>
      </c>
      <c r="N91" s="438">
        <v>314069</v>
      </c>
      <c r="O91" s="438">
        <v>320897.48</v>
      </c>
      <c r="P91" s="438">
        <v>299540</v>
      </c>
      <c r="Q91" s="438">
        <v>315431</v>
      </c>
      <c r="R91" s="438">
        <v>321129</v>
      </c>
      <c r="S91" s="438">
        <v>310490.98</v>
      </c>
      <c r="T91" s="438">
        <v>328940</v>
      </c>
      <c r="U91" s="438">
        <v>319489</v>
      </c>
      <c r="V91" s="438">
        <v>255585</v>
      </c>
      <c r="W91" s="438">
        <v>257216.53</v>
      </c>
      <c r="X91" s="438">
        <v>232156</v>
      </c>
      <c r="Y91" s="438">
        <v>227951</v>
      </c>
      <c r="Z91" s="438">
        <v>221311</v>
      </c>
      <c r="AA91" s="438">
        <v>229640.57</v>
      </c>
      <c r="AB91" s="438">
        <v>231108</v>
      </c>
      <c r="AC91" s="438">
        <v>0</v>
      </c>
      <c r="AD91" s="438">
        <v>219385</v>
      </c>
      <c r="AE91" s="438">
        <v>218556.77</v>
      </c>
      <c r="AF91" s="438">
        <v>217094</v>
      </c>
      <c r="AG91" s="438">
        <v>210191</v>
      </c>
      <c r="AH91" s="438">
        <v>203847</v>
      </c>
      <c r="AI91" s="438">
        <v>199539.15</v>
      </c>
      <c r="AJ91" s="438">
        <v>138936</v>
      </c>
      <c r="AK91" s="438">
        <v>139468</v>
      </c>
      <c r="AL91" s="438">
        <v>138955</v>
      </c>
      <c r="AM91" s="438">
        <v>136790.63</v>
      </c>
      <c r="AN91" s="438">
        <v>132913</v>
      </c>
      <c r="AO91" s="438">
        <v>131781</v>
      </c>
      <c r="AP91" s="438">
        <v>129378</v>
      </c>
      <c r="AQ91" s="438">
        <v>129754.17</v>
      </c>
      <c r="AR91" s="438">
        <v>126141</v>
      </c>
      <c r="AS91" s="438">
        <v>122873</v>
      </c>
      <c r="AT91" s="438">
        <v>120245</v>
      </c>
      <c r="AU91" s="438">
        <v>117254.84</v>
      </c>
      <c r="AV91" s="438">
        <v>190256</v>
      </c>
      <c r="AW91" s="438">
        <v>183621</v>
      </c>
      <c r="AX91" s="438">
        <v>177570</v>
      </c>
      <c r="AY91" s="438">
        <v>167949.17</v>
      </c>
      <c r="AZ91" s="438">
        <v>161686</v>
      </c>
      <c r="BA91" s="438">
        <v>154198</v>
      </c>
      <c r="BB91" s="438">
        <v>148191</v>
      </c>
      <c r="BC91" s="438">
        <v>0</v>
      </c>
      <c r="BD91" s="438">
        <v>0</v>
      </c>
      <c r="BE91" s="438">
        <v>0</v>
      </c>
      <c r="BF91" s="438">
        <v>0</v>
      </c>
      <c r="BG91" s="438">
        <v>0</v>
      </c>
      <c r="BH91" s="438">
        <v>0</v>
      </c>
      <c r="BI91" s="438">
        <v>0</v>
      </c>
      <c r="BJ91" s="438">
        <v>0</v>
      </c>
      <c r="BK91" s="438">
        <v>0</v>
      </c>
      <c r="BL91" s="438">
        <v>0</v>
      </c>
      <c r="BM91" s="438">
        <v>0</v>
      </c>
      <c r="BN91" s="438">
        <v>0</v>
      </c>
      <c r="BO91" s="438"/>
      <c r="BP91" s="438"/>
      <c r="BQ91" s="438"/>
      <c r="BR91" s="438"/>
      <c r="BS91" s="438"/>
      <c r="BT91" s="438"/>
      <c r="BU91" s="438"/>
      <c r="BV91" s="438"/>
      <c r="BW91" s="438"/>
      <c r="BX91" s="438"/>
      <c r="BY91" s="438"/>
      <c r="BZ91" s="438"/>
    </row>
    <row r="92" spans="1:78" ht="14" customHeight="1" x14ac:dyDescent="0.15">
      <c r="A92" s="438" t="s">
        <v>556</v>
      </c>
      <c r="B92" s="438">
        <v>2641480</v>
      </c>
      <c r="C92" s="438">
        <v>2622825.8199999998</v>
      </c>
      <c r="D92" s="438">
        <v>2494786</v>
      </c>
      <c r="E92" s="438">
        <v>2462281</v>
      </c>
      <c r="F92" s="438">
        <v>2451895</v>
      </c>
      <c r="G92" s="438">
        <v>2406725.7999999998</v>
      </c>
      <c r="H92" s="438">
        <v>2383006</v>
      </c>
      <c r="I92" s="438">
        <v>2376609</v>
      </c>
      <c r="J92" s="438">
        <v>2382080</v>
      </c>
      <c r="K92" s="438">
        <v>2383591.2799999998</v>
      </c>
      <c r="L92" s="438">
        <v>2386479</v>
      </c>
      <c r="M92" s="438">
        <v>2373993</v>
      </c>
      <c r="N92" s="438">
        <v>138580</v>
      </c>
      <c r="O92" s="438">
        <v>148138.19</v>
      </c>
      <c r="P92" s="438">
        <v>228050</v>
      </c>
      <c r="Q92" s="438">
        <v>215422</v>
      </c>
      <c r="R92" s="438">
        <v>218221</v>
      </c>
      <c r="S92" s="438">
        <v>229307.19</v>
      </c>
      <c r="T92" s="438">
        <v>221671</v>
      </c>
      <c r="U92" s="438">
        <v>218786</v>
      </c>
      <c r="V92" s="438">
        <v>212536</v>
      </c>
      <c r="W92" s="438">
        <v>208571.22</v>
      </c>
      <c r="X92" s="438">
        <v>203454</v>
      </c>
      <c r="Y92" s="438">
        <v>196925</v>
      </c>
      <c r="Z92" s="438">
        <v>189103</v>
      </c>
      <c r="AA92" s="438">
        <v>184718.78</v>
      </c>
      <c r="AB92" s="438">
        <v>188691</v>
      </c>
      <c r="AC92" s="438">
        <v>177422</v>
      </c>
      <c r="AD92" s="438">
        <v>155623</v>
      </c>
      <c r="AE92" s="438">
        <v>161940.70000000001</v>
      </c>
      <c r="AF92" s="438">
        <v>158133</v>
      </c>
      <c r="AG92" s="438">
        <v>140888</v>
      </c>
      <c r="AH92" s="438">
        <v>133322</v>
      </c>
      <c r="AI92" s="438">
        <v>131742.47</v>
      </c>
      <c r="AJ92" s="438">
        <v>815391</v>
      </c>
      <c r="AK92" s="438">
        <v>781254</v>
      </c>
      <c r="AL92" s="438">
        <v>779583</v>
      </c>
      <c r="AM92" s="438">
        <v>780822.75</v>
      </c>
      <c r="AN92" s="438">
        <v>797992</v>
      </c>
      <c r="AO92" s="438">
        <v>787931</v>
      </c>
      <c r="AP92" s="438">
        <v>758644</v>
      </c>
      <c r="AQ92" s="438">
        <v>727685.15</v>
      </c>
      <c r="AR92" s="438">
        <v>679944</v>
      </c>
      <c r="AS92" s="438">
        <v>592163</v>
      </c>
      <c r="AT92" s="438">
        <v>532543</v>
      </c>
      <c r="AU92" s="438">
        <v>0</v>
      </c>
      <c r="AV92" s="438">
        <v>0</v>
      </c>
      <c r="AW92" s="438">
        <v>0</v>
      </c>
      <c r="AX92" s="438">
        <v>0</v>
      </c>
      <c r="AY92" s="438">
        <v>0</v>
      </c>
      <c r="AZ92" s="438">
        <v>0</v>
      </c>
      <c r="BA92" s="438">
        <v>0</v>
      </c>
      <c r="BB92" s="438">
        <v>0</v>
      </c>
      <c r="BC92" s="438">
        <v>0</v>
      </c>
      <c r="BD92" s="438">
        <v>0</v>
      </c>
      <c r="BE92" s="438">
        <v>0</v>
      </c>
      <c r="BF92" s="438">
        <v>0</v>
      </c>
      <c r="BG92" s="438">
        <v>0</v>
      </c>
      <c r="BH92" s="438">
        <v>0</v>
      </c>
      <c r="BI92" s="438">
        <v>0</v>
      </c>
      <c r="BJ92" s="438">
        <v>0</v>
      </c>
      <c r="BK92" s="438">
        <v>0</v>
      </c>
      <c r="BL92" s="438">
        <v>0</v>
      </c>
      <c r="BM92" s="438">
        <v>0</v>
      </c>
      <c r="BN92" s="438">
        <v>0</v>
      </c>
      <c r="BO92" s="438"/>
      <c r="BP92" s="438"/>
      <c r="BQ92" s="438"/>
      <c r="BR92" s="438"/>
      <c r="BS92" s="438"/>
      <c r="BT92" s="438"/>
      <c r="BU92" s="438"/>
      <c r="BV92" s="438"/>
      <c r="BW92" s="438"/>
      <c r="BX92" s="438"/>
      <c r="BY92" s="438"/>
      <c r="BZ92" s="438"/>
    </row>
    <row r="93" spans="1:78" ht="14" customHeight="1" x14ac:dyDescent="0.15">
      <c r="A93" s="438" t="s">
        <v>555</v>
      </c>
      <c r="B93" s="438">
        <v>402</v>
      </c>
      <c r="C93" s="438">
        <v>335.67</v>
      </c>
      <c r="D93" s="438">
        <v>354</v>
      </c>
      <c r="E93" s="438">
        <v>504</v>
      </c>
      <c r="F93" s="438">
        <v>1047</v>
      </c>
      <c r="G93" s="438">
        <v>3978.64</v>
      </c>
      <c r="H93" s="438">
        <v>14216</v>
      </c>
      <c r="I93" s="438">
        <v>9183</v>
      </c>
      <c r="J93" s="438">
        <v>22481</v>
      </c>
      <c r="K93" s="438">
        <v>9250.0300000000007</v>
      </c>
      <c r="L93" s="438">
        <v>24170</v>
      </c>
      <c r="M93" s="438">
        <v>24847</v>
      </c>
      <c r="N93" s="438">
        <v>24658</v>
      </c>
      <c r="O93" s="438">
        <v>24207</v>
      </c>
      <c r="P93" s="438">
        <v>25413</v>
      </c>
      <c r="Q93" s="438">
        <v>13376</v>
      </c>
      <c r="R93" s="438">
        <v>13818</v>
      </c>
      <c r="S93" s="438">
        <v>13565.12</v>
      </c>
      <c r="T93" s="438">
        <v>13047</v>
      </c>
      <c r="U93" s="438">
        <v>14165</v>
      </c>
      <c r="V93" s="438">
        <v>13986</v>
      </c>
      <c r="W93" s="438">
        <v>16907.310000000001</v>
      </c>
      <c r="X93" s="438">
        <v>16675</v>
      </c>
      <c r="Y93" s="438">
        <v>15519</v>
      </c>
      <c r="Z93" s="438">
        <v>17126</v>
      </c>
      <c r="AA93" s="438">
        <v>18328.419999999998</v>
      </c>
      <c r="AB93" s="438">
        <v>19487</v>
      </c>
      <c r="AC93" s="438">
        <v>20803</v>
      </c>
      <c r="AD93" s="438">
        <v>18887</v>
      </c>
      <c r="AE93" s="438">
        <v>20275.47</v>
      </c>
      <c r="AF93" s="438">
        <v>21232</v>
      </c>
      <c r="AG93" s="438">
        <v>21028</v>
      </c>
      <c r="AH93" s="438">
        <v>28071</v>
      </c>
      <c r="AI93" s="438">
        <v>26586.98</v>
      </c>
      <c r="AJ93" s="438">
        <v>404176</v>
      </c>
      <c r="AK93" s="438">
        <v>348741</v>
      </c>
      <c r="AL93" s="438">
        <v>319288</v>
      </c>
      <c r="AM93" s="438">
        <v>304764.02</v>
      </c>
      <c r="AN93" s="438">
        <v>268898</v>
      </c>
      <c r="AO93" s="438">
        <v>258546</v>
      </c>
      <c r="AP93" s="438">
        <v>243666</v>
      </c>
      <c r="AQ93" s="438">
        <v>228560.07</v>
      </c>
      <c r="AR93" s="438">
        <v>175460</v>
      </c>
      <c r="AS93" s="438">
        <v>173772</v>
      </c>
      <c r="AT93" s="438">
        <v>159009</v>
      </c>
      <c r="AU93" s="438">
        <v>149257.85999999999</v>
      </c>
      <c r="AV93" s="438">
        <v>90045</v>
      </c>
      <c r="AW93" s="438">
        <v>88161</v>
      </c>
      <c r="AX93" s="438">
        <v>87916</v>
      </c>
      <c r="AY93" s="438">
        <v>94473.46</v>
      </c>
      <c r="AZ93" s="438">
        <v>141255</v>
      </c>
      <c r="BA93" s="438">
        <v>115238</v>
      </c>
      <c r="BB93" s="438">
        <v>108254</v>
      </c>
      <c r="BC93" s="438">
        <v>88420.88</v>
      </c>
      <c r="BD93" s="438">
        <v>160814</v>
      </c>
      <c r="BE93" s="438">
        <v>160968</v>
      </c>
      <c r="BF93" s="438">
        <v>210587</v>
      </c>
      <c r="BG93" s="438">
        <v>158904.01</v>
      </c>
      <c r="BH93" s="438">
        <v>228936</v>
      </c>
      <c r="BI93" s="438">
        <v>268905</v>
      </c>
      <c r="BJ93" s="438">
        <v>3697354</v>
      </c>
      <c r="BK93" s="438">
        <v>3299908.56</v>
      </c>
      <c r="BL93" s="438">
        <v>242497</v>
      </c>
      <c r="BM93" s="438">
        <v>1182683</v>
      </c>
      <c r="BN93" s="438">
        <v>1223357</v>
      </c>
      <c r="BO93" s="438"/>
      <c r="BP93" s="438"/>
      <c r="BQ93" s="438"/>
      <c r="BR93" s="438"/>
      <c r="BS93" s="438"/>
      <c r="BT93" s="438"/>
      <c r="BU93" s="438"/>
      <c r="BV93" s="438"/>
      <c r="BW93" s="438"/>
      <c r="BX93" s="438"/>
      <c r="BY93" s="438"/>
      <c r="BZ93" s="438"/>
    </row>
    <row r="94" spans="1:78" ht="14" customHeight="1" x14ac:dyDescent="0.15">
      <c r="A94" s="438" t="s">
        <v>234</v>
      </c>
      <c r="B94" s="438">
        <v>23915743</v>
      </c>
      <c r="C94" s="438">
        <v>23591163.280000001</v>
      </c>
      <c r="D94" s="438">
        <v>25826550</v>
      </c>
      <c r="E94" s="438">
        <v>26059834</v>
      </c>
      <c r="F94" s="438">
        <v>23873488</v>
      </c>
      <c r="G94" s="438">
        <v>18107825.190000001</v>
      </c>
      <c r="H94" s="438">
        <v>18916624</v>
      </c>
      <c r="I94" s="438">
        <v>16868569</v>
      </c>
      <c r="J94" s="438">
        <v>20668455</v>
      </c>
      <c r="K94" s="438">
        <v>20496729.690000001</v>
      </c>
      <c r="L94" s="438">
        <v>21780915</v>
      </c>
      <c r="M94" s="438">
        <v>22134815</v>
      </c>
      <c r="N94" s="438">
        <v>17979419</v>
      </c>
      <c r="O94" s="438">
        <v>17336721.82</v>
      </c>
      <c r="P94" s="438">
        <v>17155805</v>
      </c>
      <c r="Q94" s="438">
        <v>17795231</v>
      </c>
      <c r="R94" s="438">
        <v>17763148</v>
      </c>
      <c r="S94" s="438">
        <v>8316780.2400000002</v>
      </c>
      <c r="T94" s="438">
        <v>8297704</v>
      </c>
      <c r="U94" s="438">
        <v>8102191</v>
      </c>
      <c r="V94" s="438">
        <v>8447458</v>
      </c>
      <c r="W94" s="438">
        <v>9335509.4199999999</v>
      </c>
      <c r="X94" s="438">
        <v>8508175</v>
      </c>
      <c r="Y94" s="438">
        <v>8494835</v>
      </c>
      <c r="Z94" s="438">
        <v>8428548</v>
      </c>
      <c r="AA94" s="438">
        <v>8574168.3800000008</v>
      </c>
      <c r="AB94" s="438">
        <v>9278823</v>
      </c>
      <c r="AC94" s="438">
        <v>9337071</v>
      </c>
      <c r="AD94" s="438">
        <v>9116466</v>
      </c>
      <c r="AE94" s="438">
        <v>8573875.8000000007</v>
      </c>
      <c r="AF94" s="438">
        <v>9296888</v>
      </c>
      <c r="AG94" s="438">
        <v>6214078</v>
      </c>
      <c r="AH94" s="438">
        <v>7426576</v>
      </c>
      <c r="AI94" s="438">
        <v>6879092.6900000004</v>
      </c>
      <c r="AJ94" s="438">
        <v>7770525</v>
      </c>
      <c r="AK94" s="438">
        <v>10346253</v>
      </c>
      <c r="AL94" s="438">
        <v>10563682</v>
      </c>
      <c r="AM94" s="438">
        <v>11648222.24</v>
      </c>
      <c r="AN94" s="438">
        <v>11738566</v>
      </c>
      <c r="AO94" s="438">
        <v>10924096</v>
      </c>
      <c r="AP94" s="438">
        <v>11264201</v>
      </c>
      <c r="AQ94" s="438">
        <v>11641842.42</v>
      </c>
      <c r="AR94" s="438">
        <v>11499485</v>
      </c>
      <c r="AS94" s="438">
        <v>10652606</v>
      </c>
      <c r="AT94" s="438">
        <v>10519555</v>
      </c>
      <c r="AU94" s="438">
        <v>9855124.0999999996</v>
      </c>
      <c r="AV94" s="438">
        <v>8922749</v>
      </c>
      <c r="AW94" s="438">
        <v>9199643</v>
      </c>
      <c r="AX94" s="438">
        <v>9426569</v>
      </c>
      <c r="AY94" s="438">
        <v>9123029.1300000008</v>
      </c>
      <c r="AZ94" s="438">
        <v>8830658</v>
      </c>
      <c r="BA94" s="438">
        <v>9409577</v>
      </c>
      <c r="BB94" s="438">
        <v>9436258</v>
      </c>
      <c r="BC94" s="438">
        <v>9384656.1899999995</v>
      </c>
      <c r="BD94" s="438">
        <v>9555325</v>
      </c>
      <c r="BE94" s="438">
        <v>9739398</v>
      </c>
      <c r="BF94" s="438">
        <v>9367295</v>
      </c>
      <c r="BG94" s="438">
        <v>9442464.2400000002</v>
      </c>
      <c r="BH94" s="438">
        <v>9365796</v>
      </c>
      <c r="BI94" s="438">
        <v>6355751</v>
      </c>
      <c r="BJ94" s="438">
        <v>4097904</v>
      </c>
      <c r="BK94" s="438">
        <v>4000508.56</v>
      </c>
      <c r="BL94" s="438">
        <v>959147</v>
      </c>
      <c r="BM94" s="438">
        <v>1636383</v>
      </c>
      <c r="BN94" s="438">
        <v>4190500</v>
      </c>
      <c r="BO94" s="438"/>
      <c r="BP94" s="438"/>
      <c r="BQ94" s="438"/>
      <c r="BR94" s="438"/>
      <c r="BS94" s="438"/>
      <c r="BT94" s="438"/>
      <c r="BU94" s="438"/>
      <c r="BV94" s="438"/>
      <c r="BW94" s="438"/>
      <c r="BX94" s="438"/>
      <c r="BY94" s="438"/>
      <c r="BZ94" s="438"/>
    </row>
    <row r="95" spans="1:78" ht="14" customHeight="1" x14ac:dyDescent="0.15">
      <c r="A95" s="438" t="s">
        <v>233</v>
      </c>
      <c r="B95" s="438">
        <v>33291809</v>
      </c>
      <c r="C95" s="438">
        <v>34185629.619999997</v>
      </c>
      <c r="D95" s="438">
        <v>33687811</v>
      </c>
      <c r="E95" s="438">
        <v>35395314</v>
      </c>
      <c r="F95" s="438">
        <v>33671758</v>
      </c>
      <c r="G95" s="438">
        <v>29274863.789999999</v>
      </c>
      <c r="H95" s="438">
        <v>29656160</v>
      </c>
      <c r="I95" s="438">
        <v>29405413</v>
      </c>
      <c r="J95" s="438">
        <v>29893668</v>
      </c>
      <c r="K95" s="438">
        <v>30160854.420000002</v>
      </c>
      <c r="L95" s="438">
        <v>29576000</v>
      </c>
      <c r="M95" s="438">
        <v>28702341</v>
      </c>
      <c r="N95" s="438">
        <v>25735686</v>
      </c>
      <c r="O95" s="438">
        <v>25134586.079999998</v>
      </c>
      <c r="P95" s="438">
        <v>24901923</v>
      </c>
      <c r="Q95" s="438">
        <v>24832676</v>
      </c>
      <c r="R95" s="438">
        <v>24187475</v>
      </c>
      <c r="S95" s="438">
        <v>13445978.029999999</v>
      </c>
      <c r="T95" s="438">
        <v>12745166</v>
      </c>
      <c r="U95" s="438">
        <v>12566680</v>
      </c>
      <c r="V95" s="438">
        <v>12806583</v>
      </c>
      <c r="W95" s="438">
        <v>13027774.789999999</v>
      </c>
      <c r="X95" s="438">
        <v>12664270</v>
      </c>
      <c r="Y95" s="438">
        <v>12545010</v>
      </c>
      <c r="Z95" s="438">
        <v>12592084</v>
      </c>
      <c r="AA95" s="438">
        <v>12978939.529999999</v>
      </c>
      <c r="AB95" s="438">
        <v>12453536</v>
      </c>
      <c r="AC95" s="438">
        <v>12516425</v>
      </c>
      <c r="AD95" s="438">
        <v>13303517</v>
      </c>
      <c r="AE95" s="438">
        <v>13279528.25</v>
      </c>
      <c r="AF95" s="438">
        <v>13550511</v>
      </c>
      <c r="AG95" s="438">
        <v>14081072</v>
      </c>
      <c r="AH95" s="438">
        <v>13964806</v>
      </c>
      <c r="AI95" s="438">
        <v>14545036.01</v>
      </c>
      <c r="AJ95" s="438">
        <v>15494336</v>
      </c>
      <c r="AK95" s="438">
        <v>15549012</v>
      </c>
      <c r="AL95" s="438">
        <v>15689606</v>
      </c>
      <c r="AM95" s="438">
        <v>16992720.329999998</v>
      </c>
      <c r="AN95" s="438">
        <v>16580646</v>
      </c>
      <c r="AO95" s="438">
        <v>16849209</v>
      </c>
      <c r="AP95" s="438">
        <v>16914394</v>
      </c>
      <c r="AQ95" s="438">
        <v>18060145.010000002</v>
      </c>
      <c r="AR95" s="438">
        <v>17623739</v>
      </c>
      <c r="AS95" s="438">
        <v>17822561</v>
      </c>
      <c r="AT95" s="438">
        <v>17646100</v>
      </c>
      <c r="AU95" s="438">
        <v>17698359.690000001</v>
      </c>
      <c r="AV95" s="438">
        <v>15822272</v>
      </c>
      <c r="AW95" s="438">
        <v>15905736</v>
      </c>
      <c r="AX95" s="438">
        <v>15880029</v>
      </c>
      <c r="AY95" s="438">
        <v>15634947.82</v>
      </c>
      <c r="AZ95" s="438">
        <v>15321772</v>
      </c>
      <c r="BA95" s="438">
        <v>14641092</v>
      </c>
      <c r="BB95" s="438">
        <v>14474631</v>
      </c>
      <c r="BC95" s="438">
        <v>14606651.939999999</v>
      </c>
      <c r="BD95" s="438">
        <v>14199278</v>
      </c>
      <c r="BE95" s="438">
        <v>13631070</v>
      </c>
      <c r="BF95" s="438">
        <v>13407816</v>
      </c>
      <c r="BG95" s="438">
        <v>13540432.470000001</v>
      </c>
      <c r="BH95" s="438">
        <v>12812889</v>
      </c>
      <c r="BI95" s="438">
        <v>12071897</v>
      </c>
      <c r="BJ95" s="438">
        <v>11802859</v>
      </c>
      <c r="BK95" s="438">
        <v>11234655.07</v>
      </c>
      <c r="BL95" s="438">
        <v>7338852</v>
      </c>
      <c r="BM95" s="438">
        <v>8148051</v>
      </c>
      <c r="BN95" s="438">
        <v>7714157</v>
      </c>
      <c r="BO95" s="438"/>
      <c r="BP95" s="438"/>
      <c r="BQ95" s="438"/>
      <c r="BR95" s="438"/>
      <c r="BS95" s="438"/>
      <c r="BT95" s="438"/>
      <c r="BU95" s="438"/>
      <c r="BV95" s="438"/>
      <c r="BW95" s="438"/>
      <c r="BX95" s="438"/>
      <c r="BY95" s="438"/>
      <c r="BZ95" s="438"/>
    </row>
    <row r="96" spans="1:78" ht="14" customHeight="1" x14ac:dyDescent="0.15">
      <c r="A96" s="438" t="s">
        <v>554</v>
      </c>
      <c r="B96" s="438"/>
      <c r="C96" s="438"/>
      <c r="D96" s="438"/>
      <c r="E96" s="438"/>
      <c r="F96" s="438"/>
      <c r="G96" s="438"/>
      <c r="H96" s="438"/>
      <c r="I96" s="438"/>
      <c r="J96" s="438"/>
      <c r="K96" s="438"/>
      <c r="L96" s="438"/>
      <c r="M96" s="438"/>
      <c r="N96" s="438"/>
      <c r="O96" s="438"/>
      <c r="P96" s="438"/>
      <c r="Q96" s="438"/>
      <c r="R96" s="438"/>
      <c r="S96" s="438"/>
      <c r="T96" s="438"/>
      <c r="U96" s="438"/>
      <c r="V96" s="438"/>
      <c r="W96" s="438"/>
      <c r="X96" s="438"/>
      <c r="Y96" s="438"/>
      <c r="Z96" s="438"/>
      <c r="AA96" s="438"/>
      <c r="AB96" s="438"/>
      <c r="AC96" s="438"/>
      <c r="AD96" s="438"/>
      <c r="AE96" s="438"/>
      <c r="AF96" s="438"/>
      <c r="AG96" s="438"/>
      <c r="AH96" s="438"/>
      <c r="AI96" s="438"/>
      <c r="AJ96" s="438"/>
      <c r="AK96" s="438"/>
      <c r="AL96" s="438"/>
      <c r="AM96" s="438"/>
      <c r="AN96" s="438"/>
      <c r="AO96" s="438"/>
      <c r="AP96" s="438"/>
      <c r="AQ96" s="438"/>
      <c r="AR96" s="438"/>
      <c r="AS96" s="438"/>
      <c r="AT96" s="438"/>
      <c r="AU96" s="438"/>
      <c r="AV96" s="438"/>
      <c r="AW96" s="438"/>
      <c r="AX96" s="438"/>
      <c r="AY96" s="438"/>
      <c r="AZ96" s="438"/>
      <c r="BA96" s="438"/>
      <c r="BB96" s="438"/>
      <c r="BC96" s="438"/>
      <c r="BD96" s="438"/>
      <c r="BE96" s="438"/>
      <c r="BF96" s="438"/>
      <c r="BG96" s="438"/>
      <c r="BH96" s="438"/>
      <c r="BI96" s="438"/>
      <c r="BJ96" s="438"/>
      <c r="BK96" s="438"/>
      <c r="BL96" s="438"/>
      <c r="BM96" s="438"/>
      <c r="BN96" s="438"/>
      <c r="BO96" s="438"/>
      <c r="BP96" s="438"/>
      <c r="BQ96" s="438"/>
      <c r="BR96" s="438"/>
      <c r="BS96" s="438"/>
      <c r="BT96" s="438"/>
      <c r="BU96" s="438"/>
      <c r="BV96" s="438"/>
      <c r="BW96" s="438"/>
      <c r="BX96" s="438"/>
      <c r="BY96" s="438"/>
      <c r="BZ96" s="438"/>
    </row>
    <row r="97" spans="1:78" ht="14" customHeight="1" x14ac:dyDescent="0.15">
      <c r="A97" s="438" t="s">
        <v>553</v>
      </c>
      <c r="B97" s="438">
        <v>1350000</v>
      </c>
      <c r="C97" s="438">
        <v>1350000</v>
      </c>
      <c r="D97" s="438">
        <v>1350000</v>
      </c>
      <c r="E97" s="438">
        <v>1350000</v>
      </c>
      <c r="F97" s="438">
        <v>1350000</v>
      </c>
      <c r="G97" s="438">
        <v>1350000</v>
      </c>
      <c r="H97" s="438">
        <v>1350000</v>
      </c>
      <c r="I97" s="438">
        <v>1350000</v>
      </c>
      <c r="J97" s="438">
        <v>1350000</v>
      </c>
      <c r="K97" s="438">
        <v>1350000</v>
      </c>
      <c r="L97" s="438">
        <v>1350000</v>
      </c>
      <c r="M97" s="438">
        <v>1350000</v>
      </c>
      <c r="N97" s="438">
        <v>1350000</v>
      </c>
      <c r="O97" s="438">
        <v>1350000</v>
      </c>
      <c r="P97" s="438">
        <v>1350000</v>
      </c>
      <c r="Q97" s="438">
        <v>1350000</v>
      </c>
      <c r="R97" s="438">
        <v>1350000</v>
      </c>
      <c r="S97" s="438">
        <v>1350000</v>
      </c>
      <c r="T97" s="438">
        <v>1350000</v>
      </c>
      <c r="U97" s="438">
        <v>1350000</v>
      </c>
      <c r="V97" s="438">
        <v>1350000</v>
      </c>
      <c r="W97" s="438">
        <v>1350000</v>
      </c>
      <c r="X97" s="438">
        <v>1350000</v>
      </c>
      <c r="Y97" s="438">
        <v>1350000</v>
      </c>
      <c r="Z97" s="438">
        <v>1350000</v>
      </c>
      <c r="AA97" s="438">
        <v>1350000</v>
      </c>
      <c r="AB97" s="438">
        <v>1350000</v>
      </c>
      <c r="AC97" s="438">
        <v>1350000</v>
      </c>
      <c r="AD97" s="438">
        <v>1350000</v>
      </c>
      <c r="AE97" s="438">
        <v>1350000</v>
      </c>
      <c r="AF97" s="438">
        <v>1350000</v>
      </c>
      <c r="AG97" s="438">
        <v>1350000</v>
      </c>
      <c r="AH97" s="438">
        <v>1350000</v>
      </c>
      <c r="AI97" s="438">
        <v>1350000</v>
      </c>
      <c r="AJ97" s="438">
        <v>1350000</v>
      </c>
      <c r="AK97" s="438">
        <v>1350000</v>
      </c>
      <c r="AL97" s="438">
        <v>1350000</v>
      </c>
      <c r="AM97" s="438">
        <v>1350000</v>
      </c>
      <c r="AN97" s="438">
        <v>1350000</v>
      </c>
      <c r="AO97" s="438">
        <v>1350000</v>
      </c>
      <c r="AP97" s="438">
        <v>1350000</v>
      </c>
      <c r="AQ97" s="438">
        <v>1350000</v>
      </c>
      <c r="AR97" s="438">
        <v>1350000</v>
      </c>
      <c r="AS97" s="438">
        <v>1350000</v>
      </c>
      <c r="AT97" s="438">
        <v>1350000</v>
      </c>
      <c r="AU97" s="438">
        <v>1350000</v>
      </c>
      <c r="AV97" s="438">
        <v>1350000</v>
      </c>
      <c r="AW97" s="438">
        <v>1350000</v>
      </c>
      <c r="AX97" s="438">
        <v>1580800</v>
      </c>
      <c r="AY97" s="438">
        <v>1580800</v>
      </c>
      <c r="AZ97" s="438">
        <v>1580800</v>
      </c>
      <c r="BA97" s="438">
        <v>1580800</v>
      </c>
      <c r="BB97" s="438">
        <v>1580800</v>
      </c>
      <c r="BC97" s="438">
        <v>1580800</v>
      </c>
      <c r="BD97" s="438">
        <v>1580800</v>
      </c>
      <c r="BE97" s="438">
        <v>1580800</v>
      </c>
      <c r="BF97" s="438">
        <v>1580800</v>
      </c>
      <c r="BG97" s="438">
        <v>1580800</v>
      </c>
      <c r="BH97" s="438">
        <v>1580800</v>
      </c>
      <c r="BI97" s="438">
        <v>1580800</v>
      </c>
      <c r="BJ97" s="438">
        <v>1580800</v>
      </c>
      <c r="BK97" s="438">
        <v>1580800</v>
      </c>
      <c r="BL97" s="438">
        <v>1580800</v>
      </c>
      <c r="BM97" s="438">
        <v>1580800</v>
      </c>
      <c r="BN97" s="438">
        <v>1580800</v>
      </c>
      <c r="BO97" s="438"/>
      <c r="BP97" s="438"/>
      <c r="BQ97" s="438"/>
      <c r="BR97" s="438"/>
      <c r="BS97" s="438"/>
      <c r="BT97" s="438"/>
      <c r="BU97" s="438"/>
      <c r="BV97" s="438"/>
      <c r="BW97" s="438"/>
      <c r="BX97" s="438"/>
      <c r="BY97" s="438"/>
      <c r="BZ97" s="438"/>
    </row>
    <row r="98" spans="1:78" ht="14" customHeight="1" x14ac:dyDescent="0.15">
      <c r="A98" s="438" t="s">
        <v>552</v>
      </c>
      <c r="B98" s="438">
        <v>1350000</v>
      </c>
      <c r="C98" s="438">
        <v>1350000</v>
      </c>
      <c r="D98" s="438">
        <v>1350000</v>
      </c>
      <c r="E98" s="438">
        <v>1350000</v>
      </c>
      <c r="F98" s="438">
        <v>1350000</v>
      </c>
      <c r="G98" s="438">
        <v>1350000</v>
      </c>
      <c r="H98" s="438">
        <v>1350000</v>
      </c>
      <c r="I98" s="438">
        <v>1350000</v>
      </c>
      <c r="J98" s="438">
        <v>1350000</v>
      </c>
      <c r="K98" s="438">
        <v>1350000</v>
      </c>
      <c r="L98" s="438">
        <v>1350000</v>
      </c>
      <c r="M98" s="438">
        <v>1350000</v>
      </c>
      <c r="N98" s="438">
        <v>1350000</v>
      </c>
      <c r="O98" s="438">
        <v>1350000</v>
      </c>
      <c r="P98" s="438">
        <v>1350000</v>
      </c>
      <c r="Q98" s="438">
        <v>1350000</v>
      </c>
      <c r="R98" s="438">
        <v>1350000</v>
      </c>
      <c r="S98" s="438">
        <v>1350000</v>
      </c>
      <c r="T98" s="438">
        <v>1350000</v>
      </c>
      <c r="U98" s="438">
        <v>1350000</v>
      </c>
      <c r="V98" s="438">
        <v>1350000</v>
      </c>
      <c r="W98" s="438">
        <v>1350000</v>
      </c>
      <c r="X98" s="438">
        <v>1350000</v>
      </c>
      <c r="Y98" s="438">
        <v>1350000</v>
      </c>
      <c r="Z98" s="438">
        <v>1350000</v>
      </c>
      <c r="AA98" s="438">
        <v>1350000</v>
      </c>
      <c r="AB98" s="438">
        <v>1350000</v>
      </c>
      <c r="AC98" s="438">
        <v>1350000</v>
      </c>
      <c r="AD98" s="438">
        <v>1350000</v>
      </c>
      <c r="AE98" s="438">
        <v>1350000</v>
      </c>
      <c r="AF98" s="438">
        <v>1350000</v>
      </c>
      <c r="AG98" s="438">
        <v>1350000</v>
      </c>
      <c r="AH98" s="438">
        <v>1350000</v>
      </c>
      <c r="AI98" s="438">
        <v>1350000</v>
      </c>
      <c r="AJ98" s="438">
        <v>1350000</v>
      </c>
      <c r="AK98" s="438">
        <v>1350000</v>
      </c>
      <c r="AL98" s="438">
        <v>1350000</v>
      </c>
      <c r="AM98" s="438">
        <v>1350000</v>
      </c>
      <c r="AN98" s="438">
        <v>1350000</v>
      </c>
      <c r="AO98" s="438">
        <v>1350000</v>
      </c>
      <c r="AP98" s="438">
        <v>1350000</v>
      </c>
      <c r="AQ98" s="438">
        <v>1350000</v>
      </c>
      <c r="AR98" s="438">
        <v>1350000</v>
      </c>
      <c r="AS98" s="438">
        <v>1350000</v>
      </c>
      <c r="AT98" s="438">
        <v>1350000</v>
      </c>
      <c r="AU98" s="438">
        <v>1350000</v>
      </c>
      <c r="AV98" s="438">
        <v>1350000</v>
      </c>
      <c r="AW98" s="438">
        <v>1350000</v>
      </c>
      <c r="AX98" s="438">
        <v>1580800</v>
      </c>
      <c r="AY98" s="438">
        <v>1580800</v>
      </c>
      <c r="AZ98" s="438">
        <v>1580800</v>
      </c>
      <c r="BA98" s="438">
        <v>1580800</v>
      </c>
      <c r="BB98" s="438">
        <v>1580800</v>
      </c>
      <c r="BC98" s="438">
        <v>1580800</v>
      </c>
      <c r="BD98" s="438">
        <v>1580800</v>
      </c>
      <c r="BE98" s="438">
        <v>1580800</v>
      </c>
      <c r="BF98" s="438">
        <v>1580800</v>
      </c>
      <c r="BG98" s="438">
        <v>1580800</v>
      </c>
      <c r="BH98" s="438">
        <v>1580800</v>
      </c>
      <c r="BI98" s="438">
        <v>1580800</v>
      </c>
      <c r="BJ98" s="438">
        <v>1580800</v>
      </c>
      <c r="BK98" s="438">
        <v>1580800</v>
      </c>
      <c r="BL98" s="438">
        <v>1580800</v>
      </c>
      <c r="BM98" s="438">
        <v>1580800</v>
      </c>
      <c r="BN98" s="438">
        <v>1580800</v>
      </c>
      <c r="BO98" s="438"/>
      <c r="BP98" s="438"/>
      <c r="BQ98" s="438"/>
      <c r="BR98" s="438"/>
      <c r="BS98" s="438"/>
      <c r="BT98" s="438"/>
      <c r="BU98" s="438"/>
      <c r="BV98" s="438"/>
      <c r="BW98" s="438"/>
      <c r="BX98" s="438"/>
      <c r="BY98" s="438"/>
      <c r="BZ98" s="438"/>
    </row>
    <row r="99" spans="1:78" ht="14" customHeight="1" x14ac:dyDescent="0.15">
      <c r="A99" s="438" t="s">
        <v>551</v>
      </c>
      <c r="B99" s="438">
        <v>1350000</v>
      </c>
      <c r="C99" s="438">
        <v>1350000</v>
      </c>
      <c r="D99" s="438">
        <v>1350000</v>
      </c>
      <c r="E99" s="438">
        <v>1350000</v>
      </c>
      <c r="F99" s="438">
        <v>1350000</v>
      </c>
      <c r="G99" s="438">
        <v>1350000</v>
      </c>
      <c r="H99" s="438">
        <v>1350000</v>
      </c>
      <c r="I99" s="438">
        <v>1350000</v>
      </c>
      <c r="J99" s="438">
        <v>1350000</v>
      </c>
      <c r="K99" s="438">
        <v>1350000</v>
      </c>
      <c r="L99" s="438">
        <v>1350000</v>
      </c>
      <c r="M99" s="438">
        <v>1350000</v>
      </c>
      <c r="N99" s="438">
        <v>1350000</v>
      </c>
      <c r="O99" s="438">
        <v>1350000</v>
      </c>
      <c r="P99" s="438">
        <v>1350000</v>
      </c>
      <c r="Q99" s="438">
        <v>1350000</v>
      </c>
      <c r="R99" s="438">
        <v>1350000</v>
      </c>
      <c r="S99" s="438">
        <v>1350000</v>
      </c>
      <c r="T99" s="438">
        <v>1350000</v>
      </c>
      <c r="U99" s="438">
        <v>1350000</v>
      </c>
      <c r="V99" s="438">
        <v>1350000</v>
      </c>
      <c r="W99" s="438">
        <v>1350000</v>
      </c>
      <c r="X99" s="438">
        <v>1350000</v>
      </c>
      <c r="Y99" s="438">
        <v>1350000</v>
      </c>
      <c r="Z99" s="438">
        <v>1350000</v>
      </c>
      <c r="AA99" s="438">
        <v>1350000</v>
      </c>
      <c r="AB99" s="438">
        <v>1350000</v>
      </c>
      <c r="AC99" s="438">
        <v>1350000</v>
      </c>
      <c r="AD99" s="438">
        <v>1350000</v>
      </c>
      <c r="AE99" s="438">
        <v>1350000</v>
      </c>
      <c r="AF99" s="438">
        <v>1350000</v>
      </c>
      <c r="AG99" s="438">
        <v>1350000</v>
      </c>
      <c r="AH99" s="438">
        <v>1350000</v>
      </c>
      <c r="AI99" s="438">
        <v>1350000</v>
      </c>
      <c r="AJ99" s="438">
        <v>1350000</v>
      </c>
      <c r="AK99" s="438">
        <v>1350000</v>
      </c>
      <c r="AL99" s="438">
        <v>1350000</v>
      </c>
      <c r="AM99" s="438">
        <v>1350000</v>
      </c>
      <c r="AN99" s="438">
        <v>1350000</v>
      </c>
      <c r="AO99" s="438">
        <v>1350000</v>
      </c>
      <c r="AP99" s="438">
        <v>1350000</v>
      </c>
      <c r="AQ99" s="438">
        <v>1350000</v>
      </c>
      <c r="AR99" s="438">
        <v>1350000</v>
      </c>
      <c r="AS99" s="438">
        <v>1350000</v>
      </c>
      <c r="AT99" s="438">
        <v>1350000</v>
      </c>
      <c r="AU99" s="438">
        <v>1350000</v>
      </c>
      <c r="AV99" s="438">
        <v>1350000</v>
      </c>
      <c r="AW99" s="438">
        <v>1350000</v>
      </c>
      <c r="AX99" s="438">
        <v>1350000</v>
      </c>
      <c r="AY99" s="438">
        <v>1350000</v>
      </c>
      <c r="AZ99" s="438">
        <v>1350000</v>
      </c>
      <c r="BA99" s="438">
        <v>1350000</v>
      </c>
      <c r="BB99" s="438">
        <v>1350000</v>
      </c>
      <c r="BC99" s="438">
        <v>1350000</v>
      </c>
      <c r="BD99" s="438">
        <v>1350000</v>
      </c>
      <c r="BE99" s="438">
        <v>1350000</v>
      </c>
      <c r="BF99" s="438">
        <v>1350000</v>
      </c>
      <c r="BG99" s="438">
        <v>1350000</v>
      </c>
      <c r="BH99" s="438">
        <v>1350000</v>
      </c>
      <c r="BI99" s="438">
        <v>1350000</v>
      </c>
      <c r="BJ99" s="438">
        <v>1350000</v>
      </c>
      <c r="BK99" s="438">
        <v>1350000</v>
      </c>
      <c r="BL99" s="438">
        <v>1350000</v>
      </c>
      <c r="BM99" s="438">
        <v>1350000</v>
      </c>
      <c r="BN99" s="438">
        <v>1350000</v>
      </c>
      <c r="BO99" s="438"/>
      <c r="BP99" s="438"/>
      <c r="BQ99" s="438"/>
      <c r="BR99" s="438"/>
      <c r="BS99" s="438"/>
      <c r="BT99" s="438"/>
      <c r="BU99" s="438"/>
      <c r="BV99" s="438"/>
      <c r="BW99" s="438"/>
      <c r="BX99" s="438"/>
      <c r="BY99" s="438"/>
      <c r="BZ99" s="438"/>
    </row>
    <row r="100" spans="1:78" ht="14" customHeight="1" x14ac:dyDescent="0.15">
      <c r="A100" s="438" t="s">
        <v>550</v>
      </c>
      <c r="B100" s="438">
        <v>1350000</v>
      </c>
      <c r="C100" s="438">
        <v>1350000</v>
      </c>
      <c r="D100" s="438">
        <v>1350000</v>
      </c>
      <c r="E100" s="438">
        <v>1350000</v>
      </c>
      <c r="F100" s="438">
        <v>1350000</v>
      </c>
      <c r="G100" s="438">
        <v>1350000</v>
      </c>
      <c r="H100" s="438">
        <v>1350000</v>
      </c>
      <c r="I100" s="438">
        <v>1350000</v>
      </c>
      <c r="J100" s="438">
        <v>1350000</v>
      </c>
      <c r="K100" s="438">
        <v>1350000</v>
      </c>
      <c r="L100" s="438">
        <v>1350000</v>
      </c>
      <c r="M100" s="438">
        <v>1350000</v>
      </c>
      <c r="N100" s="438">
        <v>1350000</v>
      </c>
      <c r="O100" s="438">
        <v>1350000</v>
      </c>
      <c r="P100" s="438">
        <v>1350000</v>
      </c>
      <c r="Q100" s="438">
        <v>1350000</v>
      </c>
      <c r="R100" s="438">
        <v>1350000</v>
      </c>
      <c r="S100" s="438">
        <v>1350000</v>
      </c>
      <c r="T100" s="438">
        <v>1350000</v>
      </c>
      <c r="U100" s="438">
        <v>1350000</v>
      </c>
      <c r="V100" s="438">
        <v>1350000</v>
      </c>
      <c r="W100" s="438">
        <v>1350000</v>
      </c>
      <c r="X100" s="438">
        <v>1350000</v>
      </c>
      <c r="Y100" s="438">
        <v>1350000</v>
      </c>
      <c r="Z100" s="438">
        <v>1350000</v>
      </c>
      <c r="AA100" s="438">
        <v>1350000</v>
      </c>
      <c r="AB100" s="438">
        <v>1350000</v>
      </c>
      <c r="AC100" s="438">
        <v>1350000</v>
      </c>
      <c r="AD100" s="438">
        <v>1350000</v>
      </c>
      <c r="AE100" s="438">
        <v>1350000</v>
      </c>
      <c r="AF100" s="438">
        <v>1350000</v>
      </c>
      <c r="AG100" s="438">
        <v>1350000</v>
      </c>
      <c r="AH100" s="438">
        <v>1350000</v>
      </c>
      <c r="AI100" s="438">
        <v>1350000</v>
      </c>
      <c r="AJ100" s="438">
        <v>1350000</v>
      </c>
      <c r="AK100" s="438">
        <v>1350000</v>
      </c>
      <c r="AL100" s="438">
        <v>1350000</v>
      </c>
      <c r="AM100" s="438">
        <v>1350000</v>
      </c>
      <c r="AN100" s="438">
        <v>1350000</v>
      </c>
      <c r="AO100" s="438">
        <v>1350000</v>
      </c>
      <c r="AP100" s="438">
        <v>1350000</v>
      </c>
      <c r="AQ100" s="438">
        <v>1350000</v>
      </c>
      <c r="AR100" s="438">
        <v>1350000</v>
      </c>
      <c r="AS100" s="438">
        <v>1350000</v>
      </c>
      <c r="AT100" s="438">
        <v>1350000</v>
      </c>
      <c r="AU100" s="438">
        <v>1350000</v>
      </c>
      <c r="AV100" s="438">
        <v>1350000</v>
      </c>
      <c r="AW100" s="438">
        <v>1350000</v>
      </c>
      <c r="AX100" s="438">
        <v>1350000</v>
      </c>
      <c r="AY100" s="438">
        <v>1350000</v>
      </c>
      <c r="AZ100" s="438">
        <v>1350000</v>
      </c>
      <c r="BA100" s="438">
        <v>1350000</v>
      </c>
      <c r="BB100" s="438">
        <v>1350000</v>
      </c>
      <c r="BC100" s="438">
        <v>1350000</v>
      </c>
      <c r="BD100" s="438">
        <v>1350000</v>
      </c>
      <c r="BE100" s="438">
        <v>1350000</v>
      </c>
      <c r="BF100" s="438">
        <v>1350000</v>
      </c>
      <c r="BG100" s="438">
        <v>1350000</v>
      </c>
      <c r="BH100" s="438">
        <v>1350000</v>
      </c>
      <c r="BI100" s="438">
        <v>1350000</v>
      </c>
      <c r="BJ100" s="438">
        <v>1350000</v>
      </c>
      <c r="BK100" s="438">
        <v>1350000</v>
      </c>
      <c r="BL100" s="438">
        <v>1350000</v>
      </c>
      <c r="BM100" s="438">
        <v>1350000</v>
      </c>
      <c r="BN100" s="438">
        <v>1350000</v>
      </c>
      <c r="BO100" s="438"/>
      <c r="BP100" s="438"/>
      <c r="BQ100" s="438"/>
      <c r="BR100" s="438"/>
      <c r="BS100" s="438"/>
      <c r="BT100" s="438"/>
      <c r="BU100" s="438"/>
      <c r="BV100" s="438"/>
      <c r="BW100" s="438"/>
      <c r="BX100" s="438"/>
      <c r="BY100" s="438"/>
      <c r="BZ100" s="438"/>
    </row>
    <row r="101" spans="1:78" ht="14" customHeight="1" x14ac:dyDescent="0.15">
      <c r="A101" s="438" t="s">
        <v>549</v>
      </c>
      <c r="B101" s="438">
        <v>970000</v>
      </c>
      <c r="C101" s="438">
        <v>970000</v>
      </c>
      <c r="D101" s="438">
        <v>970000</v>
      </c>
      <c r="E101" s="438">
        <v>970000</v>
      </c>
      <c r="F101" s="438">
        <v>970000</v>
      </c>
      <c r="G101" s="438">
        <v>970000</v>
      </c>
      <c r="H101" s="438">
        <v>970000</v>
      </c>
      <c r="I101" s="438">
        <v>970000</v>
      </c>
      <c r="J101" s="438">
        <v>970000</v>
      </c>
      <c r="K101" s="438">
        <v>970000</v>
      </c>
      <c r="L101" s="438">
        <v>970000</v>
      </c>
      <c r="M101" s="438">
        <v>970000</v>
      </c>
      <c r="N101" s="438">
        <v>970000</v>
      </c>
      <c r="O101" s="438">
        <v>970000</v>
      </c>
      <c r="P101" s="438">
        <v>970000</v>
      </c>
      <c r="Q101" s="438">
        <v>970000</v>
      </c>
      <c r="R101" s="438">
        <v>970000</v>
      </c>
      <c r="S101" s="438">
        <v>970000</v>
      </c>
      <c r="T101" s="438">
        <v>970000</v>
      </c>
      <c r="U101" s="438">
        <v>970000</v>
      </c>
      <c r="V101" s="438">
        <v>970000</v>
      </c>
      <c r="W101" s="438">
        <v>970000</v>
      </c>
      <c r="X101" s="438">
        <v>970000</v>
      </c>
      <c r="Y101" s="438">
        <v>970000</v>
      </c>
      <c r="Z101" s="438">
        <v>970000</v>
      </c>
      <c r="AA101" s="438">
        <v>970000</v>
      </c>
      <c r="AB101" s="438">
        <v>970000</v>
      </c>
      <c r="AC101" s="438">
        <v>970000</v>
      </c>
      <c r="AD101" s="438">
        <v>970000</v>
      </c>
      <c r="AE101" s="438">
        <v>970000</v>
      </c>
      <c r="AF101" s="438">
        <v>970000</v>
      </c>
      <c r="AG101" s="438">
        <v>970000</v>
      </c>
      <c r="AH101" s="438">
        <v>970000</v>
      </c>
      <c r="AI101" s="438">
        <v>970000</v>
      </c>
      <c r="AJ101" s="438">
        <v>970000</v>
      </c>
      <c r="AK101" s="438">
        <v>970000</v>
      </c>
      <c r="AL101" s="438">
        <v>970000</v>
      </c>
      <c r="AM101" s="438">
        <v>970000</v>
      </c>
      <c r="AN101" s="438">
        <v>970000</v>
      </c>
      <c r="AO101" s="438">
        <v>970000</v>
      </c>
      <c r="AP101" s="438">
        <v>970000</v>
      </c>
      <c r="AQ101" s="438">
        <v>970000</v>
      </c>
      <c r="AR101" s="438">
        <v>970000</v>
      </c>
      <c r="AS101" s="438">
        <v>970000</v>
      </c>
      <c r="AT101" s="438">
        <v>970000</v>
      </c>
      <c r="AU101" s="438">
        <v>970000</v>
      </c>
      <c r="AV101" s="438">
        <v>970000</v>
      </c>
      <c r="AW101" s="438">
        <v>970000</v>
      </c>
      <c r="AX101" s="438">
        <v>970000</v>
      </c>
      <c r="AY101" s="438">
        <v>970000</v>
      </c>
      <c r="AZ101" s="438">
        <v>970000</v>
      </c>
      <c r="BA101" s="438">
        <v>970000</v>
      </c>
      <c r="BB101" s="438">
        <v>970000</v>
      </c>
      <c r="BC101" s="438">
        <v>970000</v>
      </c>
      <c r="BD101" s="438">
        <v>970000</v>
      </c>
      <c r="BE101" s="438">
        <v>970000</v>
      </c>
      <c r="BF101" s="438">
        <v>970000</v>
      </c>
      <c r="BG101" s="438">
        <v>970000</v>
      </c>
      <c r="BH101" s="438">
        <v>970000</v>
      </c>
      <c r="BI101" s="438">
        <v>970000</v>
      </c>
      <c r="BJ101" s="438">
        <v>970000</v>
      </c>
      <c r="BK101" s="438">
        <v>970000</v>
      </c>
      <c r="BL101" s="438">
        <v>970000</v>
      </c>
      <c r="BM101" s="438">
        <v>970000</v>
      </c>
      <c r="BN101" s="438">
        <v>970000</v>
      </c>
      <c r="BO101" s="438"/>
      <c r="BP101" s="438"/>
      <c r="BQ101" s="438"/>
      <c r="BR101" s="438"/>
      <c r="BS101" s="438"/>
      <c r="BT101" s="438"/>
      <c r="BU101" s="438"/>
      <c r="BV101" s="438"/>
      <c r="BW101" s="438"/>
      <c r="BX101" s="438"/>
      <c r="BY101" s="438"/>
      <c r="BZ101" s="438"/>
    </row>
    <row r="102" spans="1:78" ht="14" customHeight="1" x14ac:dyDescent="0.15">
      <c r="A102" s="438" t="s">
        <v>548</v>
      </c>
      <c r="B102" s="438">
        <v>970000</v>
      </c>
      <c r="C102" s="438">
        <v>970000</v>
      </c>
      <c r="D102" s="438">
        <v>970000</v>
      </c>
      <c r="E102" s="438">
        <v>970000</v>
      </c>
      <c r="F102" s="438">
        <v>970000</v>
      </c>
      <c r="G102" s="438">
        <v>970000</v>
      </c>
      <c r="H102" s="438">
        <v>970000</v>
      </c>
      <c r="I102" s="438">
        <v>970000</v>
      </c>
      <c r="J102" s="438">
        <v>970000</v>
      </c>
      <c r="K102" s="438">
        <v>970000</v>
      </c>
      <c r="L102" s="438">
        <v>970000</v>
      </c>
      <c r="M102" s="438">
        <v>970000</v>
      </c>
      <c r="N102" s="438">
        <v>970000</v>
      </c>
      <c r="O102" s="438">
        <v>970000</v>
      </c>
      <c r="P102" s="438">
        <v>970000</v>
      </c>
      <c r="Q102" s="438">
        <v>970000</v>
      </c>
      <c r="R102" s="438">
        <v>970000</v>
      </c>
      <c r="S102" s="438">
        <v>970000</v>
      </c>
      <c r="T102" s="438">
        <v>970000</v>
      </c>
      <c r="U102" s="438">
        <v>970000</v>
      </c>
      <c r="V102" s="438">
        <v>970000</v>
      </c>
      <c r="W102" s="438">
        <v>970000</v>
      </c>
      <c r="X102" s="438">
        <v>970000</v>
      </c>
      <c r="Y102" s="438">
        <v>970000</v>
      </c>
      <c r="Z102" s="438">
        <v>970000</v>
      </c>
      <c r="AA102" s="438">
        <v>970000</v>
      </c>
      <c r="AB102" s="438">
        <v>970000</v>
      </c>
      <c r="AC102" s="438">
        <v>970000</v>
      </c>
      <c r="AD102" s="438">
        <v>970000</v>
      </c>
      <c r="AE102" s="438">
        <v>970000</v>
      </c>
      <c r="AF102" s="438">
        <v>970000</v>
      </c>
      <c r="AG102" s="438">
        <v>970000</v>
      </c>
      <c r="AH102" s="438">
        <v>970000</v>
      </c>
      <c r="AI102" s="438">
        <v>970000</v>
      </c>
      <c r="AJ102" s="438">
        <v>970000</v>
      </c>
      <c r="AK102" s="438">
        <v>970000</v>
      </c>
      <c r="AL102" s="438">
        <v>970000</v>
      </c>
      <c r="AM102" s="438">
        <v>970000</v>
      </c>
      <c r="AN102" s="438">
        <v>970000</v>
      </c>
      <c r="AO102" s="438">
        <v>970000</v>
      </c>
      <c r="AP102" s="438">
        <v>970000</v>
      </c>
      <c r="AQ102" s="438">
        <v>970000</v>
      </c>
      <c r="AR102" s="438">
        <v>970000</v>
      </c>
      <c r="AS102" s="438">
        <v>970000</v>
      </c>
      <c r="AT102" s="438">
        <v>970000</v>
      </c>
      <c r="AU102" s="438">
        <v>970000</v>
      </c>
      <c r="AV102" s="438">
        <v>970000</v>
      </c>
      <c r="AW102" s="438">
        <v>970000</v>
      </c>
      <c r="AX102" s="438">
        <v>970000</v>
      </c>
      <c r="AY102" s="438">
        <v>970000</v>
      </c>
      <c r="AZ102" s="438">
        <v>970000</v>
      </c>
      <c r="BA102" s="438">
        <v>970000</v>
      </c>
      <c r="BB102" s="438">
        <v>970000</v>
      </c>
      <c r="BC102" s="438">
        <v>970000</v>
      </c>
      <c r="BD102" s="438">
        <v>970000</v>
      </c>
      <c r="BE102" s="438">
        <v>970000</v>
      </c>
      <c r="BF102" s="438">
        <v>970000</v>
      </c>
      <c r="BG102" s="438">
        <v>970000</v>
      </c>
      <c r="BH102" s="438">
        <v>970000</v>
      </c>
      <c r="BI102" s="438">
        <v>970000</v>
      </c>
      <c r="BJ102" s="438">
        <v>970000</v>
      </c>
      <c r="BK102" s="438">
        <v>970000</v>
      </c>
      <c r="BL102" s="438">
        <v>970000</v>
      </c>
      <c r="BM102" s="438">
        <v>970000</v>
      </c>
      <c r="BN102" s="438">
        <v>970000</v>
      </c>
      <c r="BO102" s="438"/>
      <c r="BP102" s="438"/>
      <c r="BQ102" s="438"/>
      <c r="BR102" s="438"/>
      <c r="BS102" s="438"/>
      <c r="BT102" s="438"/>
      <c r="BU102" s="438"/>
      <c r="BV102" s="438"/>
      <c r="BW102" s="438"/>
      <c r="BX102" s="438"/>
      <c r="BY102" s="438"/>
      <c r="BZ102" s="438"/>
    </row>
    <row r="103" spans="1:78" ht="14" customHeight="1" x14ac:dyDescent="0.15">
      <c r="A103" s="438" t="s">
        <v>547</v>
      </c>
      <c r="B103" s="438">
        <v>8196181</v>
      </c>
      <c r="C103" s="438">
        <v>7440867.04</v>
      </c>
      <c r="D103" s="438">
        <v>7029406</v>
      </c>
      <c r="E103" s="438">
        <v>6955634</v>
      </c>
      <c r="F103" s="438">
        <v>6835002</v>
      </c>
      <c r="G103" s="438">
        <v>6205921.8399999999</v>
      </c>
      <c r="H103" s="438">
        <v>5708149</v>
      </c>
      <c r="I103" s="438">
        <v>5786211</v>
      </c>
      <c r="J103" s="438">
        <v>5764148</v>
      </c>
      <c r="K103" s="438">
        <v>5807840.3300000001</v>
      </c>
      <c r="L103" s="438">
        <v>5655508</v>
      </c>
      <c r="M103" s="438">
        <v>6458827</v>
      </c>
      <c r="N103" s="438">
        <v>7065320</v>
      </c>
      <c r="O103" s="438">
        <v>7541047.21</v>
      </c>
      <c r="P103" s="438">
        <v>8959137</v>
      </c>
      <c r="Q103" s="438">
        <v>9856560</v>
      </c>
      <c r="R103" s="438">
        <v>10322047</v>
      </c>
      <c r="S103" s="438">
        <v>11318080.48</v>
      </c>
      <c r="T103" s="438">
        <v>10847162</v>
      </c>
      <c r="U103" s="438">
        <v>10632168</v>
      </c>
      <c r="V103" s="438">
        <v>11277241</v>
      </c>
      <c r="W103" s="438">
        <v>10451327.029999999</v>
      </c>
      <c r="X103" s="438">
        <v>9987725</v>
      </c>
      <c r="Y103" s="438">
        <v>9545978</v>
      </c>
      <c r="Z103" s="438">
        <v>9984212</v>
      </c>
      <c r="AA103" s="438">
        <v>9101175.5800000001</v>
      </c>
      <c r="AB103" s="438">
        <v>8659615</v>
      </c>
      <c r="AC103" s="438">
        <v>8291076</v>
      </c>
      <c r="AD103" s="438">
        <v>8635294</v>
      </c>
      <c r="AE103" s="438">
        <v>7852281.1200000001</v>
      </c>
      <c r="AF103" s="438">
        <v>7469811</v>
      </c>
      <c r="AG103" s="438">
        <v>7147869</v>
      </c>
      <c r="AH103" s="438">
        <v>7468723</v>
      </c>
      <c r="AI103" s="438">
        <v>6711063.9900000002</v>
      </c>
      <c r="AJ103" s="438">
        <v>6459672</v>
      </c>
      <c r="AK103" s="438">
        <v>6166077</v>
      </c>
      <c r="AL103" s="438">
        <v>6459835</v>
      </c>
      <c r="AM103" s="438">
        <v>5626001.1699999999</v>
      </c>
      <c r="AN103" s="438">
        <v>5078645</v>
      </c>
      <c r="AO103" s="438">
        <v>4910658</v>
      </c>
      <c r="AP103" s="438">
        <v>5409002</v>
      </c>
      <c r="AQ103" s="438">
        <v>4907119.79</v>
      </c>
      <c r="AR103" s="438">
        <v>4478179</v>
      </c>
      <c r="AS103" s="438">
        <v>4284215</v>
      </c>
      <c r="AT103" s="438">
        <v>4500588</v>
      </c>
      <c r="AU103" s="438">
        <v>3305708.28</v>
      </c>
      <c r="AV103" s="438">
        <v>2558043</v>
      </c>
      <c r="AW103" s="438">
        <v>2454276</v>
      </c>
      <c r="AX103" s="438">
        <v>2493044</v>
      </c>
      <c r="AY103" s="438">
        <v>1927442.07</v>
      </c>
      <c r="AZ103" s="438">
        <v>1852433</v>
      </c>
      <c r="BA103" s="438">
        <v>1820537</v>
      </c>
      <c r="BB103" s="438">
        <v>1845499</v>
      </c>
      <c r="BC103" s="438">
        <v>1616902.37</v>
      </c>
      <c r="BD103" s="438">
        <v>1526116</v>
      </c>
      <c r="BE103" s="438">
        <v>1669094</v>
      </c>
      <c r="BF103" s="438">
        <v>1941195</v>
      </c>
      <c r="BG103" s="438">
        <v>1735507.66</v>
      </c>
      <c r="BH103" s="438">
        <v>1682727</v>
      </c>
      <c r="BI103" s="438">
        <v>1848897</v>
      </c>
      <c r="BJ103" s="438">
        <v>1939673</v>
      </c>
      <c r="BK103" s="438">
        <v>1814609.35</v>
      </c>
      <c r="BL103" s="438">
        <v>1807486</v>
      </c>
      <c r="BM103" s="438">
        <v>1803551</v>
      </c>
      <c r="BN103" s="438">
        <v>1948924</v>
      </c>
      <c r="BO103" s="438"/>
      <c r="BP103" s="438"/>
      <c r="BQ103" s="438"/>
      <c r="BR103" s="438"/>
      <c r="BS103" s="438"/>
      <c r="BT103" s="438"/>
      <c r="BU103" s="438"/>
      <c r="BV103" s="438"/>
      <c r="BW103" s="438"/>
      <c r="BX103" s="438"/>
      <c r="BY103" s="438"/>
      <c r="BZ103" s="438"/>
    </row>
    <row r="104" spans="1:78" ht="14" customHeight="1" x14ac:dyDescent="0.15">
      <c r="A104" s="438" t="s">
        <v>546</v>
      </c>
      <c r="B104" s="438">
        <v>158080</v>
      </c>
      <c r="C104" s="438">
        <v>158080</v>
      </c>
      <c r="D104" s="438">
        <v>158080</v>
      </c>
      <c r="E104" s="438">
        <v>158080</v>
      </c>
      <c r="F104" s="438">
        <v>158080</v>
      </c>
      <c r="G104" s="438">
        <v>158080</v>
      </c>
      <c r="H104" s="438">
        <v>158080</v>
      </c>
      <c r="I104" s="438">
        <v>158080</v>
      </c>
      <c r="J104" s="438">
        <v>158080</v>
      </c>
      <c r="K104" s="438">
        <v>158080</v>
      </c>
      <c r="L104" s="438">
        <v>158080</v>
      </c>
      <c r="M104" s="438">
        <v>158080</v>
      </c>
      <c r="N104" s="438">
        <v>158080</v>
      </c>
      <c r="O104" s="438">
        <v>158080</v>
      </c>
      <c r="P104" s="438">
        <v>158080</v>
      </c>
      <c r="Q104" s="438">
        <v>158080</v>
      </c>
      <c r="R104" s="438">
        <v>158080</v>
      </c>
      <c r="S104" s="438">
        <v>158080</v>
      </c>
      <c r="T104" s="438">
        <v>158080</v>
      </c>
      <c r="U104" s="438">
        <v>158080</v>
      </c>
      <c r="V104" s="438">
        <v>158080</v>
      </c>
      <c r="W104" s="438">
        <v>158080</v>
      </c>
      <c r="X104" s="438">
        <v>158080</v>
      </c>
      <c r="Y104" s="438">
        <v>158080</v>
      </c>
      <c r="Z104" s="438">
        <v>158080</v>
      </c>
      <c r="AA104" s="438">
        <v>158080</v>
      </c>
      <c r="AB104" s="438">
        <v>158080</v>
      </c>
      <c r="AC104" s="438">
        <v>158080</v>
      </c>
      <c r="AD104" s="438">
        <v>158080</v>
      </c>
      <c r="AE104" s="438">
        <v>158080</v>
      </c>
      <c r="AF104" s="438">
        <v>158080</v>
      </c>
      <c r="AG104" s="438">
        <v>158080</v>
      </c>
      <c r="AH104" s="438">
        <v>158080</v>
      </c>
      <c r="AI104" s="438">
        <v>158080</v>
      </c>
      <c r="AJ104" s="438">
        <v>158080</v>
      </c>
      <c r="AK104" s="438">
        <v>158080</v>
      </c>
      <c r="AL104" s="438">
        <v>158080</v>
      </c>
      <c r="AM104" s="438">
        <v>158080</v>
      </c>
      <c r="AN104" s="438">
        <v>158080</v>
      </c>
      <c r="AO104" s="438">
        <v>158080</v>
      </c>
      <c r="AP104" s="438">
        <v>158080</v>
      </c>
      <c r="AQ104" s="438">
        <v>158080</v>
      </c>
      <c r="AR104" s="438">
        <v>158080</v>
      </c>
      <c r="AS104" s="438">
        <v>158080</v>
      </c>
      <c r="AT104" s="438">
        <v>158080</v>
      </c>
      <c r="AU104" s="438">
        <v>158080</v>
      </c>
      <c r="AV104" s="438">
        <v>158080</v>
      </c>
      <c r="AW104" s="438">
        <v>158080</v>
      </c>
      <c r="AX104" s="438">
        <v>158080</v>
      </c>
      <c r="AY104" s="438">
        <v>158080</v>
      </c>
      <c r="AZ104" s="438">
        <v>158080</v>
      </c>
      <c r="BA104" s="438">
        <v>158080</v>
      </c>
      <c r="BB104" s="438">
        <v>158080</v>
      </c>
      <c r="BC104" s="438">
        <v>158080</v>
      </c>
      <c r="BD104" s="438">
        <v>158080</v>
      </c>
      <c r="BE104" s="438">
        <v>158080</v>
      </c>
      <c r="BF104" s="438">
        <v>158080</v>
      </c>
      <c r="BG104" s="438">
        <v>158080</v>
      </c>
      <c r="BH104" s="438">
        <v>158080</v>
      </c>
      <c r="BI104" s="438">
        <v>158080</v>
      </c>
      <c r="BJ104" s="438">
        <v>158080</v>
      </c>
      <c r="BK104" s="438">
        <v>158080</v>
      </c>
      <c r="BL104" s="438">
        <v>133300</v>
      </c>
      <c r="BM104" s="438">
        <v>133300</v>
      </c>
      <c r="BN104" s="438">
        <v>133300</v>
      </c>
      <c r="BO104" s="438"/>
      <c r="BP104" s="438"/>
      <c r="BQ104" s="438"/>
      <c r="BR104" s="438"/>
      <c r="BS104" s="438"/>
      <c r="BT104" s="438"/>
      <c r="BU104" s="438"/>
      <c r="BV104" s="438"/>
      <c r="BW104" s="438"/>
      <c r="BX104" s="438"/>
      <c r="BY104" s="438"/>
      <c r="BZ104" s="438"/>
    </row>
    <row r="105" spans="1:78" ht="14" customHeight="1" x14ac:dyDescent="0.15">
      <c r="A105" s="438" t="s">
        <v>545</v>
      </c>
      <c r="B105" s="438">
        <v>158080</v>
      </c>
      <c r="C105" s="438">
        <v>158080</v>
      </c>
      <c r="D105" s="438">
        <v>158080</v>
      </c>
      <c r="E105" s="438">
        <v>158080</v>
      </c>
      <c r="F105" s="438">
        <v>158080</v>
      </c>
      <c r="G105" s="438">
        <v>158080</v>
      </c>
      <c r="H105" s="438">
        <v>158080</v>
      </c>
      <c r="I105" s="438">
        <v>158080</v>
      </c>
      <c r="J105" s="438">
        <v>158080</v>
      </c>
      <c r="K105" s="438">
        <v>158080</v>
      </c>
      <c r="L105" s="438">
        <v>158080</v>
      </c>
      <c r="M105" s="438">
        <v>158080</v>
      </c>
      <c r="N105" s="438">
        <v>158080</v>
      </c>
      <c r="O105" s="438">
        <v>158080</v>
      </c>
      <c r="P105" s="438">
        <v>158080</v>
      </c>
      <c r="Q105" s="438">
        <v>158080</v>
      </c>
      <c r="R105" s="438">
        <v>158080</v>
      </c>
      <c r="S105" s="438">
        <v>158080</v>
      </c>
      <c r="T105" s="438">
        <v>158080</v>
      </c>
      <c r="U105" s="438">
        <v>158080</v>
      </c>
      <c r="V105" s="438">
        <v>158080</v>
      </c>
      <c r="W105" s="438">
        <v>158080</v>
      </c>
      <c r="X105" s="438">
        <v>158080</v>
      </c>
      <c r="Y105" s="438">
        <v>158080</v>
      </c>
      <c r="Z105" s="438">
        <v>158080</v>
      </c>
      <c r="AA105" s="438">
        <v>158080</v>
      </c>
      <c r="AB105" s="438">
        <v>158080</v>
      </c>
      <c r="AC105" s="438">
        <v>158080</v>
      </c>
      <c r="AD105" s="438">
        <v>158080</v>
      </c>
      <c r="AE105" s="438">
        <v>158080</v>
      </c>
      <c r="AF105" s="438">
        <v>158080</v>
      </c>
      <c r="AG105" s="438">
        <v>158080</v>
      </c>
      <c r="AH105" s="438">
        <v>158080</v>
      </c>
      <c r="AI105" s="438">
        <v>158080</v>
      </c>
      <c r="AJ105" s="438">
        <v>158080</v>
      </c>
      <c r="AK105" s="438">
        <v>158080</v>
      </c>
      <c r="AL105" s="438">
        <v>158080</v>
      </c>
      <c r="AM105" s="438">
        <v>158080</v>
      </c>
      <c r="AN105" s="438">
        <v>158080</v>
      </c>
      <c r="AO105" s="438">
        <v>158080</v>
      </c>
      <c r="AP105" s="438">
        <v>158080</v>
      </c>
      <c r="AQ105" s="438">
        <v>158080</v>
      </c>
      <c r="AR105" s="438">
        <v>158080</v>
      </c>
      <c r="AS105" s="438">
        <v>158080</v>
      </c>
      <c r="AT105" s="438">
        <v>158080</v>
      </c>
      <c r="AU105" s="438">
        <v>158080</v>
      </c>
      <c r="AV105" s="438">
        <v>158080</v>
      </c>
      <c r="AW105" s="438">
        <v>158080</v>
      </c>
      <c r="AX105" s="438">
        <v>158080</v>
      </c>
      <c r="AY105" s="438">
        <v>158080</v>
      </c>
      <c r="AZ105" s="438">
        <v>158080</v>
      </c>
      <c r="BA105" s="438">
        <v>158080</v>
      </c>
      <c r="BB105" s="438">
        <v>158080</v>
      </c>
      <c r="BC105" s="438">
        <v>158080</v>
      </c>
      <c r="BD105" s="438">
        <v>158080</v>
      </c>
      <c r="BE105" s="438">
        <v>158080</v>
      </c>
      <c r="BF105" s="438">
        <v>158080</v>
      </c>
      <c r="BG105" s="438">
        <v>158080</v>
      </c>
      <c r="BH105" s="438">
        <v>158080</v>
      </c>
      <c r="BI105" s="438">
        <v>158080</v>
      </c>
      <c r="BJ105" s="438">
        <v>158080</v>
      </c>
      <c r="BK105" s="438">
        <v>158080</v>
      </c>
      <c r="BL105" s="438">
        <v>133300</v>
      </c>
      <c r="BM105" s="438">
        <v>133300</v>
      </c>
      <c r="BN105" s="438">
        <v>133300</v>
      </c>
      <c r="BO105" s="438"/>
      <c r="BP105" s="438"/>
      <c r="BQ105" s="438"/>
      <c r="BR105" s="438"/>
      <c r="BS105" s="438"/>
      <c r="BT105" s="438"/>
      <c r="BU105" s="438"/>
      <c r="BV105" s="438"/>
      <c r="BW105" s="438"/>
      <c r="BX105" s="438"/>
      <c r="BY105" s="438"/>
      <c r="BZ105" s="438"/>
    </row>
    <row r="106" spans="1:78" ht="14" customHeight="1" x14ac:dyDescent="0.15">
      <c r="A106" s="438" t="s">
        <v>231</v>
      </c>
      <c r="B106" s="438">
        <v>8038101</v>
      </c>
      <c r="C106" s="438">
        <v>7282787.04</v>
      </c>
      <c r="D106" s="438">
        <v>6871326</v>
      </c>
      <c r="E106" s="438">
        <v>6797554</v>
      </c>
      <c r="F106" s="438">
        <v>6676922</v>
      </c>
      <c r="G106" s="438">
        <v>6047841.8399999999</v>
      </c>
      <c r="H106" s="438">
        <v>5550069</v>
      </c>
      <c r="I106" s="438">
        <v>5628131</v>
      </c>
      <c r="J106" s="438">
        <v>5606068</v>
      </c>
      <c r="K106" s="438">
        <v>5649760.3300000001</v>
      </c>
      <c r="L106" s="438">
        <v>5497428</v>
      </c>
      <c r="M106" s="438">
        <v>6300747</v>
      </c>
      <c r="N106" s="438">
        <v>6907240</v>
      </c>
      <c r="O106" s="438">
        <v>7382967.21</v>
      </c>
      <c r="P106" s="438">
        <v>8801057</v>
      </c>
      <c r="Q106" s="438">
        <v>9698480</v>
      </c>
      <c r="R106" s="438">
        <v>10163967</v>
      </c>
      <c r="S106" s="438">
        <v>11160000.48</v>
      </c>
      <c r="T106" s="438">
        <v>10689082</v>
      </c>
      <c r="U106" s="438">
        <v>10474088</v>
      </c>
      <c r="V106" s="438">
        <v>11119161</v>
      </c>
      <c r="W106" s="438">
        <v>10293247.029999999</v>
      </c>
      <c r="X106" s="438">
        <v>9829645</v>
      </c>
      <c r="Y106" s="438">
        <v>9387898</v>
      </c>
      <c r="Z106" s="438">
        <v>9826132</v>
      </c>
      <c r="AA106" s="438">
        <v>8943095.5800000001</v>
      </c>
      <c r="AB106" s="438">
        <v>8501535</v>
      </c>
      <c r="AC106" s="438">
        <v>8132996</v>
      </c>
      <c r="AD106" s="438">
        <v>8477214</v>
      </c>
      <c r="AE106" s="438">
        <v>7694201.1200000001</v>
      </c>
      <c r="AF106" s="438">
        <v>7311731</v>
      </c>
      <c r="AG106" s="438">
        <v>6989789</v>
      </c>
      <c r="AH106" s="438">
        <v>7310643</v>
      </c>
      <c r="AI106" s="438">
        <v>6552983.9900000002</v>
      </c>
      <c r="AJ106" s="438">
        <v>6301592</v>
      </c>
      <c r="AK106" s="438">
        <v>6007997</v>
      </c>
      <c r="AL106" s="438">
        <v>6301755</v>
      </c>
      <c r="AM106" s="438">
        <v>5467921.1699999999</v>
      </c>
      <c r="AN106" s="438">
        <v>4920565</v>
      </c>
      <c r="AO106" s="438">
        <v>4752578</v>
      </c>
      <c r="AP106" s="438">
        <v>5250922</v>
      </c>
      <c r="AQ106" s="438">
        <v>4749039.79</v>
      </c>
      <c r="AR106" s="438">
        <v>4320099</v>
      </c>
      <c r="AS106" s="438">
        <v>4126135</v>
      </c>
      <c r="AT106" s="438">
        <v>4342508</v>
      </c>
      <c r="AU106" s="438">
        <v>3147628.28</v>
      </c>
      <c r="AV106" s="438">
        <v>2399963</v>
      </c>
      <c r="AW106" s="438">
        <v>2296196</v>
      </c>
      <c r="AX106" s="438">
        <v>2334964</v>
      </c>
      <c r="AY106" s="438">
        <v>1769362.07</v>
      </c>
      <c r="AZ106" s="438">
        <v>1694353</v>
      </c>
      <c r="BA106" s="438">
        <v>1662457</v>
      </c>
      <c r="BB106" s="438">
        <v>1687419</v>
      </c>
      <c r="BC106" s="438">
        <v>1458822.37</v>
      </c>
      <c r="BD106" s="438">
        <v>1368036</v>
      </c>
      <c r="BE106" s="438">
        <v>1511014</v>
      </c>
      <c r="BF106" s="438">
        <v>1783115</v>
      </c>
      <c r="BG106" s="438">
        <v>1577427.66</v>
      </c>
      <c r="BH106" s="438">
        <v>1524647</v>
      </c>
      <c r="BI106" s="438">
        <v>1690817</v>
      </c>
      <c r="BJ106" s="438">
        <v>1781593</v>
      </c>
      <c r="BK106" s="438">
        <v>1656529.35</v>
      </c>
      <c r="BL106" s="438">
        <v>1674186</v>
      </c>
      <c r="BM106" s="438">
        <v>1670251</v>
      </c>
      <c r="BN106" s="438">
        <v>1815624</v>
      </c>
      <c r="BO106" s="438"/>
      <c r="BP106" s="438"/>
      <c r="BQ106" s="438"/>
      <c r="BR106" s="438"/>
      <c r="BS106" s="438"/>
      <c r="BT106" s="438"/>
      <c r="BU106" s="438"/>
      <c r="BV106" s="438"/>
      <c r="BW106" s="438"/>
      <c r="BX106" s="438"/>
      <c r="BY106" s="438"/>
      <c r="BZ106" s="438"/>
    </row>
    <row r="107" spans="1:78" ht="14" customHeight="1" x14ac:dyDescent="0.15">
      <c r="A107" s="438" t="s">
        <v>544</v>
      </c>
      <c r="B107" s="438">
        <v>10275570</v>
      </c>
      <c r="C107" s="438">
        <v>9914195.5899999999</v>
      </c>
      <c r="D107" s="438">
        <v>10301313</v>
      </c>
      <c r="E107" s="438">
        <v>10163941</v>
      </c>
      <c r="F107" s="438">
        <v>9969425</v>
      </c>
      <c r="G107" s="438">
        <v>9992212.4600000009</v>
      </c>
      <c r="H107" s="438">
        <v>10422870</v>
      </c>
      <c r="I107" s="438">
        <v>10131652</v>
      </c>
      <c r="J107" s="438">
        <v>9948182</v>
      </c>
      <c r="K107" s="438">
        <v>9948570.7699999996</v>
      </c>
      <c r="L107" s="438">
        <v>10004505</v>
      </c>
      <c r="M107" s="438">
        <v>9850270</v>
      </c>
      <c r="N107" s="438">
        <v>155696</v>
      </c>
      <c r="O107" s="438">
        <v>61722.43</v>
      </c>
      <c r="P107" s="438">
        <v>105692</v>
      </c>
      <c r="Q107" s="438">
        <v>57395</v>
      </c>
      <c r="R107" s="438">
        <v>200546</v>
      </c>
      <c r="S107" s="438">
        <v>32238.240000000002</v>
      </c>
      <c r="T107" s="438">
        <v>50132</v>
      </c>
      <c r="U107" s="438">
        <v>53689</v>
      </c>
      <c r="V107" s="438">
        <v>103950</v>
      </c>
      <c r="W107" s="438">
        <v>130824.3</v>
      </c>
      <c r="X107" s="438">
        <v>119376</v>
      </c>
      <c r="Y107" s="438">
        <v>141863</v>
      </c>
      <c r="Z107" s="438">
        <v>61104</v>
      </c>
      <c r="AA107" s="438">
        <v>119676.67</v>
      </c>
      <c r="AB107" s="438">
        <v>148551</v>
      </c>
      <c r="AC107" s="438">
        <v>161846</v>
      </c>
      <c r="AD107" s="438">
        <v>173539</v>
      </c>
      <c r="AE107" s="438">
        <v>231963.32</v>
      </c>
      <c r="AF107" s="438">
        <v>196795</v>
      </c>
      <c r="AG107" s="438">
        <v>206914</v>
      </c>
      <c r="AH107" s="438">
        <v>206454</v>
      </c>
      <c r="AI107" s="438">
        <v>226741.07</v>
      </c>
      <c r="AJ107" s="438">
        <v>2909864</v>
      </c>
      <c r="AK107" s="438">
        <v>2901030</v>
      </c>
      <c r="AL107" s="438">
        <v>2930178</v>
      </c>
      <c r="AM107" s="438">
        <v>2968878.15</v>
      </c>
      <c r="AN107" s="438">
        <v>2998285</v>
      </c>
      <c r="AO107" s="438">
        <v>3025204</v>
      </c>
      <c r="AP107" s="438">
        <v>3059706</v>
      </c>
      <c r="AQ107" s="438">
        <v>3117254.63</v>
      </c>
      <c r="AR107" s="438">
        <v>2859273</v>
      </c>
      <c r="AS107" s="438">
        <v>2883517</v>
      </c>
      <c r="AT107" s="438">
        <v>2881028</v>
      </c>
      <c r="AU107" s="438">
        <v>3751378.56</v>
      </c>
      <c r="AV107" s="438">
        <v>1533420</v>
      </c>
      <c r="AW107" s="438">
        <v>1553811</v>
      </c>
      <c r="AX107" s="438">
        <v>1540089</v>
      </c>
      <c r="AY107" s="438">
        <v>1548532.17</v>
      </c>
      <c r="AZ107" s="438">
        <v>1559546</v>
      </c>
      <c r="BA107" s="438">
        <v>1570317</v>
      </c>
      <c r="BB107" s="438">
        <v>1641365</v>
      </c>
      <c r="BC107" s="438">
        <v>1859919.69</v>
      </c>
      <c r="BD107" s="438">
        <v>1871821</v>
      </c>
      <c r="BE107" s="438">
        <v>1885519</v>
      </c>
      <c r="BF107" s="438">
        <v>1898315</v>
      </c>
      <c r="BG107" s="438">
        <v>1909918.95</v>
      </c>
      <c r="BH107" s="438">
        <v>1922606</v>
      </c>
      <c r="BI107" s="438">
        <v>1936060</v>
      </c>
      <c r="BJ107" s="438">
        <v>1945132</v>
      </c>
      <c r="BK107" s="438">
        <v>1964752</v>
      </c>
      <c r="BL107" s="438">
        <v>2007308</v>
      </c>
      <c r="BM107" s="438">
        <v>233351</v>
      </c>
      <c r="BN107" s="438">
        <v>248287</v>
      </c>
      <c r="BO107" s="438"/>
      <c r="BP107" s="438"/>
      <c r="BQ107" s="438"/>
      <c r="BR107" s="438"/>
      <c r="BS107" s="438"/>
      <c r="BT107" s="438"/>
      <c r="BU107" s="438"/>
      <c r="BV107" s="438"/>
      <c r="BW107" s="438"/>
      <c r="BX107" s="438"/>
      <c r="BY107" s="438"/>
      <c r="BZ107" s="438"/>
    </row>
    <row r="108" spans="1:78" ht="14" customHeight="1" x14ac:dyDescent="0.15">
      <c r="A108" s="438" t="s">
        <v>543</v>
      </c>
      <c r="B108" s="438">
        <v>0</v>
      </c>
      <c r="C108" s="438">
        <v>0</v>
      </c>
      <c r="D108" s="438">
        <v>0</v>
      </c>
      <c r="E108" s="438">
        <v>0</v>
      </c>
      <c r="F108" s="438">
        <v>0</v>
      </c>
      <c r="G108" s="438">
        <v>0</v>
      </c>
      <c r="H108" s="438">
        <v>0</v>
      </c>
      <c r="I108" s="438">
        <v>0</v>
      </c>
      <c r="J108" s="438">
        <v>0</v>
      </c>
      <c r="K108" s="438">
        <v>0</v>
      </c>
      <c r="L108" s="438">
        <v>0</v>
      </c>
      <c r="M108" s="438">
        <v>0</v>
      </c>
      <c r="N108" s="438">
        <v>0</v>
      </c>
      <c r="O108" s="438">
        <v>0</v>
      </c>
      <c r="P108" s="438">
        <v>0</v>
      </c>
      <c r="Q108" s="438">
        <v>0</v>
      </c>
      <c r="R108" s="438">
        <v>0</v>
      </c>
      <c r="S108" s="438">
        <v>144089.12</v>
      </c>
      <c r="T108" s="438">
        <v>144119</v>
      </c>
      <c r="U108" s="438">
        <v>144197</v>
      </c>
      <c r="V108" s="438">
        <v>0</v>
      </c>
      <c r="W108" s="438">
        <v>0</v>
      </c>
      <c r="X108" s="438">
        <v>144201</v>
      </c>
      <c r="Y108" s="438">
        <v>144047</v>
      </c>
      <c r="Z108" s="438">
        <v>0</v>
      </c>
      <c r="AA108" s="438">
        <v>0</v>
      </c>
      <c r="AB108" s="438">
        <v>144239</v>
      </c>
      <c r="AC108" s="438">
        <v>0</v>
      </c>
      <c r="AD108" s="438">
        <v>0</v>
      </c>
      <c r="AE108" s="438">
        <v>0</v>
      </c>
      <c r="AF108" s="438">
        <v>0</v>
      </c>
      <c r="AG108" s="438">
        <v>0</v>
      </c>
      <c r="AH108" s="438">
        <v>0</v>
      </c>
      <c r="AI108" s="438">
        <v>144175.12</v>
      </c>
      <c r="AJ108" s="438">
        <v>0</v>
      </c>
      <c r="AK108" s="438">
        <v>2873256</v>
      </c>
      <c r="AL108" s="438">
        <v>2951371</v>
      </c>
      <c r="AM108" s="438">
        <v>0</v>
      </c>
      <c r="AN108" s="438">
        <v>3005038</v>
      </c>
      <c r="AO108" s="438">
        <v>3039491</v>
      </c>
      <c r="AP108" s="438">
        <v>0</v>
      </c>
      <c r="AQ108" s="438">
        <v>0</v>
      </c>
      <c r="AR108" s="438">
        <v>2893699</v>
      </c>
      <c r="AS108" s="438">
        <v>0</v>
      </c>
      <c r="AT108" s="438">
        <v>2910566</v>
      </c>
      <c r="AU108" s="438">
        <v>3696603.89</v>
      </c>
      <c r="AV108" s="438">
        <v>1528605</v>
      </c>
      <c r="AW108" s="438">
        <v>1535807</v>
      </c>
      <c r="AX108" s="438">
        <v>1540089</v>
      </c>
      <c r="AY108" s="438">
        <v>1548532.17</v>
      </c>
      <c r="AZ108" s="438">
        <v>1559546</v>
      </c>
      <c r="BA108" s="438">
        <v>1570317</v>
      </c>
      <c r="BB108" s="438">
        <v>1641365</v>
      </c>
      <c r="BC108" s="438">
        <v>1859919.69</v>
      </c>
      <c r="BD108" s="438">
        <v>1871821</v>
      </c>
      <c r="BE108" s="438">
        <v>1885519</v>
      </c>
      <c r="BF108" s="438">
        <v>1898315</v>
      </c>
      <c r="BG108" s="438">
        <v>1909918.95</v>
      </c>
      <c r="BH108" s="438">
        <v>1922606</v>
      </c>
      <c r="BI108" s="438">
        <v>1936060</v>
      </c>
      <c r="BJ108" s="438">
        <v>1945132</v>
      </c>
      <c r="BK108" s="438">
        <v>1964752</v>
      </c>
      <c r="BL108" s="438">
        <v>2007308</v>
      </c>
      <c r="BM108" s="438">
        <v>233351</v>
      </c>
      <c r="BN108" s="438">
        <v>248287</v>
      </c>
      <c r="BO108" s="438"/>
      <c r="BP108" s="438"/>
      <c r="BQ108" s="438"/>
      <c r="BR108" s="438"/>
      <c r="BS108" s="438"/>
      <c r="BT108" s="438"/>
      <c r="BU108" s="438"/>
      <c r="BV108" s="438"/>
      <c r="BW108" s="438"/>
      <c r="BX108" s="438"/>
      <c r="BY108" s="438"/>
      <c r="BZ108" s="438"/>
    </row>
    <row r="109" spans="1:78" ht="14" customHeight="1" x14ac:dyDescent="0.15">
      <c r="A109" s="438" t="s">
        <v>542</v>
      </c>
      <c r="B109" s="438">
        <v>0</v>
      </c>
      <c r="C109" s="438">
        <v>0</v>
      </c>
      <c r="D109" s="438">
        <v>0</v>
      </c>
      <c r="E109" s="438">
        <v>0</v>
      </c>
      <c r="F109" s="438">
        <v>0</v>
      </c>
      <c r="G109" s="438">
        <v>0</v>
      </c>
      <c r="H109" s="438">
        <v>0</v>
      </c>
      <c r="I109" s="438">
        <v>0</v>
      </c>
      <c r="J109" s="438">
        <v>0</v>
      </c>
      <c r="K109" s="438">
        <v>0</v>
      </c>
      <c r="L109" s="438">
        <v>0</v>
      </c>
      <c r="M109" s="438">
        <v>0</v>
      </c>
      <c r="N109" s="438">
        <v>0</v>
      </c>
      <c r="O109" s="438">
        <v>0</v>
      </c>
      <c r="P109" s="438">
        <v>0</v>
      </c>
      <c r="Q109" s="438">
        <v>0</v>
      </c>
      <c r="R109" s="438">
        <v>0</v>
      </c>
      <c r="S109" s="438">
        <v>0</v>
      </c>
      <c r="T109" s="438">
        <v>0</v>
      </c>
      <c r="U109" s="438">
        <v>0</v>
      </c>
      <c r="V109" s="438">
        <v>0</v>
      </c>
      <c r="W109" s="438">
        <v>0</v>
      </c>
      <c r="X109" s="438">
        <v>0</v>
      </c>
      <c r="Y109" s="438">
        <v>0</v>
      </c>
      <c r="Z109" s="438">
        <v>0</v>
      </c>
      <c r="AA109" s="438">
        <v>0</v>
      </c>
      <c r="AB109" s="438">
        <v>0</v>
      </c>
      <c r="AC109" s="438">
        <v>0</v>
      </c>
      <c r="AD109" s="438">
        <v>0</v>
      </c>
      <c r="AE109" s="438">
        <v>0</v>
      </c>
      <c r="AF109" s="438">
        <v>0</v>
      </c>
      <c r="AG109" s="438">
        <v>0</v>
      </c>
      <c r="AH109" s="438">
        <v>0</v>
      </c>
      <c r="AI109" s="438">
        <v>0</v>
      </c>
      <c r="AJ109" s="438">
        <v>0</v>
      </c>
      <c r="AK109" s="438">
        <v>2729200</v>
      </c>
      <c r="AL109" s="438">
        <v>2807301</v>
      </c>
      <c r="AM109" s="438">
        <v>0</v>
      </c>
      <c r="AN109" s="438">
        <v>2860929</v>
      </c>
      <c r="AO109" s="438">
        <v>2895519</v>
      </c>
      <c r="AP109" s="438">
        <v>0</v>
      </c>
      <c r="AQ109" s="438">
        <v>0</v>
      </c>
      <c r="AR109" s="438">
        <v>2749819</v>
      </c>
      <c r="AS109" s="438">
        <v>0</v>
      </c>
      <c r="AT109" s="438">
        <v>2766664</v>
      </c>
      <c r="AU109" s="438">
        <v>3696140.39</v>
      </c>
      <c r="AV109" s="438">
        <v>1528248</v>
      </c>
      <c r="AW109" s="438">
        <v>1535509</v>
      </c>
      <c r="AX109" s="438">
        <v>1539808</v>
      </c>
      <c r="AY109" s="438">
        <v>1548307.98</v>
      </c>
      <c r="AZ109" s="438">
        <v>1559342</v>
      </c>
      <c r="BA109" s="438">
        <v>1570088</v>
      </c>
      <c r="BB109" s="438">
        <v>1641125</v>
      </c>
      <c r="BC109" s="438">
        <v>1859679.58</v>
      </c>
      <c r="BD109" s="438">
        <v>1871549</v>
      </c>
      <c r="BE109" s="438">
        <v>1885309</v>
      </c>
      <c r="BF109" s="438">
        <v>1898086</v>
      </c>
      <c r="BG109" s="438">
        <v>1909680.81</v>
      </c>
      <c r="BH109" s="438">
        <v>1922354</v>
      </c>
      <c r="BI109" s="438">
        <v>0</v>
      </c>
      <c r="BJ109" s="438">
        <v>1944973</v>
      </c>
      <c r="BK109" s="438">
        <v>1964564.96</v>
      </c>
      <c r="BL109" s="438">
        <v>2007050</v>
      </c>
      <c r="BM109" s="438">
        <v>0</v>
      </c>
      <c r="BN109" s="438">
        <v>0</v>
      </c>
      <c r="BO109" s="438"/>
      <c r="BP109" s="438"/>
      <c r="BQ109" s="438"/>
      <c r="BR109" s="438"/>
      <c r="BS109" s="438"/>
      <c r="BT109" s="438"/>
      <c r="BU109" s="438"/>
      <c r="BV109" s="438"/>
      <c r="BW109" s="438"/>
      <c r="BX109" s="438"/>
      <c r="BY109" s="438"/>
      <c r="BZ109" s="438"/>
    </row>
    <row r="110" spans="1:78" ht="14" customHeight="1" x14ac:dyDescent="0.15">
      <c r="A110" s="438" t="s">
        <v>541</v>
      </c>
      <c r="B110" s="438">
        <v>0</v>
      </c>
      <c r="C110" s="438">
        <v>0</v>
      </c>
      <c r="D110" s="438">
        <v>0</v>
      </c>
      <c r="E110" s="438">
        <v>0</v>
      </c>
      <c r="F110" s="438">
        <v>0</v>
      </c>
      <c r="G110" s="438">
        <v>0</v>
      </c>
      <c r="H110" s="438">
        <v>0</v>
      </c>
      <c r="I110" s="438">
        <v>0</v>
      </c>
      <c r="J110" s="438">
        <v>0</v>
      </c>
      <c r="K110" s="438">
        <v>0</v>
      </c>
      <c r="L110" s="438">
        <v>0</v>
      </c>
      <c r="M110" s="438">
        <v>0</v>
      </c>
      <c r="N110" s="438">
        <v>0</v>
      </c>
      <c r="O110" s="438">
        <v>0</v>
      </c>
      <c r="P110" s="438">
        <v>0</v>
      </c>
      <c r="Q110" s="438">
        <v>0</v>
      </c>
      <c r="R110" s="438">
        <v>0</v>
      </c>
      <c r="S110" s="438">
        <v>0</v>
      </c>
      <c r="T110" s="438">
        <v>0</v>
      </c>
      <c r="U110" s="438">
        <v>0</v>
      </c>
      <c r="V110" s="438">
        <v>0</v>
      </c>
      <c r="W110" s="438">
        <v>0</v>
      </c>
      <c r="X110" s="438">
        <v>0</v>
      </c>
      <c r="Y110" s="438">
        <v>0</v>
      </c>
      <c r="Z110" s="438">
        <v>0</v>
      </c>
      <c r="AA110" s="438">
        <v>0</v>
      </c>
      <c r="AB110" s="438">
        <v>0</v>
      </c>
      <c r="AC110" s="438">
        <v>0</v>
      </c>
      <c r="AD110" s="438">
        <v>0</v>
      </c>
      <c r="AE110" s="438">
        <v>0</v>
      </c>
      <c r="AF110" s="438">
        <v>0</v>
      </c>
      <c r="AG110" s="438">
        <v>0</v>
      </c>
      <c r="AH110" s="438">
        <v>0</v>
      </c>
      <c r="AI110" s="438">
        <v>0</v>
      </c>
      <c r="AJ110" s="438">
        <v>0</v>
      </c>
      <c r="AK110" s="438">
        <v>0</v>
      </c>
      <c r="AL110" s="438">
        <v>0</v>
      </c>
      <c r="AM110" s="438">
        <v>0</v>
      </c>
      <c r="AN110" s="438">
        <v>0</v>
      </c>
      <c r="AO110" s="438">
        <v>550</v>
      </c>
      <c r="AP110" s="438">
        <v>0</v>
      </c>
      <c r="AQ110" s="438">
        <v>0</v>
      </c>
      <c r="AR110" s="438">
        <v>0</v>
      </c>
      <c r="AS110" s="438">
        <v>0</v>
      </c>
      <c r="AT110" s="438">
        <v>0</v>
      </c>
      <c r="AU110" s="438">
        <v>0</v>
      </c>
      <c r="AV110" s="438">
        <v>0</v>
      </c>
      <c r="AW110" s="438">
        <v>0</v>
      </c>
      <c r="AX110" s="438">
        <v>0</v>
      </c>
      <c r="AY110" s="438">
        <v>0</v>
      </c>
      <c r="AZ110" s="438">
        <v>0</v>
      </c>
      <c r="BA110" s="438">
        <v>0</v>
      </c>
      <c r="BB110" s="438">
        <v>0</v>
      </c>
      <c r="BC110" s="438">
        <v>0</v>
      </c>
      <c r="BD110" s="438">
        <v>0</v>
      </c>
      <c r="BE110" s="438">
        <v>0</v>
      </c>
      <c r="BF110" s="438">
        <v>0</v>
      </c>
      <c r="BG110" s="438">
        <v>0</v>
      </c>
      <c r="BH110" s="438">
        <v>0</v>
      </c>
      <c r="BI110" s="438">
        <v>174</v>
      </c>
      <c r="BJ110" s="438">
        <v>0</v>
      </c>
      <c r="BK110" s="438">
        <v>0</v>
      </c>
      <c r="BL110" s="438">
        <v>0</v>
      </c>
      <c r="BM110" s="438">
        <v>0</v>
      </c>
      <c r="BN110" s="438">
        <v>0</v>
      </c>
      <c r="BO110" s="438"/>
      <c r="BP110" s="438"/>
      <c r="BQ110" s="438"/>
      <c r="BR110" s="438"/>
      <c r="BS110" s="438"/>
      <c r="BT110" s="438"/>
      <c r="BU110" s="438"/>
      <c r="BV110" s="438"/>
      <c r="BW110" s="438"/>
      <c r="BX110" s="438"/>
      <c r="BY110" s="438"/>
      <c r="BZ110" s="438"/>
    </row>
    <row r="111" spans="1:78" ht="14" customHeight="1" x14ac:dyDescent="0.15">
      <c r="A111" s="438" t="s">
        <v>540</v>
      </c>
      <c r="B111" s="438">
        <v>0</v>
      </c>
      <c r="C111" s="438">
        <v>0</v>
      </c>
      <c r="D111" s="438">
        <v>0</v>
      </c>
      <c r="E111" s="438">
        <v>0</v>
      </c>
      <c r="F111" s="438">
        <v>0</v>
      </c>
      <c r="G111" s="438">
        <v>0</v>
      </c>
      <c r="H111" s="438">
        <v>0</v>
      </c>
      <c r="I111" s="438">
        <v>0</v>
      </c>
      <c r="J111" s="438">
        <v>0</v>
      </c>
      <c r="K111" s="438">
        <v>0</v>
      </c>
      <c r="L111" s="438">
        <v>0</v>
      </c>
      <c r="M111" s="438">
        <v>0</v>
      </c>
      <c r="N111" s="438">
        <v>0</v>
      </c>
      <c r="O111" s="438">
        <v>0</v>
      </c>
      <c r="P111" s="438">
        <v>0</v>
      </c>
      <c r="Q111" s="438">
        <v>0</v>
      </c>
      <c r="R111" s="438">
        <v>0</v>
      </c>
      <c r="S111" s="438">
        <v>144089.12</v>
      </c>
      <c r="T111" s="438">
        <v>144119</v>
      </c>
      <c r="U111" s="438">
        <v>144197</v>
      </c>
      <c r="V111" s="438">
        <v>0</v>
      </c>
      <c r="W111" s="438">
        <v>0</v>
      </c>
      <c r="X111" s="438">
        <v>144201</v>
      </c>
      <c r="Y111" s="438">
        <v>144047</v>
      </c>
      <c r="Z111" s="438">
        <v>0</v>
      </c>
      <c r="AA111" s="438">
        <v>0</v>
      </c>
      <c r="AB111" s="438">
        <v>144239</v>
      </c>
      <c r="AC111" s="438">
        <v>0</v>
      </c>
      <c r="AD111" s="438">
        <v>0</v>
      </c>
      <c r="AE111" s="438">
        <v>0</v>
      </c>
      <c r="AF111" s="438">
        <v>0</v>
      </c>
      <c r="AG111" s="438">
        <v>0</v>
      </c>
      <c r="AH111" s="438">
        <v>0</v>
      </c>
      <c r="AI111" s="438">
        <v>144175.12</v>
      </c>
      <c r="AJ111" s="438">
        <v>0</v>
      </c>
      <c r="AK111" s="438">
        <v>144056</v>
      </c>
      <c r="AL111" s="438">
        <v>144070</v>
      </c>
      <c r="AM111" s="438">
        <v>0</v>
      </c>
      <c r="AN111" s="438">
        <v>144109</v>
      </c>
      <c r="AO111" s="438">
        <v>143422</v>
      </c>
      <c r="AP111" s="438">
        <v>0</v>
      </c>
      <c r="AQ111" s="438">
        <v>0</v>
      </c>
      <c r="AR111" s="438">
        <v>143880</v>
      </c>
      <c r="AS111" s="438">
        <v>0</v>
      </c>
      <c r="AT111" s="438">
        <v>143902</v>
      </c>
      <c r="AU111" s="438">
        <v>463.49</v>
      </c>
      <c r="AV111" s="438">
        <v>357</v>
      </c>
      <c r="AW111" s="438">
        <v>298</v>
      </c>
      <c r="AX111" s="438">
        <v>281</v>
      </c>
      <c r="AY111" s="438">
        <v>224.18</v>
      </c>
      <c r="AZ111" s="438">
        <v>204</v>
      </c>
      <c r="BA111" s="438">
        <v>229</v>
      </c>
      <c r="BB111" s="438">
        <v>240</v>
      </c>
      <c r="BC111" s="438">
        <v>240.11</v>
      </c>
      <c r="BD111" s="438">
        <v>272</v>
      </c>
      <c r="BE111" s="438">
        <v>210</v>
      </c>
      <c r="BF111" s="438">
        <v>229</v>
      </c>
      <c r="BG111" s="438">
        <v>238.15</v>
      </c>
      <c r="BH111" s="438">
        <v>252</v>
      </c>
      <c r="BI111" s="438">
        <v>1935886</v>
      </c>
      <c r="BJ111" s="438">
        <v>159</v>
      </c>
      <c r="BK111" s="438">
        <v>187.04</v>
      </c>
      <c r="BL111" s="438">
        <v>258</v>
      </c>
      <c r="BM111" s="438">
        <v>233351</v>
      </c>
      <c r="BN111" s="438">
        <v>248287</v>
      </c>
      <c r="BO111" s="438"/>
      <c r="BP111" s="438"/>
      <c r="BQ111" s="438"/>
      <c r="BR111" s="438"/>
      <c r="BS111" s="438"/>
      <c r="BT111" s="438"/>
      <c r="BU111" s="438"/>
      <c r="BV111" s="438"/>
      <c r="BW111" s="438"/>
      <c r="BX111" s="438"/>
      <c r="BY111" s="438"/>
      <c r="BZ111" s="438"/>
    </row>
    <row r="112" spans="1:78" ht="14" customHeight="1" x14ac:dyDescent="0.15">
      <c r="A112" s="438" t="s">
        <v>539</v>
      </c>
      <c r="B112" s="438">
        <v>0</v>
      </c>
      <c r="C112" s="438">
        <v>0</v>
      </c>
      <c r="D112" s="438">
        <v>0</v>
      </c>
      <c r="E112" s="438">
        <v>0</v>
      </c>
      <c r="F112" s="438">
        <v>0</v>
      </c>
      <c r="G112" s="438">
        <v>0</v>
      </c>
      <c r="H112" s="438">
        <v>0</v>
      </c>
      <c r="I112" s="438">
        <v>0</v>
      </c>
      <c r="J112" s="438">
        <v>0</v>
      </c>
      <c r="K112" s="438">
        <v>0</v>
      </c>
      <c r="L112" s="438">
        <v>0</v>
      </c>
      <c r="M112" s="438">
        <v>0</v>
      </c>
      <c r="N112" s="438">
        <v>0</v>
      </c>
      <c r="O112" s="438">
        <v>0</v>
      </c>
      <c r="P112" s="438">
        <v>0</v>
      </c>
      <c r="Q112" s="438">
        <v>0</v>
      </c>
      <c r="R112" s="438">
        <v>0</v>
      </c>
      <c r="S112" s="438">
        <v>-111850.87</v>
      </c>
      <c r="T112" s="438">
        <v>-93987</v>
      </c>
      <c r="U112" s="438">
        <v>-90508</v>
      </c>
      <c r="V112" s="438">
        <v>0</v>
      </c>
      <c r="W112" s="438">
        <v>0</v>
      </c>
      <c r="X112" s="438">
        <v>-24825</v>
      </c>
      <c r="Y112" s="438">
        <v>-2184</v>
      </c>
      <c r="Z112" s="438">
        <v>0</v>
      </c>
      <c r="AA112" s="438">
        <v>0</v>
      </c>
      <c r="AB112" s="438">
        <v>4312</v>
      </c>
      <c r="AC112" s="438">
        <v>0</v>
      </c>
      <c r="AD112" s="438">
        <v>0</v>
      </c>
      <c r="AE112" s="438">
        <v>0</v>
      </c>
      <c r="AF112" s="438">
        <v>0</v>
      </c>
      <c r="AG112" s="438">
        <v>0</v>
      </c>
      <c r="AH112" s="438">
        <v>0</v>
      </c>
      <c r="AI112" s="438">
        <v>82565.95</v>
      </c>
      <c r="AJ112" s="438">
        <v>0</v>
      </c>
      <c r="AK112" s="438">
        <v>27774</v>
      </c>
      <c r="AL112" s="438">
        <v>-21193</v>
      </c>
      <c r="AM112" s="438">
        <v>0</v>
      </c>
      <c r="AN112" s="438">
        <v>-6753</v>
      </c>
      <c r="AO112" s="438">
        <v>-14287</v>
      </c>
      <c r="AP112" s="438">
        <v>0</v>
      </c>
      <c r="AQ112" s="438">
        <v>0</v>
      </c>
      <c r="AR112" s="438">
        <v>-34426</v>
      </c>
      <c r="AS112" s="438">
        <v>0</v>
      </c>
      <c r="AT112" s="438">
        <v>-29538</v>
      </c>
      <c r="AU112" s="438">
        <v>-21620.63</v>
      </c>
      <c r="AV112" s="438">
        <v>4815</v>
      </c>
      <c r="AW112" s="438">
        <v>18004</v>
      </c>
      <c r="AX112" s="438">
        <v>0</v>
      </c>
      <c r="AY112" s="438">
        <v>0</v>
      </c>
      <c r="AZ112" s="438">
        <v>0</v>
      </c>
      <c r="BA112" s="438">
        <v>0</v>
      </c>
      <c r="BB112" s="438">
        <v>0</v>
      </c>
      <c r="BC112" s="438">
        <v>0</v>
      </c>
      <c r="BD112" s="438">
        <v>0</v>
      </c>
      <c r="BE112" s="438">
        <v>0</v>
      </c>
      <c r="BF112" s="438">
        <v>0</v>
      </c>
      <c r="BG112" s="438">
        <v>0</v>
      </c>
      <c r="BH112" s="438">
        <v>0</v>
      </c>
      <c r="BI112" s="438">
        <v>0</v>
      </c>
      <c r="BJ112" s="438">
        <v>0</v>
      </c>
      <c r="BK112" s="438">
        <v>0</v>
      </c>
      <c r="BL112" s="438">
        <v>0</v>
      </c>
      <c r="BM112" s="438">
        <v>0</v>
      </c>
      <c r="BN112" s="438">
        <v>0</v>
      </c>
      <c r="BO112" s="438"/>
      <c r="BP112" s="438"/>
      <c r="BQ112" s="438"/>
      <c r="BR112" s="438"/>
      <c r="BS112" s="438"/>
      <c r="BT112" s="438"/>
      <c r="BU112" s="438"/>
      <c r="BV112" s="438"/>
      <c r="BW112" s="438"/>
      <c r="BX112" s="438"/>
      <c r="BY112" s="438"/>
      <c r="BZ112" s="438"/>
    </row>
    <row r="113" spans="1:78" ht="14" customHeight="1" x14ac:dyDescent="0.15">
      <c r="A113" s="438" t="s">
        <v>538</v>
      </c>
      <c r="B113" s="438">
        <v>10275570</v>
      </c>
      <c r="C113" s="438">
        <v>9914195.5899999999</v>
      </c>
      <c r="D113" s="438">
        <v>10301313</v>
      </c>
      <c r="E113" s="438">
        <v>10163941</v>
      </c>
      <c r="F113" s="438">
        <v>9969425</v>
      </c>
      <c r="G113" s="438">
        <v>9992212.4600000009</v>
      </c>
      <c r="H113" s="438">
        <v>10422870</v>
      </c>
      <c r="I113" s="438">
        <v>10131652</v>
      </c>
      <c r="J113" s="438">
        <v>9948182</v>
      </c>
      <c r="K113" s="438">
        <v>9948570.7699999996</v>
      </c>
      <c r="L113" s="438">
        <v>10004505</v>
      </c>
      <c r="M113" s="438">
        <v>9850270</v>
      </c>
      <c r="N113" s="438">
        <v>155696</v>
      </c>
      <c r="O113" s="438">
        <v>61722.43</v>
      </c>
      <c r="P113" s="438">
        <v>105692</v>
      </c>
      <c r="Q113" s="438">
        <v>57395</v>
      </c>
      <c r="R113" s="438">
        <v>200546</v>
      </c>
      <c r="S113" s="438">
        <v>0</v>
      </c>
      <c r="T113" s="438">
        <v>0</v>
      </c>
      <c r="U113" s="438">
        <v>0</v>
      </c>
      <c r="V113" s="438">
        <v>103950</v>
      </c>
      <c r="W113" s="438">
        <v>0</v>
      </c>
      <c r="X113" s="438">
        <v>0</v>
      </c>
      <c r="Y113" s="438">
        <v>0</v>
      </c>
      <c r="Z113" s="438">
        <v>0</v>
      </c>
      <c r="AA113" s="438">
        <v>0</v>
      </c>
      <c r="AB113" s="438">
        <v>0</v>
      </c>
      <c r="AC113" s="438">
        <v>0</v>
      </c>
      <c r="AD113" s="438">
        <v>0</v>
      </c>
      <c r="AE113" s="438">
        <v>0</v>
      </c>
      <c r="AF113" s="438">
        <v>0</v>
      </c>
      <c r="AG113" s="438">
        <v>0</v>
      </c>
      <c r="AH113" s="438">
        <v>0</v>
      </c>
      <c r="AI113" s="438">
        <v>0</v>
      </c>
      <c r="AJ113" s="438">
        <v>0</v>
      </c>
      <c r="AK113" s="438">
        <v>0</v>
      </c>
      <c r="AL113" s="438">
        <v>0</v>
      </c>
      <c r="AM113" s="438">
        <v>0</v>
      </c>
      <c r="AN113" s="438">
        <v>0</v>
      </c>
      <c r="AO113" s="438">
        <v>0</v>
      </c>
      <c r="AP113" s="438">
        <v>0</v>
      </c>
      <c r="AQ113" s="438">
        <v>0</v>
      </c>
      <c r="AR113" s="438">
        <v>0</v>
      </c>
      <c r="AS113" s="438">
        <v>0</v>
      </c>
      <c r="AT113" s="438">
        <v>0</v>
      </c>
      <c r="AU113" s="438">
        <v>76395.31</v>
      </c>
      <c r="AV113" s="438">
        <v>0</v>
      </c>
      <c r="AW113" s="438">
        <v>0</v>
      </c>
      <c r="AX113" s="438">
        <v>0</v>
      </c>
      <c r="AY113" s="438">
        <v>0</v>
      </c>
      <c r="AZ113" s="438">
        <v>0</v>
      </c>
      <c r="BA113" s="438">
        <v>0</v>
      </c>
      <c r="BB113" s="438">
        <v>0</v>
      </c>
      <c r="BC113" s="438">
        <v>0</v>
      </c>
      <c r="BD113" s="438">
        <v>0</v>
      </c>
      <c r="BE113" s="438">
        <v>0</v>
      </c>
      <c r="BF113" s="438">
        <v>0</v>
      </c>
      <c r="BG113" s="438">
        <v>0</v>
      </c>
      <c r="BH113" s="438">
        <v>0</v>
      </c>
      <c r="BI113" s="438">
        <v>0</v>
      </c>
      <c r="BJ113" s="438">
        <v>0</v>
      </c>
      <c r="BK113" s="438">
        <v>0</v>
      </c>
      <c r="BL113" s="438">
        <v>0</v>
      </c>
      <c r="BM113" s="438">
        <v>0</v>
      </c>
      <c r="BN113" s="438">
        <v>0</v>
      </c>
      <c r="BO113" s="438"/>
      <c r="BP113" s="438"/>
      <c r="BQ113" s="438"/>
      <c r="BR113" s="438"/>
      <c r="BS113" s="438"/>
      <c r="BT113" s="438"/>
      <c r="BU113" s="438"/>
      <c r="BV113" s="438"/>
      <c r="BW113" s="438"/>
      <c r="BX113" s="438"/>
      <c r="BY113" s="438"/>
      <c r="BZ113" s="438"/>
    </row>
    <row r="114" spans="1:78" ht="14" customHeight="1" x14ac:dyDescent="0.15">
      <c r="A114" s="438" t="s">
        <v>230</v>
      </c>
      <c r="B114" s="438">
        <v>20791751</v>
      </c>
      <c r="C114" s="438">
        <v>19675062.629999999</v>
      </c>
      <c r="D114" s="438">
        <v>19650719</v>
      </c>
      <c r="E114" s="438">
        <v>19439575</v>
      </c>
      <c r="F114" s="438">
        <v>19124427</v>
      </c>
      <c r="G114" s="438">
        <v>18518134.300000001</v>
      </c>
      <c r="H114" s="438">
        <v>18451019</v>
      </c>
      <c r="I114" s="438">
        <v>18237863</v>
      </c>
      <c r="J114" s="438">
        <v>18032330</v>
      </c>
      <c r="K114" s="438">
        <v>18076411.09</v>
      </c>
      <c r="L114" s="438">
        <v>17980013</v>
      </c>
      <c r="M114" s="438">
        <v>18629097</v>
      </c>
      <c r="N114" s="438">
        <v>9541016</v>
      </c>
      <c r="O114" s="438">
        <v>9922769.6400000006</v>
      </c>
      <c r="P114" s="438">
        <v>11384829</v>
      </c>
      <c r="Q114" s="438">
        <v>12233955</v>
      </c>
      <c r="R114" s="438">
        <v>12842593</v>
      </c>
      <c r="S114" s="438">
        <v>13670318.720000001</v>
      </c>
      <c r="T114" s="438">
        <v>13217294</v>
      </c>
      <c r="U114" s="438">
        <v>13005857</v>
      </c>
      <c r="V114" s="438">
        <v>13701191</v>
      </c>
      <c r="W114" s="438">
        <v>12902151.33</v>
      </c>
      <c r="X114" s="438">
        <v>12427101</v>
      </c>
      <c r="Y114" s="438">
        <v>12007841</v>
      </c>
      <c r="Z114" s="438">
        <v>12365316</v>
      </c>
      <c r="AA114" s="438">
        <v>11540852.25</v>
      </c>
      <c r="AB114" s="438">
        <v>11128166</v>
      </c>
      <c r="AC114" s="438">
        <v>10772922</v>
      </c>
      <c r="AD114" s="438">
        <v>11128833</v>
      </c>
      <c r="AE114" s="438">
        <v>10404244.439999999</v>
      </c>
      <c r="AF114" s="438">
        <v>9986606</v>
      </c>
      <c r="AG114" s="438">
        <v>9674783</v>
      </c>
      <c r="AH114" s="438">
        <v>9995177</v>
      </c>
      <c r="AI114" s="438">
        <v>9257805.0600000005</v>
      </c>
      <c r="AJ114" s="438">
        <v>11689536</v>
      </c>
      <c r="AK114" s="438">
        <v>11387107</v>
      </c>
      <c r="AL114" s="438">
        <v>11710013</v>
      </c>
      <c r="AM114" s="438">
        <v>10914879.310000001</v>
      </c>
      <c r="AN114" s="438">
        <v>10396930</v>
      </c>
      <c r="AO114" s="438">
        <v>10255862</v>
      </c>
      <c r="AP114" s="438">
        <v>10788708</v>
      </c>
      <c r="AQ114" s="438">
        <v>10344374.42</v>
      </c>
      <c r="AR114" s="438">
        <v>9657452</v>
      </c>
      <c r="AS114" s="438">
        <v>9487732</v>
      </c>
      <c r="AT114" s="438">
        <v>9701616</v>
      </c>
      <c r="AU114" s="438">
        <v>9377086.8399999999</v>
      </c>
      <c r="AV114" s="438">
        <v>6411463</v>
      </c>
      <c r="AW114" s="438">
        <v>6328087</v>
      </c>
      <c r="AX114" s="438">
        <v>6353133</v>
      </c>
      <c r="AY114" s="438">
        <v>5795974.2300000004</v>
      </c>
      <c r="AZ114" s="438">
        <v>5731979</v>
      </c>
      <c r="BA114" s="438">
        <v>5710854</v>
      </c>
      <c r="BB114" s="438">
        <v>5806864</v>
      </c>
      <c r="BC114" s="438">
        <v>5796822.0599999996</v>
      </c>
      <c r="BD114" s="438">
        <v>5717937</v>
      </c>
      <c r="BE114" s="438">
        <v>5874613</v>
      </c>
      <c r="BF114" s="438">
        <v>6159510</v>
      </c>
      <c r="BG114" s="438">
        <v>5965426.6200000001</v>
      </c>
      <c r="BH114" s="438">
        <v>5925333</v>
      </c>
      <c r="BI114" s="438">
        <v>6104957</v>
      </c>
      <c r="BJ114" s="438">
        <v>6204805</v>
      </c>
      <c r="BK114" s="438">
        <v>6099361.3499999996</v>
      </c>
      <c r="BL114" s="438">
        <v>6134794</v>
      </c>
      <c r="BM114" s="438">
        <v>4356902</v>
      </c>
      <c r="BN114" s="438">
        <v>4517211</v>
      </c>
      <c r="BO114" s="438"/>
      <c r="BP114" s="438"/>
      <c r="BQ114" s="438"/>
      <c r="BR114" s="438"/>
      <c r="BS114" s="438"/>
      <c r="BT114" s="438"/>
      <c r="BU114" s="438"/>
      <c r="BV114" s="438"/>
      <c r="BW114" s="438"/>
      <c r="BX114" s="438"/>
      <c r="BY114" s="438"/>
      <c r="BZ114" s="438"/>
    </row>
    <row r="115" spans="1:78" ht="14" customHeight="1" x14ac:dyDescent="0.15">
      <c r="A115" s="438" t="s">
        <v>537</v>
      </c>
      <c r="B115" s="438">
        <v>381785</v>
      </c>
      <c r="C115" s="438">
        <v>342920.27</v>
      </c>
      <c r="D115" s="438">
        <v>355016</v>
      </c>
      <c r="E115" s="438">
        <v>373044</v>
      </c>
      <c r="F115" s="438">
        <v>421377</v>
      </c>
      <c r="G115" s="438">
        <v>372594.12</v>
      </c>
      <c r="H115" s="438">
        <v>380098</v>
      </c>
      <c r="I115" s="438">
        <v>380970</v>
      </c>
      <c r="J115" s="438">
        <v>373981</v>
      </c>
      <c r="K115" s="438">
        <v>355277.15</v>
      </c>
      <c r="L115" s="438">
        <v>323902</v>
      </c>
      <c r="M115" s="438">
        <v>351035</v>
      </c>
      <c r="N115" s="438">
        <v>329303</v>
      </c>
      <c r="O115" s="438">
        <v>292787.21000000002</v>
      </c>
      <c r="P115" s="438">
        <v>336825</v>
      </c>
      <c r="Q115" s="438">
        <v>367348</v>
      </c>
      <c r="R115" s="438">
        <v>470887</v>
      </c>
      <c r="S115" s="438">
        <v>473303.83</v>
      </c>
      <c r="T115" s="438">
        <v>488245</v>
      </c>
      <c r="U115" s="438">
        <v>520622</v>
      </c>
      <c r="V115" s="438">
        <v>560854</v>
      </c>
      <c r="W115" s="438">
        <v>517523.69</v>
      </c>
      <c r="X115" s="438">
        <v>487066</v>
      </c>
      <c r="Y115" s="438">
        <v>546763</v>
      </c>
      <c r="Z115" s="438">
        <v>552152</v>
      </c>
      <c r="AA115" s="438">
        <v>517517.88</v>
      </c>
      <c r="AB115" s="438">
        <v>491477</v>
      </c>
      <c r="AC115" s="438">
        <v>510370</v>
      </c>
      <c r="AD115" s="438">
        <v>541928</v>
      </c>
      <c r="AE115" s="438">
        <v>713035.59</v>
      </c>
      <c r="AF115" s="438">
        <v>693715</v>
      </c>
      <c r="AG115" s="438">
        <v>733843</v>
      </c>
      <c r="AH115" s="438">
        <v>753331</v>
      </c>
      <c r="AI115" s="438">
        <v>696457.7</v>
      </c>
      <c r="AJ115" s="438">
        <v>809981</v>
      </c>
      <c r="AK115" s="438">
        <v>824832</v>
      </c>
      <c r="AL115" s="438">
        <v>855788</v>
      </c>
      <c r="AM115" s="438">
        <v>801273.58</v>
      </c>
      <c r="AN115" s="438">
        <v>807789</v>
      </c>
      <c r="AO115" s="438">
        <v>794707</v>
      </c>
      <c r="AP115" s="438">
        <v>837403</v>
      </c>
      <c r="AQ115" s="438">
        <v>807403.53</v>
      </c>
      <c r="AR115" s="438">
        <v>500776</v>
      </c>
      <c r="AS115" s="438">
        <v>540984</v>
      </c>
      <c r="AT115" s="438">
        <v>536843</v>
      </c>
      <c r="AU115" s="438">
        <v>681735.71</v>
      </c>
      <c r="AV115" s="438">
        <v>501336</v>
      </c>
      <c r="AW115" s="438">
        <v>537286</v>
      </c>
      <c r="AX115" s="438">
        <v>418806</v>
      </c>
      <c r="AY115" s="438">
        <v>252665.27</v>
      </c>
      <c r="AZ115" s="438">
        <v>243615</v>
      </c>
      <c r="BA115" s="438">
        <v>271332</v>
      </c>
      <c r="BB115" s="438">
        <v>296736</v>
      </c>
      <c r="BC115" s="438">
        <v>284328.98</v>
      </c>
      <c r="BD115" s="438">
        <v>273159</v>
      </c>
      <c r="BE115" s="438">
        <v>302994</v>
      </c>
      <c r="BF115" s="438">
        <v>329655</v>
      </c>
      <c r="BG115" s="438">
        <v>311130.59999999998</v>
      </c>
      <c r="BH115" s="438">
        <v>300491</v>
      </c>
      <c r="BI115" s="438">
        <v>325551</v>
      </c>
      <c r="BJ115" s="438">
        <v>344370</v>
      </c>
      <c r="BK115" s="438">
        <v>330436.87</v>
      </c>
      <c r="BL115" s="438">
        <v>2720023</v>
      </c>
      <c r="BM115" s="438">
        <v>191315</v>
      </c>
      <c r="BN115" s="438">
        <v>216998</v>
      </c>
      <c r="BO115" s="438"/>
      <c r="BP115" s="438"/>
      <c r="BQ115" s="438"/>
      <c r="BR115" s="438"/>
      <c r="BS115" s="438"/>
      <c r="BT115" s="438"/>
      <c r="BU115" s="438"/>
      <c r="BV115" s="438"/>
      <c r="BW115" s="438"/>
      <c r="BX115" s="438"/>
      <c r="BY115" s="438"/>
      <c r="BZ115" s="438"/>
    </row>
    <row r="116" spans="1:78" ht="14" customHeight="1" x14ac:dyDescent="0.15">
      <c r="A116" s="438" t="s">
        <v>536</v>
      </c>
      <c r="B116" s="438">
        <v>21173536</v>
      </c>
      <c r="C116" s="438">
        <v>20017982.899999999</v>
      </c>
      <c r="D116" s="438">
        <v>20005735</v>
      </c>
      <c r="E116" s="438">
        <v>19812619</v>
      </c>
      <c r="F116" s="438">
        <v>19545804</v>
      </c>
      <c r="G116" s="438">
        <v>18890728.420000002</v>
      </c>
      <c r="H116" s="438">
        <v>18831117</v>
      </c>
      <c r="I116" s="438">
        <v>18618833</v>
      </c>
      <c r="J116" s="438">
        <v>18406311</v>
      </c>
      <c r="K116" s="438">
        <v>18431688.239999998</v>
      </c>
      <c r="L116" s="438">
        <v>18303915</v>
      </c>
      <c r="M116" s="438">
        <v>18980132</v>
      </c>
      <c r="N116" s="438">
        <v>9870319</v>
      </c>
      <c r="O116" s="438">
        <v>10215556.84</v>
      </c>
      <c r="P116" s="438">
        <v>11721654</v>
      </c>
      <c r="Q116" s="438">
        <v>12601303</v>
      </c>
      <c r="R116" s="438">
        <v>13313480</v>
      </c>
      <c r="S116" s="438">
        <v>14143622.550000001</v>
      </c>
      <c r="T116" s="438">
        <v>13705539</v>
      </c>
      <c r="U116" s="438">
        <v>13526479</v>
      </c>
      <c r="V116" s="438">
        <v>14262045</v>
      </c>
      <c r="W116" s="438">
        <v>13419675.02</v>
      </c>
      <c r="X116" s="438">
        <v>12914167</v>
      </c>
      <c r="Y116" s="438">
        <v>12554604</v>
      </c>
      <c r="Z116" s="438">
        <v>12917468</v>
      </c>
      <c r="AA116" s="438">
        <v>12058370.119999999</v>
      </c>
      <c r="AB116" s="438">
        <v>11619643</v>
      </c>
      <c r="AC116" s="438">
        <v>11283292</v>
      </c>
      <c r="AD116" s="438">
        <v>11670761</v>
      </c>
      <c r="AE116" s="438">
        <v>11117280.029999999</v>
      </c>
      <c r="AF116" s="438">
        <v>10680321</v>
      </c>
      <c r="AG116" s="438">
        <v>10408626</v>
      </c>
      <c r="AH116" s="438">
        <v>10748508</v>
      </c>
      <c r="AI116" s="438">
        <v>9954262.7599999998</v>
      </c>
      <c r="AJ116" s="438">
        <v>12499517</v>
      </c>
      <c r="AK116" s="438">
        <v>12211939</v>
      </c>
      <c r="AL116" s="438">
        <v>12565801</v>
      </c>
      <c r="AM116" s="438">
        <v>11716152.890000001</v>
      </c>
      <c r="AN116" s="438">
        <v>11204719</v>
      </c>
      <c r="AO116" s="438">
        <v>11050569</v>
      </c>
      <c r="AP116" s="438">
        <v>11626111</v>
      </c>
      <c r="AQ116" s="438">
        <v>11151777.949999999</v>
      </c>
      <c r="AR116" s="438">
        <v>10158228</v>
      </c>
      <c r="AS116" s="438">
        <v>10028716</v>
      </c>
      <c r="AT116" s="438">
        <v>10238459</v>
      </c>
      <c r="AU116" s="438">
        <v>10058822.550000001</v>
      </c>
      <c r="AV116" s="438">
        <v>6912799</v>
      </c>
      <c r="AW116" s="438">
        <v>6865373</v>
      </c>
      <c r="AX116" s="438">
        <v>6771939</v>
      </c>
      <c r="AY116" s="438">
        <v>6048639.5099999998</v>
      </c>
      <c r="AZ116" s="438">
        <v>5975594</v>
      </c>
      <c r="BA116" s="438">
        <v>5982186</v>
      </c>
      <c r="BB116" s="438">
        <v>6103600</v>
      </c>
      <c r="BC116" s="438">
        <v>6081151.04</v>
      </c>
      <c r="BD116" s="438">
        <v>5991096</v>
      </c>
      <c r="BE116" s="438">
        <v>6177607</v>
      </c>
      <c r="BF116" s="438">
        <v>6489165</v>
      </c>
      <c r="BG116" s="438">
        <v>6276557.2199999997</v>
      </c>
      <c r="BH116" s="438">
        <v>6225824</v>
      </c>
      <c r="BI116" s="438">
        <v>6430508</v>
      </c>
      <c r="BJ116" s="438">
        <v>6549175</v>
      </c>
      <c r="BK116" s="438">
        <v>6429798.2199999997</v>
      </c>
      <c r="BL116" s="438">
        <v>8854817</v>
      </c>
      <c r="BM116" s="438">
        <v>4548217</v>
      </c>
      <c r="BN116" s="438">
        <v>4734209</v>
      </c>
      <c r="BO116" s="438"/>
      <c r="BP116" s="438"/>
      <c r="BQ116" s="438"/>
      <c r="BR116" s="438"/>
      <c r="BS116" s="438"/>
      <c r="BT116" s="438"/>
      <c r="BU116" s="438"/>
      <c r="BV116" s="438"/>
      <c r="BW116" s="438"/>
      <c r="BX116" s="438"/>
      <c r="BY116" s="438"/>
      <c r="BZ116" s="438"/>
    </row>
    <row r="117" spans="1:78" ht="14" customHeight="1" x14ac:dyDescent="0.15">
      <c r="A117" s="438" t="s">
        <v>535</v>
      </c>
      <c r="B117" s="438">
        <v>54465345</v>
      </c>
      <c r="C117" s="438">
        <v>54203612.520000003</v>
      </c>
      <c r="D117" s="438">
        <v>53693546</v>
      </c>
      <c r="E117" s="438">
        <v>55207933</v>
      </c>
      <c r="F117" s="438">
        <v>53217562</v>
      </c>
      <c r="G117" s="438">
        <v>48165592.210000001</v>
      </c>
      <c r="H117" s="438">
        <v>48487277</v>
      </c>
      <c r="I117" s="438">
        <v>48024246</v>
      </c>
      <c r="J117" s="438">
        <v>48299979</v>
      </c>
      <c r="K117" s="438">
        <v>48592542.659999996</v>
      </c>
      <c r="L117" s="438">
        <v>47879915</v>
      </c>
      <c r="M117" s="438">
        <v>47682473</v>
      </c>
      <c r="N117" s="438">
        <v>35606005</v>
      </c>
      <c r="O117" s="438">
        <v>35350142.920000002</v>
      </c>
      <c r="P117" s="438">
        <v>36623577</v>
      </c>
      <c r="Q117" s="438">
        <v>37433979</v>
      </c>
      <c r="R117" s="438">
        <v>37500955</v>
      </c>
      <c r="S117" s="438">
        <v>27589600.579999998</v>
      </c>
      <c r="T117" s="438">
        <v>26450705</v>
      </c>
      <c r="U117" s="438">
        <v>26093159</v>
      </c>
      <c r="V117" s="438">
        <v>27068628</v>
      </c>
      <c r="W117" s="438">
        <v>26447449.809999999</v>
      </c>
      <c r="X117" s="438">
        <v>25578437</v>
      </c>
      <c r="Y117" s="438">
        <v>25099614</v>
      </c>
      <c r="Z117" s="438">
        <v>25509552</v>
      </c>
      <c r="AA117" s="438">
        <v>25037309.649999999</v>
      </c>
      <c r="AB117" s="438">
        <v>24073179</v>
      </c>
      <c r="AC117" s="438">
        <v>23799717</v>
      </c>
      <c r="AD117" s="438">
        <v>24974278</v>
      </c>
      <c r="AE117" s="438">
        <v>24396808.280000001</v>
      </c>
      <c r="AF117" s="438">
        <v>24230832</v>
      </c>
      <c r="AG117" s="438">
        <v>24489698</v>
      </c>
      <c r="AH117" s="438">
        <v>24713314</v>
      </c>
      <c r="AI117" s="438">
        <v>24499298.760000002</v>
      </c>
      <c r="AJ117" s="438">
        <v>27993853</v>
      </c>
      <c r="AK117" s="438">
        <v>27760951</v>
      </c>
      <c r="AL117" s="438">
        <v>28255407</v>
      </c>
      <c r="AM117" s="438">
        <v>28708873.219999999</v>
      </c>
      <c r="AN117" s="438">
        <v>27785365</v>
      </c>
      <c r="AO117" s="438">
        <v>27899778</v>
      </c>
      <c r="AP117" s="438">
        <v>28540505</v>
      </c>
      <c r="AQ117" s="438">
        <v>29211922.949999999</v>
      </c>
      <c r="AR117" s="438">
        <v>27781967</v>
      </c>
      <c r="AS117" s="438">
        <v>27851277</v>
      </c>
      <c r="AT117" s="438">
        <v>27884559</v>
      </c>
      <c r="AU117" s="438">
        <v>27757182.25</v>
      </c>
      <c r="AV117" s="438">
        <v>22735071</v>
      </c>
      <c r="AW117" s="438">
        <v>22771109</v>
      </c>
      <c r="AX117" s="438">
        <v>22651968</v>
      </c>
      <c r="AY117" s="438">
        <v>21683587.32</v>
      </c>
      <c r="AZ117" s="438">
        <v>21297366</v>
      </c>
      <c r="BA117" s="438">
        <v>20623278</v>
      </c>
      <c r="BB117" s="438">
        <v>20578231</v>
      </c>
      <c r="BC117" s="438">
        <v>20687802.98</v>
      </c>
      <c r="BD117" s="438">
        <v>20190374</v>
      </c>
      <c r="BE117" s="438">
        <v>19808677</v>
      </c>
      <c r="BF117" s="438">
        <v>19896981</v>
      </c>
      <c r="BG117" s="438">
        <v>19816989.690000001</v>
      </c>
      <c r="BH117" s="438">
        <v>19038713</v>
      </c>
      <c r="BI117" s="438">
        <v>18502405</v>
      </c>
      <c r="BJ117" s="438">
        <v>18352034</v>
      </c>
      <c r="BK117" s="438">
        <v>17664453.289999999</v>
      </c>
      <c r="BL117" s="438">
        <v>16193669</v>
      </c>
      <c r="BM117" s="438">
        <v>12696268</v>
      </c>
      <c r="BN117" s="438">
        <v>12448366</v>
      </c>
      <c r="BO117" s="438"/>
      <c r="BP117" s="438"/>
      <c r="BQ117" s="438"/>
      <c r="BR117" s="438"/>
      <c r="BS117" s="438"/>
      <c r="BT117" s="438"/>
      <c r="BU117" s="438"/>
      <c r="BV117" s="438"/>
      <c r="BW117" s="438"/>
      <c r="BX117" s="438"/>
      <c r="BY117" s="438"/>
      <c r="BZ117" s="438"/>
    </row>
    <row r="118" spans="1:78" ht="14" customHeight="1" x14ac:dyDescent="0.15">
      <c r="A118" s="438" t="s">
        <v>323</v>
      </c>
      <c r="B118" s="438" t="s">
        <v>322</v>
      </c>
      <c r="C118" s="438" t="s">
        <v>321</v>
      </c>
      <c r="D118" s="438" t="s">
        <v>320</v>
      </c>
      <c r="E118" s="438" t="s">
        <v>319</v>
      </c>
      <c r="F118" s="438" t="s">
        <v>318</v>
      </c>
      <c r="G118" s="438" t="s">
        <v>317</v>
      </c>
      <c r="H118" s="438" t="s">
        <v>316</v>
      </c>
      <c r="I118" s="438" t="s">
        <v>315</v>
      </c>
      <c r="J118" s="438" t="s">
        <v>314</v>
      </c>
      <c r="K118" s="438" t="s">
        <v>313</v>
      </c>
      <c r="L118" s="438" t="s">
        <v>312</v>
      </c>
      <c r="M118" s="438" t="s">
        <v>311</v>
      </c>
      <c r="N118" s="438" t="s">
        <v>310</v>
      </c>
      <c r="O118" s="438" t="s">
        <v>309</v>
      </c>
      <c r="P118" s="438" t="s">
        <v>308</v>
      </c>
      <c r="Q118" s="438" t="s">
        <v>307</v>
      </c>
      <c r="R118" s="438" t="s">
        <v>306</v>
      </c>
      <c r="S118" s="438" t="s">
        <v>305</v>
      </c>
      <c r="T118" s="438" t="s">
        <v>304</v>
      </c>
      <c r="U118" s="438" t="s">
        <v>303</v>
      </c>
      <c r="V118" s="438" t="s">
        <v>302</v>
      </c>
      <c r="W118" s="438" t="s">
        <v>301</v>
      </c>
      <c r="X118" s="438" t="s">
        <v>300</v>
      </c>
      <c r="Y118" s="438" t="s">
        <v>299</v>
      </c>
      <c r="Z118" s="438" t="s">
        <v>298</v>
      </c>
      <c r="AA118" s="438" t="s">
        <v>297</v>
      </c>
      <c r="AB118" s="438" t="s">
        <v>296</v>
      </c>
      <c r="AC118" s="438" t="s">
        <v>295</v>
      </c>
      <c r="AD118" s="438" t="s">
        <v>294</v>
      </c>
      <c r="AE118" s="438" t="s">
        <v>293</v>
      </c>
      <c r="AF118" s="438" t="s">
        <v>292</v>
      </c>
      <c r="AG118" s="438" t="s">
        <v>291</v>
      </c>
      <c r="AH118" s="438" t="s">
        <v>290</v>
      </c>
      <c r="AI118" s="438" t="s">
        <v>289</v>
      </c>
      <c r="AJ118" s="438" t="s">
        <v>288</v>
      </c>
      <c r="AK118" s="438" t="s">
        <v>287</v>
      </c>
      <c r="AL118" s="438" t="s">
        <v>286</v>
      </c>
      <c r="AM118" s="438" t="s">
        <v>285</v>
      </c>
      <c r="AN118" s="438" t="s">
        <v>284</v>
      </c>
      <c r="AO118" s="438" t="s">
        <v>283</v>
      </c>
      <c r="AP118" s="438" t="s">
        <v>282</v>
      </c>
      <c r="AQ118" s="438" t="s">
        <v>281</v>
      </c>
      <c r="AR118" s="438" t="s">
        <v>280</v>
      </c>
      <c r="AS118" s="438" t="s">
        <v>279</v>
      </c>
      <c r="AT118" s="438" t="s">
        <v>278</v>
      </c>
      <c r="AU118" s="438" t="s">
        <v>277</v>
      </c>
      <c r="AV118" s="438" t="s">
        <v>276</v>
      </c>
      <c r="AW118" s="438" t="s">
        <v>275</v>
      </c>
      <c r="AX118" s="438" t="s">
        <v>274</v>
      </c>
      <c r="AY118" s="438" t="s">
        <v>273</v>
      </c>
      <c r="AZ118" s="438" t="s">
        <v>272</v>
      </c>
      <c r="BA118" s="438" t="s">
        <v>271</v>
      </c>
      <c r="BB118" s="438" t="s">
        <v>270</v>
      </c>
      <c r="BC118" s="438" t="s">
        <v>269</v>
      </c>
      <c r="BD118" s="438" t="s">
        <v>268</v>
      </c>
      <c r="BE118" s="438" t="s">
        <v>267</v>
      </c>
      <c r="BF118" s="438" t="s">
        <v>266</v>
      </c>
      <c r="BG118" s="438" t="s">
        <v>265</v>
      </c>
      <c r="BH118" s="438" t="s">
        <v>264</v>
      </c>
      <c r="BI118" s="438" t="s">
        <v>263</v>
      </c>
      <c r="BJ118" s="438" t="s">
        <v>262</v>
      </c>
      <c r="BK118" s="438" t="s">
        <v>261</v>
      </c>
      <c r="BL118" s="438" t="s">
        <v>260</v>
      </c>
      <c r="BM118" s="438" t="s">
        <v>259</v>
      </c>
      <c r="BN118" s="438" t="s">
        <v>258</v>
      </c>
      <c r="BO118" s="438"/>
      <c r="BP118" s="438"/>
      <c r="BQ118" s="438"/>
      <c r="BR118" s="438"/>
      <c r="BS118" s="438"/>
      <c r="BT118" s="438"/>
      <c r="BU118" s="438"/>
      <c r="BV118" s="438"/>
      <c r="BW118" s="438"/>
      <c r="BX118" s="438"/>
      <c r="BY118" s="438"/>
      <c r="BZ118" s="438"/>
    </row>
    <row r="119" spans="1:78" ht="14" customHeight="1" x14ac:dyDescent="0.15">
      <c r="A119" s="438" t="s">
        <v>257</v>
      </c>
      <c r="B119" s="438"/>
      <c r="C119" s="438"/>
      <c r="D119" s="438"/>
      <c r="E119" s="438"/>
      <c r="F119" s="438"/>
      <c r="G119" s="438"/>
      <c r="H119" s="438"/>
      <c r="I119" s="438"/>
      <c r="J119" s="438"/>
      <c r="K119" s="438"/>
      <c r="L119" s="438"/>
      <c r="M119" s="438"/>
      <c r="N119" s="438"/>
      <c r="O119" s="438"/>
      <c r="P119" s="438"/>
      <c r="Q119" s="438"/>
      <c r="R119" s="438"/>
      <c r="S119" s="438"/>
      <c r="T119" s="438"/>
      <c r="U119" s="438"/>
      <c r="V119" s="438"/>
      <c r="W119" s="438"/>
      <c r="X119" s="438"/>
      <c r="Y119" s="438"/>
      <c r="Z119" s="438"/>
      <c r="AA119" s="438"/>
      <c r="AB119" s="438"/>
      <c r="AC119" s="438"/>
      <c r="AD119" s="438"/>
      <c r="AE119" s="438"/>
      <c r="AF119" s="438"/>
      <c r="AG119" s="438"/>
      <c r="AH119" s="438"/>
      <c r="AI119" s="438"/>
      <c r="AJ119" s="438"/>
      <c r="AK119" s="438"/>
      <c r="AL119" s="438"/>
      <c r="AM119" s="438"/>
      <c r="AN119" s="438"/>
      <c r="AO119" s="438"/>
      <c r="AP119" s="438"/>
      <c r="AQ119" s="438"/>
      <c r="AR119" s="438"/>
      <c r="AS119" s="438"/>
      <c r="AT119" s="438"/>
      <c r="AU119" s="438"/>
      <c r="AV119" s="438"/>
      <c r="AW119" s="438"/>
      <c r="AX119" s="438"/>
      <c r="AY119" s="438"/>
      <c r="AZ119" s="438"/>
      <c r="BA119" s="438"/>
      <c r="BB119" s="438"/>
      <c r="BC119" s="438"/>
      <c r="BD119" s="438"/>
      <c r="BE119" s="438"/>
      <c r="BF119" s="438"/>
      <c r="BG119" s="438"/>
      <c r="BH119" s="438"/>
      <c r="BI119" s="438"/>
      <c r="BJ119" s="438"/>
      <c r="BK119" s="438"/>
      <c r="BL119" s="438"/>
      <c r="BM119" s="438"/>
      <c r="BN119" s="438"/>
      <c r="BO119" s="438"/>
      <c r="BP119" s="438"/>
      <c r="BQ119" s="438"/>
      <c r="BR119" s="438"/>
      <c r="BS119" s="438"/>
      <c r="BT119" s="438"/>
      <c r="BU119" s="438"/>
      <c r="BV119" s="438"/>
      <c r="BW119" s="438"/>
      <c r="BX119" s="438"/>
      <c r="BY119" s="438"/>
      <c r="BZ119" s="438"/>
    </row>
    <row r="120" spans="1:78" ht="14" customHeight="1" x14ac:dyDescent="0.15">
      <c r="A120" s="438" t="s">
        <v>256</v>
      </c>
      <c r="B120" s="438"/>
      <c r="C120" s="438"/>
      <c r="D120" s="438"/>
      <c r="E120" s="438"/>
      <c r="F120" s="438"/>
      <c r="G120" s="438"/>
      <c r="H120" s="438"/>
      <c r="I120" s="438"/>
      <c r="J120" s="438"/>
      <c r="K120" s="438"/>
      <c r="L120" s="438"/>
      <c r="M120" s="438"/>
      <c r="N120" s="438"/>
      <c r="O120" s="438"/>
      <c r="P120" s="438"/>
      <c r="Q120" s="438"/>
      <c r="R120" s="438"/>
      <c r="S120" s="438"/>
      <c r="T120" s="438"/>
      <c r="U120" s="438"/>
      <c r="V120" s="438"/>
      <c r="W120" s="438"/>
      <c r="X120" s="438"/>
      <c r="Y120" s="438"/>
      <c r="Z120" s="438"/>
      <c r="AA120" s="438"/>
      <c r="AB120" s="438"/>
      <c r="AC120" s="438"/>
      <c r="AD120" s="438"/>
      <c r="AE120" s="438"/>
      <c r="AF120" s="438"/>
      <c r="AG120" s="438"/>
      <c r="AH120" s="438"/>
      <c r="AI120" s="438"/>
      <c r="AJ120" s="438"/>
      <c r="AK120" s="438"/>
      <c r="AL120" s="438"/>
      <c r="AM120" s="438"/>
      <c r="AN120" s="438"/>
      <c r="AO120" s="438"/>
      <c r="AP120" s="438"/>
      <c r="AQ120" s="438"/>
      <c r="AR120" s="438"/>
      <c r="AS120" s="438"/>
      <c r="AT120" s="438"/>
      <c r="AU120" s="438"/>
      <c r="AV120" s="438"/>
      <c r="AW120" s="438"/>
      <c r="AX120" s="438"/>
      <c r="AY120" s="438"/>
      <c r="AZ120" s="438"/>
      <c r="BA120" s="438"/>
      <c r="BB120" s="438"/>
      <c r="BC120" s="438"/>
      <c r="BD120" s="438"/>
      <c r="BE120" s="438"/>
      <c r="BF120" s="438"/>
      <c r="BG120" s="438"/>
      <c r="BH120" s="438"/>
      <c r="BI120" s="438"/>
      <c r="BJ120" s="438"/>
      <c r="BK120" s="438"/>
      <c r="BL120" s="438"/>
      <c r="BM120" s="438"/>
      <c r="BN120" s="438"/>
      <c r="BO120" s="438"/>
      <c r="BP120" s="438"/>
      <c r="BQ120" s="438"/>
      <c r="BR120" s="438"/>
      <c r="BS120" s="438"/>
      <c r="BT120" s="438"/>
      <c r="BU120" s="438"/>
      <c r="BV120" s="438"/>
      <c r="BW120" s="438"/>
      <c r="BX120" s="438"/>
      <c r="BY120" s="438"/>
      <c r="BZ120" s="438"/>
    </row>
    <row r="121" spans="1:78" ht="14" customHeight="1" x14ac:dyDescent="0.15">
      <c r="A121" s="438" t="s">
        <v>255</v>
      </c>
      <c r="B121" s="438"/>
      <c r="C121" s="438"/>
      <c r="D121" s="438"/>
      <c r="E121" s="438"/>
      <c r="F121" s="438"/>
      <c r="G121" s="438"/>
      <c r="H121" s="438"/>
      <c r="I121" s="438"/>
      <c r="J121" s="438"/>
      <c r="K121" s="438"/>
      <c r="L121" s="438"/>
      <c r="M121" s="438"/>
      <c r="N121" s="438"/>
      <c r="O121" s="438"/>
      <c r="P121" s="438"/>
      <c r="Q121" s="438"/>
      <c r="R121" s="438"/>
      <c r="S121" s="438"/>
      <c r="T121" s="438"/>
      <c r="U121" s="438"/>
      <c r="V121" s="438"/>
      <c r="W121" s="438"/>
      <c r="X121" s="438"/>
      <c r="Y121" s="438"/>
      <c r="Z121" s="438"/>
      <c r="AA121" s="438"/>
      <c r="AB121" s="438"/>
      <c r="AC121" s="438"/>
      <c r="AD121" s="438"/>
      <c r="AE121" s="438"/>
      <c r="AF121" s="438"/>
      <c r="AG121" s="438"/>
      <c r="AH121" s="438"/>
      <c r="AI121" s="438"/>
      <c r="AJ121" s="438"/>
      <c r="AK121" s="438"/>
      <c r="AL121" s="438"/>
      <c r="AM121" s="438"/>
      <c r="AN121" s="438"/>
      <c r="AO121" s="438"/>
      <c r="AP121" s="438"/>
      <c r="AQ121" s="438"/>
      <c r="AR121" s="438"/>
      <c r="AS121" s="438"/>
      <c r="AT121" s="438"/>
      <c r="AU121" s="438"/>
      <c r="AV121" s="438"/>
      <c r="AW121" s="438"/>
      <c r="AX121" s="438"/>
      <c r="AY121" s="438"/>
      <c r="AZ121" s="438"/>
      <c r="BA121" s="438"/>
      <c r="BB121" s="438"/>
      <c r="BC121" s="438"/>
      <c r="BD121" s="438"/>
      <c r="BE121" s="438"/>
      <c r="BF121" s="438"/>
      <c r="BG121" s="438"/>
      <c r="BH121" s="438"/>
      <c r="BI121" s="438"/>
      <c r="BJ121" s="438"/>
      <c r="BK121" s="438"/>
      <c r="BL121" s="438"/>
      <c r="BM121" s="438"/>
      <c r="BN121" s="438"/>
      <c r="BO121" s="438"/>
      <c r="BP121" s="438"/>
      <c r="BQ121" s="438"/>
      <c r="BR121" s="438"/>
      <c r="BS121" s="438"/>
      <c r="BT121" s="438"/>
      <c r="BU121" s="438"/>
      <c r="BV121" s="438"/>
      <c r="BW121" s="438"/>
      <c r="BX121" s="438"/>
      <c r="BY121" s="438"/>
      <c r="BZ121" s="438"/>
    </row>
    <row r="122" spans="1:78" ht="14" customHeight="1" x14ac:dyDescent="0.15">
      <c r="A122" s="438" t="s">
        <v>254</v>
      </c>
      <c r="B122" s="438"/>
      <c r="C122" s="438"/>
      <c r="D122" s="438"/>
      <c r="E122" s="438"/>
      <c r="F122" s="438"/>
      <c r="G122" s="438"/>
      <c r="H122" s="438"/>
      <c r="I122" s="438"/>
      <c r="J122" s="438"/>
      <c r="K122" s="438"/>
      <c r="L122" s="438"/>
      <c r="M122" s="438"/>
      <c r="N122" s="438"/>
      <c r="O122" s="438"/>
      <c r="P122" s="438"/>
      <c r="Q122" s="438"/>
      <c r="R122" s="438"/>
      <c r="S122" s="438"/>
      <c r="T122" s="438"/>
      <c r="U122" s="438"/>
      <c r="V122" s="438"/>
      <c r="W122" s="438"/>
      <c r="X122" s="438"/>
      <c r="Y122" s="438"/>
      <c r="Z122" s="438"/>
      <c r="AA122" s="438"/>
      <c r="AB122" s="438"/>
      <c r="AC122" s="438"/>
      <c r="AD122" s="438"/>
      <c r="AE122" s="438"/>
      <c r="AF122" s="438"/>
      <c r="AG122" s="438"/>
      <c r="AH122" s="438"/>
      <c r="AI122" s="438"/>
      <c r="AJ122" s="438"/>
      <c r="AK122" s="438"/>
      <c r="AL122" s="438"/>
      <c r="AM122" s="438"/>
      <c r="AN122" s="438"/>
      <c r="AO122" s="438"/>
      <c r="AP122" s="438"/>
      <c r="AQ122" s="438"/>
      <c r="AR122" s="438"/>
      <c r="AS122" s="438"/>
      <c r="AT122" s="438"/>
      <c r="AU122" s="438"/>
      <c r="AV122" s="438"/>
      <c r="AW122" s="438"/>
      <c r="AX122" s="438"/>
      <c r="AY122" s="438"/>
      <c r="AZ122" s="438"/>
      <c r="BA122" s="438"/>
      <c r="BB122" s="438"/>
      <c r="BC122" s="438"/>
      <c r="BD122" s="438"/>
      <c r="BE122" s="438"/>
      <c r="BF122" s="438"/>
      <c r="BG122" s="438"/>
      <c r="BH122" s="438"/>
      <c r="BI122" s="438"/>
      <c r="BJ122" s="438"/>
      <c r="BK122" s="438"/>
      <c r="BL122" s="438"/>
      <c r="BM122" s="438"/>
      <c r="BN122" s="438"/>
    </row>
    <row r="123" spans="1:78" ht="14" customHeight="1" x14ac:dyDescent="0.15">
      <c r="A123" s="445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2"/>
      <c r="O123" s="442"/>
      <c r="P123" s="442"/>
      <c r="Q123" s="442"/>
      <c r="R123" s="442"/>
      <c r="S123" s="442"/>
      <c r="T123" s="442"/>
      <c r="U123" s="442"/>
      <c r="V123" s="442"/>
      <c r="W123" s="442"/>
      <c r="X123" s="442"/>
      <c r="Y123" s="442"/>
      <c r="Z123" s="442"/>
      <c r="AA123" s="442"/>
      <c r="AB123" s="442"/>
      <c r="AC123" s="442"/>
      <c r="AD123" s="442"/>
      <c r="AE123" s="442"/>
      <c r="AF123" s="442"/>
      <c r="AG123" s="442"/>
      <c r="AH123" s="442"/>
      <c r="AI123" s="442"/>
      <c r="AJ123" s="442"/>
      <c r="AK123" s="442"/>
      <c r="AL123" s="442"/>
      <c r="AM123" s="442"/>
      <c r="AN123" s="442"/>
      <c r="AO123" s="442"/>
      <c r="AP123" s="442"/>
      <c r="AQ123" s="442"/>
      <c r="AR123" s="442"/>
      <c r="AS123" s="442"/>
      <c r="AT123" s="442"/>
      <c r="AU123" s="442"/>
      <c r="AV123" s="442"/>
      <c r="AW123" s="442"/>
      <c r="AX123" s="442"/>
      <c r="AY123" s="442"/>
      <c r="AZ123" s="442"/>
      <c r="BA123" s="442"/>
      <c r="BB123" s="442"/>
      <c r="BC123" s="442"/>
      <c r="BD123" s="442"/>
      <c r="BE123" s="442"/>
      <c r="BF123" s="442"/>
      <c r="BG123" s="442"/>
      <c r="BH123" s="442"/>
      <c r="BI123" s="442"/>
      <c r="BJ123" s="442"/>
      <c r="BK123" s="442"/>
      <c r="BL123" s="442"/>
      <c r="BM123" s="442"/>
      <c r="BN123" s="442"/>
    </row>
    <row r="124" spans="1:78" s="440" customFormat="1" ht="14" customHeight="1" x14ac:dyDescent="0.15">
      <c r="A124" s="441"/>
    </row>
    <row r="125" spans="1:78" s="440" customFormat="1" ht="14" customHeight="1" x14ac:dyDescent="0.15">
      <c r="A125" s="441"/>
    </row>
    <row r="126" spans="1:78" s="444" customFormat="1" ht="14" customHeight="1" x14ac:dyDescent="0.15">
      <c r="A126" s="441"/>
    </row>
    <row r="127" spans="1:78" ht="14" customHeight="1" x14ac:dyDescent="0.15">
      <c r="B127" s="440"/>
      <c r="C127" s="440"/>
      <c r="D127" s="440"/>
      <c r="E127" s="440"/>
      <c r="F127" s="440"/>
      <c r="G127" s="440"/>
      <c r="H127" s="440"/>
      <c r="I127" s="440"/>
      <c r="J127" s="440"/>
      <c r="K127" s="440"/>
      <c r="L127" s="440"/>
      <c r="M127" s="440"/>
      <c r="N127" s="440"/>
      <c r="O127" s="440"/>
      <c r="P127" s="440"/>
      <c r="Q127" s="440"/>
      <c r="R127" s="440"/>
      <c r="S127" s="440"/>
      <c r="T127" s="440"/>
      <c r="U127" s="440"/>
      <c r="V127" s="440"/>
      <c r="W127" s="440"/>
      <c r="X127" s="440"/>
      <c r="Y127" s="440"/>
      <c r="Z127" s="440"/>
      <c r="AA127" s="440"/>
      <c r="AB127" s="440"/>
      <c r="AC127" s="440"/>
      <c r="AD127" s="440"/>
      <c r="AE127" s="440"/>
      <c r="AF127" s="440"/>
      <c r="AG127" s="440"/>
      <c r="AH127" s="440"/>
      <c r="AI127" s="440"/>
      <c r="AJ127" s="440"/>
      <c r="AK127" s="440"/>
      <c r="AL127" s="440"/>
      <c r="AM127" s="440"/>
      <c r="AN127" s="440"/>
      <c r="AO127" s="440"/>
      <c r="AP127" s="440"/>
      <c r="AQ127" s="440"/>
      <c r="AR127" s="440"/>
      <c r="AS127" s="440"/>
      <c r="AT127" s="440"/>
      <c r="AU127" s="440"/>
      <c r="AV127" s="440"/>
      <c r="AW127" s="440"/>
      <c r="AX127" s="440"/>
      <c r="AY127" s="440"/>
      <c r="AZ127" s="440"/>
      <c r="BA127" s="440"/>
      <c r="BB127" s="440"/>
      <c r="BC127" s="440"/>
      <c r="BD127" s="440"/>
    </row>
    <row r="128" spans="1:78" ht="14" customHeight="1" x14ac:dyDescent="0.15">
      <c r="A128" s="443" t="s">
        <v>534</v>
      </c>
    </row>
    <row r="129" spans="1:78" s="11" customFormat="1" ht="14" customHeight="1" x14ac:dyDescent="0.15">
      <c r="A129" s="438" t="s">
        <v>478</v>
      </c>
      <c r="B129" s="438" t="s">
        <v>477</v>
      </c>
      <c r="C129" s="438" t="s">
        <v>533</v>
      </c>
      <c r="D129" s="438" t="s">
        <v>475</v>
      </c>
      <c r="E129" s="438" t="s">
        <v>474</v>
      </c>
      <c r="F129" s="438" t="s">
        <v>473</v>
      </c>
      <c r="G129" s="438" t="s">
        <v>532</v>
      </c>
      <c r="H129" s="438" t="s">
        <v>471</v>
      </c>
      <c r="I129" s="438" t="s">
        <v>470</v>
      </c>
      <c r="J129" s="438" t="s">
        <v>469</v>
      </c>
      <c r="K129" s="438" t="s">
        <v>531</v>
      </c>
      <c r="L129" s="438" t="s">
        <v>467</v>
      </c>
      <c r="M129" s="438" t="s">
        <v>466</v>
      </c>
      <c r="N129" s="438" t="s">
        <v>465</v>
      </c>
      <c r="O129" s="438" t="s">
        <v>530</v>
      </c>
      <c r="P129" s="438" t="s">
        <v>463</v>
      </c>
      <c r="Q129" s="438" t="s">
        <v>462</v>
      </c>
      <c r="R129" s="438" t="s">
        <v>461</v>
      </c>
      <c r="S129" s="438" t="s">
        <v>529</v>
      </c>
      <c r="T129" s="438" t="s">
        <v>459</v>
      </c>
      <c r="U129" s="438" t="s">
        <v>458</v>
      </c>
      <c r="V129" s="438" t="s">
        <v>457</v>
      </c>
      <c r="W129" s="438" t="s">
        <v>528</v>
      </c>
      <c r="X129" s="438" t="s">
        <v>455</v>
      </c>
      <c r="Y129" s="438" t="s">
        <v>454</v>
      </c>
      <c r="Z129" s="438" t="s">
        <v>453</v>
      </c>
      <c r="AA129" s="438" t="s">
        <v>527</v>
      </c>
      <c r="AB129" s="438" t="s">
        <v>451</v>
      </c>
      <c r="AC129" s="438" t="s">
        <v>450</v>
      </c>
      <c r="AD129" s="438" t="s">
        <v>449</v>
      </c>
      <c r="AE129" s="438" t="s">
        <v>526</v>
      </c>
      <c r="AF129" s="438" t="s">
        <v>447</v>
      </c>
      <c r="AG129" s="438" t="s">
        <v>446</v>
      </c>
      <c r="AH129" s="438" t="s">
        <v>445</v>
      </c>
      <c r="AI129" s="438" t="s">
        <v>525</v>
      </c>
      <c r="AJ129" s="438" t="s">
        <v>443</v>
      </c>
      <c r="AK129" s="438" t="s">
        <v>442</v>
      </c>
      <c r="AL129" s="438" t="s">
        <v>441</v>
      </c>
      <c r="AM129" s="438" t="s">
        <v>524</v>
      </c>
      <c r="AN129" s="438" t="s">
        <v>439</v>
      </c>
      <c r="AO129" s="438" t="s">
        <v>438</v>
      </c>
      <c r="AP129" s="438" t="s">
        <v>437</v>
      </c>
      <c r="AQ129" s="438" t="s">
        <v>523</v>
      </c>
      <c r="AR129" s="438" t="s">
        <v>435</v>
      </c>
      <c r="AS129" s="438" t="s">
        <v>434</v>
      </c>
      <c r="AT129" s="438" t="s">
        <v>433</v>
      </c>
      <c r="AU129" s="438" t="s">
        <v>522</v>
      </c>
      <c r="AV129" s="438" t="s">
        <v>431</v>
      </c>
      <c r="AW129" s="438" t="s">
        <v>430</v>
      </c>
      <c r="AX129" s="438" t="s">
        <v>429</v>
      </c>
      <c r="AY129" s="438" t="s">
        <v>521</v>
      </c>
      <c r="AZ129" s="438" t="s">
        <v>427</v>
      </c>
      <c r="BA129" s="438" t="s">
        <v>426</v>
      </c>
      <c r="BB129" s="438" t="s">
        <v>425</v>
      </c>
      <c r="BC129" s="438" t="s">
        <v>520</v>
      </c>
      <c r="BD129" s="438" t="s">
        <v>423</v>
      </c>
      <c r="BE129" s="438" t="s">
        <v>422</v>
      </c>
      <c r="BF129" s="438" t="s">
        <v>421</v>
      </c>
      <c r="BG129" s="438" t="s">
        <v>519</v>
      </c>
      <c r="BH129" s="438" t="s">
        <v>419</v>
      </c>
      <c r="BI129" s="438" t="s">
        <v>418</v>
      </c>
      <c r="BJ129" s="438" t="s">
        <v>417</v>
      </c>
      <c r="BK129" s="438" t="s">
        <v>518</v>
      </c>
      <c r="BL129" s="438" t="s">
        <v>415</v>
      </c>
      <c r="BM129" s="438" t="s">
        <v>414</v>
      </c>
      <c r="BN129" s="438" t="s">
        <v>413</v>
      </c>
      <c r="BO129" s="438"/>
      <c r="BP129" s="438"/>
      <c r="BQ129" s="438"/>
      <c r="BR129" s="438"/>
      <c r="BS129" s="438"/>
      <c r="BT129" s="438"/>
      <c r="BU129" s="438"/>
      <c r="BV129" s="438"/>
      <c r="BW129" s="438"/>
      <c r="BX129" s="438"/>
      <c r="BY129" s="438"/>
      <c r="BZ129" s="438"/>
    </row>
    <row r="130" spans="1:78" ht="14" customHeight="1" x14ac:dyDescent="0.15">
      <c r="A130" s="438" t="s">
        <v>517</v>
      </c>
      <c r="B130" s="438"/>
      <c r="C130" s="438"/>
      <c r="D130" s="438"/>
      <c r="E130" s="438"/>
      <c r="F130" s="438"/>
      <c r="G130" s="438"/>
      <c r="H130" s="438"/>
      <c r="I130" s="438"/>
      <c r="J130" s="438"/>
      <c r="K130" s="438"/>
      <c r="L130" s="438"/>
      <c r="M130" s="438"/>
      <c r="N130" s="438"/>
      <c r="O130" s="438"/>
      <c r="P130" s="438"/>
      <c r="Q130" s="438"/>
      <c r="R130" s="438"/>
      <c r="S130" s="438"/>
      <c r="T130" s="438"/>
      <c r="U130" s="438"/>
      <c r="V130" s="438"/>
      <c r="W130" s="438"/>
      <c r="X130" s="438"/>
      <c r="Y130" s="438"/>
      <c r="Z130" s="438"/>
      <c r="AA130" s="438"/>
      <c r="AB130" s="438"/>
      <c r="AC130" s="438"/>
      <c r="AD130" s="438"/>
      <c r="AE130" s="438"/>
      <c r="AF130" s="438"/>
      <c r="AG130" s="438"/>
      <c r="AH130" s="438"/>
      <c r="AI130" s="438"/>
      <c r="AJ130" s="438"/>
      <c r="AK130" s="438"/>
      <c r="AL130" s="438"/>
      <c r="AM130" s="438"/>
      <c r="AN130" s="438"/>
      <c r="AO130" s="438"/>
      <c r="AP130" s="438"/>
      <c r="AQ130" s="438"/>
      <c r="AR130" s="438"/>
      <c r="AS130" s="438"/>
      <c r="AT130" s="438"/>
      <c r="AU130" s="438"/>
      <c r="AV130" s="438"/>
      <c r="AW130" s="438"/>
      <c r="AX130" s="438"/>
      <c r="AY130" s="438"/>
      <c r="AZ130" s="438"/>
      <c r="BA130" s="438"/>
      <c r="BB130" s="438"/>
      <c r="BC130" s="438"/>
      <c r="BD130" s="438"/>
      <c r="BE130" s="438"/>
      <c r="BF130" s="438"/>
      <c r="BG130" s="438"/>
      <c r="BH130" s="438"/>
      <c r="BI130" s="438"/>
      <c r="BJ130" s="438"/>
      <c r="BK130" s="438"/>
      <c r="BL130" s="438"/>
      <c r="BM130" s="438"/>
      <c r="BN130" s="438"/>
      <c r="BO130" s="438"/>
      <c r="BP130" s="438"/>
      <c r="BQ130" s="438"/>
      <c r="BR130" s="438"/>
      <c r="BS130" s="438"/>
      <c r="BT130" s="438"/>
      <c r="BU130" s="438"/>
      <c r="BV130" s="438"/>
      <c r="BW130" s="438"/>
      <c r="BX130" s="438"/>
      <c r="BY130" s="438"/>
      <c r="BZ130" s="438"/>
    </row>
    <row r="131" spans="1:78" ht="14" customHeight="1" x14ac:dyDescent="0.15">
      <c r="A131" s="438" t="s">
        <v>516</v>
      </c>
      <c r="B131" s="438"/>
      <c r="C131" s="438"/>
      <c r="D131" s="438"/>
      <c r="E131" s="438"/>
      <c r="F131" s="438"/>
      <c r="G131" s="438"/>
      <c r="H131" s="438"/>
      <c r="I131" s="438"/>
      <c r="J131" s="438"/>
      <c r="K131" s="438"/>
      <c r="L131" s="438"/>
      <c r="M131" s="438"/>
      <c r="N131" s="438"/>
      <c r="O131" s="438"/>
      <c r="P131" s="438"/>
      <c r="Q131" s="438"/>
      <c r="R131" s="438"/>
      <c r="S131" s="438"/>
      <c r="T131" s="438"/>
      <c r="U131" s="438"/>
      <c r="V131" s="438"/>
      <c r="W131" s="438"/>
      <c r="X131" s="438"/>
      <c r="Y131" s="438"/>
      <c r="Z131" s="438"/>
      <c r="AA131" s="438"/>
      <c r="AB131" s="438"/>
      <c r="AC131" s="438"/>
      <c r="AD131" s="438"/>
      <c r="AE131" s="438"/>
      <c r="AF131" s="438"/>
      <c r="AG131" s="438"/>
      <c r="AH131" s="438"/>
      <c r="AI131" s="438"/>
      <c r="AJ131" s="438"/>
      <c r="AK131" s="438"/>
      <c r="AL131" s="438"/>
      <c r="AM131" s="438"/>
      <c r="AN131" s="438"/>
      <c r="AO131" s="438"/>
      <c r="AP131" s="438"/>
      <c r="AQ131" s="438"/>
      <c r="AR131" s="438"/>
      <c r="AS131" s="438"/>
      <c r="AT131" s="438"/>
      <c r="AU131" s="438"/>
      <c r="AV131" s="438"/>
      <c r="AW131" s="438"/>
      <c r="AX131" s="438"/>
      <c r="AY131" s="438"/>
      <c r="AZ131" s="438"/>
      <c r="BA131" s="438"/>
      <c r="BB131" s="438"/>
      <c r="BC131" s="438"/>
      <c r="BD131" s="438"/>
      <c r="BE131" s="438"/>
      <c r="BF131" s="438"/>
      <c r="BG131" s="438"/>
      <c r="BH131" s="438"/>
      <c r="BI131" s="438"/>
      <c r="BJ131" s="438"/>
      <c r="BK131" s="438"/>
      <c r="BL131" s="438"/>
      <c r="BM131" s="438"/>
      <c r="BN131" s="438"/>
      <c r="BO131" s="438"/>
      <c r="BP131" s="438"/>
      <c r="BQ131" s="438"/>
      <c r="BR131" s="438"/>
      <c r="BS131" s="438"/>
      <c r="BT131" s="438"/>
      <c r="BU131" s="438"/>
      <c r="BV131" s="438"/>
      <c r="BW131" s="438"/>
      <c r="BX131" s="438"/>
      <c r="BY131" s="438"/>
      <c r="BZ131" s="438"/>
    </row>
    <row r="132" spans="1:78" ht="14" customHeight="1" x14ac:dyDescent="0.15">
      <c r="A132" s="438" t="s">
        <v>228</v>
      </c>
      <c r="B132" s="438">
        <v>6103895</v>
      </c>
      <c r="C132" s="438">
        <v>5755067.6799999997</v>
      </c>
      <c r="D132" s="438">
        <v>5211747</v>
      </c>
      <c r="E132" s="438">
        <v>5060875</v>
      </c>
      <c r="F132" s="438">
        <v>5529948</v>
      </c>
      <c r="G132" s="438">
        <v>5195174.6500000004</v>
      </c>
      <c r="H132" s="438">
        <v>4433070</v>
      </c>
      <c r="I132" s="438">
        <v>4192649</v>
      </c>
      <c r="J132" s="438">
        <v>3681115</v>
      </c>
      <c r="K132" s="438">
        <v>3652996.3</v>
      </c>
      <c r="L132" s="438">
        <v>2310293</v>
      </c>
      <c r="M132" s="438">
        <v>2565923</v>
      </c>
      <c r="N132" s="438">
        <v>2682037</v>
      </c>
      <c r="O132" s="438">
        <v>3156748.1</v>
      </c>
      <c r="P132" s="438">
        <v>2993559</v>
      </c>
      <c r="Q132" s="438">
        <v>2245220</v>
      </c>
      <c r="R132" s="438">
        <v>4497216</v>
      </c>
      <c r="S132" s="438">
        <v>5175444.04</v>
      </c>
      <c r="T132" s="438">
        <v>4847735</v>
      </c>
      <c r="U132" s="438">
        <v>5087662</v>
      </c>
      <c r="V132" s="438">
        <v>5511904</v>
      </c>
      <c r="W132" s="438">
        <v>5382300.9199999999</v>
      </c>
      <c r="X132" s="438">
        <v>5215636</v>
      </c>
      <c r="Y132" s="438">
        <v>5056536</v>
      </c>
      <c r="Z132" s="438">
        <v>5608511</v>
      </c>
      <c r="AA132" s="438">
        <v>5162327.46</v>
      </c>
      <c r="AB132" s="438">
        <v>4783125</v>
      </c>
      <c r="AC132" s="438">
        <v>4702290</v>
      </c>
      <c r="AD132" s="438">
        <v>5166687</v>
      </c>
      <c r="AE132" s="438">
        <v>4843967.8099999996</v>
      </c>
      <c r="AF132" s="438">
        <v>4640971</v>
      </c>
      <c r="AG132" s="438">
        <v>4771236</v>
      </c>
      <c r="AH132" s="438">
        <v>5191993</v>
      </c>
      <c r="AI132" s="438">
        <v>4962828.53</v>
      </c>
      <c r="AJ132" s="438">
        <v>4379286</v>
      </c>
      <c r="AK132" s="438">
        <v>4490796</v>
      </c>
      <c r="AL132" s="438">
        <v>5046726</v>
      </c>
      <c r="AM132" s="438">
        <v>4896504.07</v>
      </c>
      <c r="AN132" s="438">
        <v>4284646</v>
      </c>
      <c r="AO132" s="438">
        <v>4266770</v>
      </c>
      <c r="AP132" s="438">
        <v>4544348</v>
      </c>
      <c r="AQ132" s="438">
        <v>4520463.1100000003</v>
      </c>
      <c r="AR132" s="438">
        <v>4055085</v>
      </c>
      <c r="AS132" s="438">
        <v>4100460</v>
      </c>
      <c r="AT132" s="438">
        <v>4419962</v>
      </c>
      <c r="AU132" s="438">
        <v>4069955.08</v>
      </c>
      <c r="AV132" s="438">
        <v>3372412</v>
      </c>
      <c r="AW132" s="438">
        <v>3443697</v>
      </c>
      <c r="AX132" s="438">
        <v>3617770</v>
      </c>
      <c r="AY132" s="438">
        <v>2967781.64</v>
      </c>
      <c r="AZ132" s="438">
        <v>2713218</v>
      </c>
      <c r="BA132" s="438">
        <v>2568050</v>
      </c>
      <c r="BB132" s="438">
        <v>2914145</v>
      </c>
      <c r="BC132" s="438">
        <v>2591738.75</v>
      </c>
      <c r="BD132" s="438">
        <v>2103857</v>
      </c>
      <c r="BE132" s="438">
        <v>1981117</v>
      </c>
      <c r="BF132" s="438">
        <v>2339147</v>
      </c>
      <c r="BG132" s="438">
        <v>2272236.4900000002</v>
      </c>
      <c r="BH132" s="438">
        <v>1928768</v>
      </c>
      <c r="BI132" s="438">
        <v>1968223</v>
      </c>
      <c r="BJ132" s="438">
        <v>2107822</v>
      </c>
      <c r="BK132" s="438">
        <v>2079293.77</v>
      </c>
      <c r="BL132" s="438">
        <v>1932376</v>
      </c>
      <c r="BM132" s="438">
        <v>1910888</v>
      </c>
      <c r="BN132" s="438">
        <v>2101575</v>
      </c>
      <c r="BO132" s="438"/>
      <c r="BP132" s="438"/>
      <c r="BQ132" s="438"/>
      <c r="BR132" s="438"/>
      <c r="BS132" s="438"/>
      <c r="BT132" s="438"/>
      <c r="BU132" s="438"/>
      <c r="BV132" s="438"/>
      <c r="BW132" s="438"/>
      <c r="BX132" s="438"/>
      <c r="BY132" s="438"/>
      <c r="BZ132" s="438"/>
    </row>
    <row r="133" spans="1:78" ht="14" customHeight="1" x14ac:dyDescent="0.15">
      <c r="A133" s="438" t="s">
        <v>515</v>
      </c>
      <c r="B133" s="438">
        <v>0</v>
      </c>
      <c r="C133" s="438">
        <v>0</v>
      </c>
      <c r="D133" s="438">
        <v>2154085</v>
      </c>
      <c r="E133" s="438">
        <v>1891675</v>
      </c>
      <c r="F133" s="438">
        <v>0</v>
      </c>
      <c r="G133" s="438">
        <v>0</v>
      </c>
      <c r="H133" s="438">
        <v>1488719</v>
      </c>
      <c r="I133" s="438">
        <v>1294379</v>
      </c>
      <c r="J133" s="438">
        <v>0</v>
      </c>
      <c r="K133" s="438">
        <v>0</v>
      </c>
      <c r="L133" s="438">
        <v>366028</v>
      </c>
      <c r="M133" s="438">
        <v>265890</v>
      </c>
      <c r="N133" s="438">
        <v>0</v>
      </c>
      <c r="O133" s="438">
        <v>0</v>
      </c>
      <c r="P133" s="438">
        <v>0</v>
      </c>
      <c r="Q133" s="438">
        <v>0</v>
      </c>
      <c r="R133" s="438">
        <v>0</v>
      </c>
      <c r="S133" s="438">
        <v>0</v>
      </c>
      <c r="T133" s="438">
        <v>0</v>
      </c>
      <c r="U133" s="438">
        <v>0</v>
      </c>
      <c r="V133" s="438">
        <v>0</v>
      </c>
      <c r="W133" s="438">
        <v>0</v>
      </c>
      <c r="X133" s="438">
        <v>0</v>
      </c>
      <c r="Y133" s="438">
        <v>0</v>
      </c>
      <c r="Z133" s="438">
        <v>0</v>
      </c>
      <c r="AA133" s="438">
        <v>0</v>
      </c>
      <c r="AB133" s="438">
        <v>0</v>
      </c>
      <c r="AC133" s="438">
        <v>0</v>
      </c>
      <c r="AD133" s="438">
        <v>0</v>
      </c>
      <c r="AE133" s="438">
        <v>0</v>
      </c>
      <c r="AF133" s="438">
        <v>0</v>
      </c>
      <c r="AG133" s="438">
        <v>0</v>
      </c>
      <c r="AH133" s="438">
        <v>0</v>
      </c>
      <c r="AI133" s="438">
        <v>0</v>
      </c>
      <c r="AJ133" s="438">
        <v>0</v>
      </c>
      <c r="AK133" s="438">
        <v>0</v>
      </c>
      <c r="AL133" s="438">
        <v>0</v>
      </c>
      <c r="AM133" s="438">
        <v>0</v>
      </c>
      <c r="AN133" s="438">
        <v>0</v>
      </c>
      <c r="AO133" s="438">
        <v>0</v>
      </c>
      <c r="AP133" s="438">
        <v>0</v>
      </c>
      <c r="AQ133" s="438">
        <v>0</v>
      </c>
      <c r="AR133" s="438">
        <v>0</v>
      </c>
      <c r="AS133" s="438">
        <v>0</v>
      </c>
      <c r="AT133" s="438">
        <v>0</v>
      </c>
      <c r="AU133" s="438">
        <v>0</v>
      </c>
      <c r="AV133" s="438">
        <v>0</v>
      </c>
      <c r="AW133" s="438">
        <v>0</v>
      </c>
      <c r="AX133" s="438">
        <v>0</v>
      </c>
      <c r="AY133" s="438">
        <v>0</v>
      </c>
      <c r="AZ133" s="438">
        <v>0</v>
      </c>
      <c r="BA133" s="438">
        <v>0</v>
      </c>
      <c r="BB133" s="438">
        <v>0</v>
      </c>
      <c r="BC133" s="438">
        <v>0</v>
      </c>
      <c r="BD133" s="438">
        <v>0</v>
      </c>
      <c r="BE133" s="438">
        <v>0</v>
      </c>
      <c r="BF133" s="438">
        <v>0</v>
      </c>
      <c r="BG133" s="438">
        <v>0</v>
      </c>
      <c r="BH133" s="438">
        <v>0</v>
      </c>
      <c r="BI133" s="438">
        <v>0</v>
      </c>
      <c r="BJ133" s="438">
        <v>2107822</v>
      </c>
      <c r="BK133" s="438">
        <v>2079293.77</v>
      </c>
      <c r="BL133" s="438">
        <v>1932376</v>
      </c>
      <c r="BM133" s="438">
        <v>1910888</v>
      </c>
      <c r="BN133" s="438">
        <v>2101575</v>
      </c>
      <c r="BO133" s="438"/>
      <c r="BP133" s="438"/>
      <c r="BQ133" s="438"/>
      <c r="BR133" s="438"/>
      <c r="BS133" s="438"/>
      <c r="BT133" s="438"/>
      <c r="BU133" s="438"/>
      <c r="BV133" s="438"/>
      <c r="BW133" s="438"/>
      <c r="BX133" s="438"/>
      <c r="BY133" s="438"/>
      <c r="BZ133" s="438"/>
    </row>
    <row r="134" spans="1:78" ht="14" customHeight="1" x14ac:dyDescent="0.15">
      <c r="A134" s="438" t="s">
        <v>514</v>
      </c>
      <c r="B134" s="438">
        <v>3101195</v>
      </c>
      <c r="C134" s="438">
        <v>3235324.62</v>
      </c>
      <c r="D134" s="438">
        <v>3054093</v>
      </c>
      <c r="E134" s="438">
        <v>3165630</v>
      </c>
      <c r="F134" s="438">
        <v>3010134</v>
      </c>
      <c r="G134" s="438">
        <v>3101172.96</v>
      </c>
      <c r="H134" s="438">
        <v>2940782</v>
      </c>
      <c r="I134" s="438">
        <v>2894700</v>
      </c>
      <c r="J134" s="438">
        <v>2615944</v>
      </c>
      <c r="K134" s="438">
        <v>2650107.27</v>
      </c>
      <c r="L134" s="438">
        <v>1940489</v>
      </c>
      <c r="M134" s="438">
        <v>2296876</v>
      </c>
      <c r="N134" s="438">
        <v>2239760</v>
      </c>
      <c r="O134" s="438">
        <v>2516670.34</v>
      </c>
      <c r="P134" s="438">
        <v>2564203</v>
      </c>
      <c r="Q134" s="438">
        <v>2177345</v>
      </c>
      <c r="R134" s="438">
        <v>2779272</v>
      </c>
      <c r="S134" s="438">
        <v>3059567.85</v>
      </c>
      <c r="T134" s="438">
        <v>3059098</v>
      </c>
      <c r="U134" s="438">
        <v>3198041</v>
      </c>
      <c r="V134" s="438">
        <v>2867481</v>
      </c>
      <c r="W134" s="438">
        <v>3009006.28</v>
      </c>
      <c r="X134" s="438">
        <v>3089772</v>
      </c>
      <c r="Y134" s="438">
        <v>3025786</v>
      </c>
      <c r="Z134" s="438">
        <v>2774431</v>
      </c>
      <c r="AA134" s="438">
        <v>2824698.41</v>
      </c>
      <c r="AB134" s="438">
        <v>2744839</v>
      </c>
      <c r="AC134" s="438">
        <v>2751950</v>
      </c>
      <c r="AD134" s="438">
        <v>2571137</v>
      </c>
      <c r="AE134" s="438">
        <v>2594991.25</v>
      </c>
      <c r="AF134" s="438">
        <v>2604412</v>
      </c>
      <c r="AG134" s="438">
        <v>2840349</v>
      </c>
      <c r="AH134" s="438">
        <v>2489340</v>
      </c>
      <c r="AI134" s="438">
        <v>2593364.79</v>
      </c>
      <c r="AJ134" s="438">
        <v>2468437</v>
      </c>
      <c r="AK134" s="438">
        <v>2619826</v>
      </c>
      <c r="AL134" s="438">
        <v>2412889</v>
      </c>
      <c r="AM134" s="438">
        <v>2546904.7000000002</v>
      </c>
      <c r="AN134" s="438">
        <v>1801491</v>
      </c>
      <c r="AO134" s="438">
        <v>2584317</v>
      </c>
      <c r="AP134" s="438">
        <v>2286423</v>
      </c>
      <c r="AQ134" s="438">
        <v>2327159.11</v>
      </c>
      <c r="AR134" s="438">
        <v>2194986</v>
      </c>
      <c r="AS134" s="438">
        <v>2386037</v>
      </c>
      <c r="AT134" s="438">
        <v>2150406</v>
      </c>
      <c r="AU134" s="438">
        <v>2064638.98</v>
      </c>
      <c r="AV134" s="438">
        <v>0</v>
      </c>
      <c r="AW134" s="438">
        <v>0</v>
      </c>
      <c r="AX134" s="438">
        <v>0</v>
      </c>
      <c r="AY134" s="438">
        <v>0</v>
      </c>
      <c r="AZ134" s="438">
        <v>0</v>
      </c>
      <c r="BA134" s="438">
        <v>0</v>
      </c>
      <c r="BB134" s="438">
        <v>0</v>
      </c>
      <c r="BC134" s="438">
        <v>0</v>
      </c>
      <c r="BD134" s="438">
        <v>0</v>
      </c>
      <c r="BE134" s="438">
        <v>0</v>
      </c>
      <c r="BF134" s="438">
        <v>709774</v>
      </c>
      <c r="BG134" s="438">
        <v>0</v>
      </c>
      <c r="BH134" s="438">
        <v>0</v>
      </c>
      <c r="BI134" s="438">
        <v>1521860</v>
      </c>
      <c r="BJ134" s="438">
        <v>0</v>
      </c>
      <c r="BK134" s="438">
        <v>0</v>
      </c>
      <c r="BL134" s="438">
        <v>0</v>
      </c>
      <c r="BM134" s="438">
        <v>0</v>
      </c>
      <c r="BN134" s="438">
        <v>0</v>
      </c>
      <c r="BO134" s="438"/>
      <c r="BP134" s="438"/>
      <c r="BQ134" s="438"/>
      <c r="BR134" s="438"/>
      <c r="BS134" s="438"/>
      <c r="BT134" s="438"/>
      <c r="BU134" s="438"/>
      <c r="BV134" s="438"/>
      <c r="BW134" s="438"/>
      <c r="BX134" s="438"/>
      <c r="BY134" s="438"/>
      <c r="BZ134" s="438"/>
    </row>
    <row r="135" spans="1:78" ht="14" customHeight="1" x14ac:dyDescent="0.15">
      <c r="A135" s="438" t="s">
        <v>513</v>
      </c>
      <c r="B135" s="438">
        <v>2999130</v>
      </c>
      <c r="C135" s="438">
        <v>2516172.87</v>
      </c>
      <c r="D135" s="438">
        <v>0</v>
      </c>
      <c r="E135" s="438">
        <v>0</v>
      </c>
      <c r="F135" s="438">
        <v>2516244</v>
      </c>
      <c r="G135" s="438">
        <v>2090431.5</v>
      </c>
      <c r="H135" s="438">
        <v>0</v>
      </c>
      <c r="I135" s="438">
        <v>0</v>
      </c>
      <c r="J135" s="438">
        <v>1061601</v>
      </c>
      <c r="K135" s="438">
        <v>999112.83</v>
      </c>
      <c r="L135" s="438">
        <v>0</v>
      </c>
      <c r="M135" s="438">
        <v>0</v>
      </c>
      <c r="N135" s="438">
        <v>438707</v>
      </c>
      <c r="O135" s="438">
        <v>640077.75</v>
      </c>
      <c r="P135" s="438">
        <v>429356</v>
      </c>
      <c r="Q135" s="438">
        <v>67875</v>
      </c>
      <c r="R135" s="438">
        <v>1717944</v>
      </c>
      <c r="S135" s="438">
        <v>2115876.19</v>
      </c>
      <c r="T135" s="438">
        <v>1788637</v>
      </c>
      <c r="U135" s="438">
        <v>1889621</v>
      </c>
      <c r="V135" s="438">
        <v>2644423</v>
      </c>
      <c r="W135" s="438">
        <v>2373294.64</v>
      </c>
      <c r="X135" s="438">
        <v>2125864</v>
      </c>
      <c r="Y135" s="438">
        <v>2030750</v>
      </c>
      <c r="Z135" s="438">
        <v>2834080</v>
      </c>
      <c r="AA135" s="438">
        <v>2337629.0499999998</v>
      </c>
      <c r="AB135" s="438">
        <v>2038286</v>
      </c>
      <c r="AC135" s="438">
        <v>1950340</v>
      </c>
      <c r="AD135" s="438">
        <v>2595550</v>
      </c>
      <c r="AE135" s="438">
        <v>2248976.56</v>
      </c>
      <c r="AF135" s="438">
        <v>2036559</v>
      </c>
      <c r="AG135" s="438">
        <v>1930887</v>
      </c>
      <c r="AH135" s="438">
        <v>2702653</v>
      </c>
      <c r="AI135" s="438">
        <v>2369463.73</v>
      </c>
      <c r="AJ135" s="438">
        <v>1910849</v>
      </c>
      <c r="AK135" s="438">
        <v>1870970</v>
      </c>
      <c r="AL135" s="438">
        <v>2633837</v>
      </c>
      <c r="AM135" s="438">
        <v>2349599.37</v>
      </c>
      <c r="AN135" s="438">
        <v>2483155</v>
      </c>
      <c r="AO135" s="438">
        <v>1682453</v>
      </c>
      <c r="AP135" s="438">
        <v>2257925</v>
      </c>
      <c r="AQ135" s="438">
        <v>2193304.0099999998</v>
      </c>
      <c r="AR135" s="438">
        <v>1860099</v>
      </c>
      <c r="AS135" s="438">
        <v>1714423</v>
      </c>
      <c r="AT135" s="438">
        <v>2269556</v>
      </c>
      <c r="AU135" s="438">
        <v>-4188600.82</v>
      </c>
      <c r="AV135" s="438">
        <v>3372412</v>
      </c>
      <c r="AW135" s="438">
        <v>3443697</v>
      </c>
      <c r="AX135" s="438">
        <v>3617770</v>
      </c>
      <c r="AY135" s="438">
        <v>2967781.64</v>
      </c>
      <c r="AZ135" s="438">
        <v>2713218</v>
      </c>
      <c r="BA135" s="438">
        <v>2568050</v>
      </c>
      <c r="BB135" s="438">
        <v>2914145</v>
      </c>
      <c r="BC135" s="438">
        <v>2591738.75</v>
      </c>
      <c r="BD135" s="438">
        <v>2103857</v>
      </c>
      <c r="BE135" s="438">
        <v>1981117</v>
      </c>
      <c r="BF135" s="438">
        <v>1629373</v>
      </c>
      <c r="BG135" s="438">
        <v>2272236.4900000002</v>
      </c>
      <c r="BH135" s="438">
        <v>1928768</v>
      </c>
      <c r="BI135" s="438">
        <v>446363</v>
      </c>
      <c r="BJ135" s="438">
        <v>0</v>
      </c>
      <c r="BK135" s="438">
        <v>0</v>
      </c>
      <c r="BL135" s="438">
        <v>0</v>
      </c>
      <c r="BM135" s="438">
        <v>0</v>
      </c>
      <c r="BN135" s="438">
        <v>0</v>
      </c>
      <c r="BO135" s="438"/>
      <c r="BP135" s="438"/>
      <c r="BQ135" s="438"/>
      <c r="BR135" s="438"/>
      <c r="BS135" s="438"/>
      <c r="BT135" s="438"/>
      <c r="BU135" s="438"/>
      <c r="BV135" s="438"/>
      <c r="BW135" s="438"/>
      <c r="BX135" s="438"/>
      <c r="BY135" s="438"/>
      <c r="BZ135" s="438"/>
    </row>
    <row r="136" spans="1:78" ht="14" customHeight="1" x14ac:dyDescent="0.15">
      <c r="A136" s="438" t="s">
        <v>512</v>
      </c>
      <c r="B136" s="438">
        <v>3570</v>
      </c>
      <c r="C136" s="438">
        <v>3570.2</v>
      </c>
      <c r="D136" s="438">
        <v>3569</v>
      </c>
      <c r="E136" s="438">
        <v>3570</v>
      </c>
      <c r="F136" s="438">
        <v>3570</v>
      </c>
      <c r="G136" s="438">
        <v>3570.2</v>
      </c>
      <c r="H136" s="438">
        <v>3569</v>
      </c>
      <c r="I136" s="438">
        <v>3570</v>
      </c>
      <c r="J136" s="438">
        <v>3570</v>
      </c>
      <c r="K136" s="438">
        <v>3776.2</v>
      </c>
      <c r="L136" s="438">
        <v>3776</v>
      </c>
      <c r="M136" s="438">
        <v>3157</v>
      </c>
      <c r="N136" s="438">
        <v>3570</v>
      </c>
      <c r="O136" s="438">
        <v>0</v>
      </c>
      <c r="P136" s="438">
        <v>0</v>
      </c>
      <c r="Q136" s="438">
        <v>0</v>
      </c>
      <c r="R136" s="438">
        <v>0</v>
      </c>
      <c r="S136" s="438">
        <v>0</v>
      </c>
      <c r="T136" s="438">
        <v>0</v>
      </c>
      <c r="U136" s="438">
        <v>0</v>
      </c>
      <c r="V136" s="438">
        <v>0</v>
      </c>
      <c r="W136" s="438">
        <v>0</v>
      </c>
      <c r="X136" s="438">
        <v>0</v>
      </c>
      <c r="Y136" s="438">
        <v>0</v>
      </c>
      <c r="Z136" s="438">
        <v>0</v>
      </c>
      <c r="AA136" s="438">
        <v>0</v>
      </c>
      <c r="AB136" s="438">
        <v>0</v>
      </c>
      <c r="AC136" s="438">
        <v>0</v>
      </c>
      <c r="AD136" s="438">
        <v>0</v>
      </c>
      <c r="AE136" s="438">
        <v>0</v>
      </c>
      <c r="AF136" s="438">
        <v>0</v>
      </c>
      <c r="AG136" s="438">
        <v>0</v>
      </c>
      <c r="AH136" s="438">
        <v>0</v>
      </c>
      <c r="AI136" s="438">
        <v>0</v>
      </c>
      <c r="AJ136" s="438">
        <v>0</v>
      </c>
      <c r="AK136" s="438">
        <v>0</v>
      </c>
      <c r="AL136" s="438">
        <v>0</v>
      </c>
      <c r="AM136" s="438">
        <v>0</v>
      </c>
      <c r="AN136" s="438">
        <v>0</v>
      </c>
      <c r="AO136" s="438">
        <v>0</v>
      </c>
      <c r="AP136" s="438">
        <v>0</v>
      </c>
      <c r="AQ136" s="438">
        <v>0</v>
      </c>
      <c r="AR136" s="438">
        <v>0</v>
      </c>
      <c r="AS136" s="438">
        <v>0</v>
      </c>
      <c r="AT136" s="438">
        <v>0</v>
      </c>
      <c r="AU136" s="438">
        <v>0</v>
      </c>
      <c r="AV136" s="438">
        <v>0</v>
      </c>
      <c r="AW136" s="438">
        <v>0</v>
      </c>
      <c r="AX136" s="438">
        <v>0</v>
      </c>
      <c r="AY136" s="438">
        <v>0</v>
      </c>
      <c r="AZ136" s="438">
        <v>0</v>
      </c>
      <c r="BA136" s="438">
        <v>0</v>
      </c>
      <c r="BB136" s="438">
        <v>0</v>
      </c>
      <c r="BC136" s="438">
        <v>0</v>
      </c>
      <c r="BD136" s="438">
        <v>0</v>
      </c>
      <c r="BE136" s="438">
        <v>0</v>
      </c>
      <c r="BF136" s="438">
        <v>0</v>
      </c>
      <c r="BG136" s="438">
        <v>0</v>
      </c>
      <c r="BH136" s="438">
        <v>0</v>
      </c>
      <c r="BI136" s="438">
        <v>0</v>
      </c>
      <c r="BJ136" s="438">
        <v>0</v>
      </c>
      <c r="BK136" s="438">
        <v>0</v>
      </c>
      <c r="BL136" s="438">
        <v>0</v>
      </c>
      <c r="BM136" s="438">
        <v>0</v>
      </c>
      <c r="BN136" s="438">
        <v>0</v>
      </c>
      <c r="BO136" s="438"/>
      <c r="BP136" s="438"/>
      <c r="BQ136" s="438"/>
      <c r="BR136" s="438"/>
      <c r="BS136" s="438"/>
      <c r="BT136" s="438"/>
      <c r="BU136" s="438"/>
      <c r="BV136" s="438"/>
      <c r="BW136" s="438"/>
      <c r="BX136" s="438"/>
      <c r="BY136" s="438"/>
      <c r="BZ136" s="438"/>
    </row>
    <row r="137" spans="1:78" ht="14" customHeight="1" x14ac:dyDescent="0.15">
      <c r="A137" s="438" t="s">
        <v>511</v>
      </c>
      <c r="B137" s="438">
        <v>0</v>
      </c>
      <c r="C137" s="438">
        <v>0</v>
      </c>
      <c r="D137" s="438">
        <v>3569</v>
      </c>
      <c r="E137" s="438">
        <v>3570</v>
      </c>
      <c r="F137" s="438">
        <v>0</v>
      </c>
      <c r="G137" s="438">
        <v>0</v>
      </c>
      <c r="H137" s="438">
        <v>3569</v>
      </c>
      <c r="I137" s="438">
        <v>3570</v>
      </c>
      <c r="J137" s="438">
        <v>0</v>
      </c>
      <c r="K137" s="438">
        <v>0</v>
      </c>
      <c r="L137" s="438">
        <v>3776</v>
      </c>
      <c r="M137" s="438">
        <v>3157</v>
      </c>
      <c r="N137" s="438">
        <v>3570</v>
      </c>
      <c r="O137" s="438">
        <v>0</v>
      </c>
      <c r="P137" s="438">
        <v>0</v>
      </c>
      <c r="Q137" s="438">
        <v>0</v>
      </c>
      <c r="R137" s="438">
        <v>0</v>
      </c>
      <c r="S137" s="438">
        <v>0</v>
      </c>
      <c r="T137" s="438">
        <v>0</v>
      </c>
      <c r="U137" s="438">
        <v>0</v>
      </c>
      <c r="V137" s="438">
        <v>0</v>
      </c>
      <c r="W137" s="438">
        <v>0</v>
      </c>
      <c r="X137" s="438">
        <v>0</v>
      </c>
      <c r="Y137" s="438">
        <v>0</v>
      </c>
      <c r="Z137" s="438">
        <v>0</v>
      </c>
      <c r="AA137" s="438">
        <v>0</v>
      </c>
      <c r="AB137" s="438">
        <v>0</v>
      </c>
      <c r="AC137" s="438">
        <v>0</v>
      </c>
      <c r="AD137" s="438">
        <v>0</v>
      </c>
      <c r="AE137" s="438">
        <v>0</v>
      </c>
      <c r="AF137" s="438">
        <v>0</v>
      </c>
      <c r="AG137" s="438">
        <v>0</v>
      </c>
      <c r="AH137" s="438">
        <v>0</v>
      </c>
      <c r="AI137" s="438">
        <v>0</v>
      </c>
      <c r="AJ137" s="438">
        <v>0</v>
      </c>
      <c r="AK137" s="438">
        <v>0</v>
      </c>
      <c r="AL137" s="438">
        <v>0</v>
      </c>
      <c r="AM137" s="438">
        <v>0</v>
      </c>
      <c r="AN137" s="438">
        <v>0</v>
      </c>
      <c r="AO137" s="438">
        <v>0</v>
      </c>
      <c r="AP137" s="438">
        <v>0</v>
      </c>
      <c r="AQ137" s="438">
        <v>0</v>
      </c>
      <c r="AR137" s="438">
        <v>0</v>
      </c>
      <c r="AS137" s="438">
        <v>0</v>
      </c>
      <c r="AT137" s="438">
        <v>0</v>
      </c>
      <c r="AU137" s="438">
        <v>0</v>
      </c>
      <c r="AV137" s="438">
        <v>0</v>
      </c>
      <c r="AW137" s="438">
        <v>0</v>
      </c>
      <c r="AX137" s="438">
        <v>0</v>
      </c>
      <c r="AY137" s="438">
        <v>0</v>
      </c>
      <c r="AZ137" s="438">
        <v>0</v>
      </c>
      <c r="BA137" s="438">
        <v>0</v>
      </c>
      <c r="BB137" s="438">
        <v>0</v>
      </c>
      <c r="BC137" s="438">
        <v>0</v>
      </c>
      <c r="BD137" s="438">
        <v>0</v>
      </c>
      <c r="BE137" s="438">
        <v>0</v>
      </c>
      <c r="BF137" s="438">
        <v>0</v>
      </c>
      <c r="BG137" s="438">
        <v>0</v>
      </c>
      <c r="BH137" s="438">
        <v>0</v>
      </c>
      <c r="BI137" s="438">
        <v>0</v>
      </c>
      <c r="BJ137" s="438">
        <v>0</v>
      </c>
      <c r="BK137" s="438">
        <v>0</v>
      </c>
      <c r="BL137" s="438">
        <v>0</v>
      </c>
      <c r="BM137" s="438">
        <v>0</v>
      </c>
      <c r="BN137" s="438">
        <v>0</v>
      </c>
      <c r="BO137" s="438"/>
      <c r="BP137" s="438"/>
      <c r="BQ137" s="438"/>
      <c r="BR137" s="438"/>
      <c r="BS137" s="438"/>
      <c r="BT137" s="438"/>
      <c r="BU137" s="438"/>
      <c r="BV137" s="438"/>
      <c r="BW137" s="438"/>
      <c r="BX137" s="438"/>
      <c r="BY137" s="438"/>
      <c r="BZ137" s="438"/>
    </row>
    <row r="138" spans="1:78" ht="14" customHeight="1" x14ac:dyDescent="0.15">
      <c r="A138" s="438" t="s">
        <v>226</v>
      </c>
      <c r="B138" s="438">
        <v>67714</v>
      </c>
      <c r="C138" s="438">
        <v>84211.05</v>
      </c>
      <c r="D138" s="438">
        <v>64165</v>
      </c>
      <c r="E138" s="438">
        <v>78778</v>
      </c>
      <c r="F138" s="438">
        <v>58719</v>
      </c>
      <c r="G138" s="438">
        <v>62446.84</v>
      </c>
      <c r="H138" s="438">
        <v>44370</v>
      </c>
      <c r="I138" s="438">
        <v>42337</v>
      </c>
      <c r="J138" s="438">
        <v>30276</v>
      </c>
      <c r="K138" s="438">
        <v>32816.730000000003</v>
      </c>
      <c r="L138" s="438">
        <v>27512</v>
      </c>
      <c r="M138" s="438">
        <v>27412</v>
      </c>
      <c r="N138" s="438">
        <v>19157</v>
      </c>
      <c r="O138" s="438">
        <v>20763.419999999998</v>
      </c>
      <c r="P138" s="438">
        <v>21122</v>
      </c>
      <c r="Q138" s="438">
        <v>25045</v>
      </c>
      <c r="R138" s="438">
        <v>22208</v>
      </c>
      <c r="S138" s="438">
        <v>0</v>
      </c>
      <c r="T138" s="438">
        <v>0</v>
      </c>
      <c r="U138" s="438">
        <v>0</v>
      </c>
      <c r="V138" s="438">
        <v>0</v>
      </c>
      <c r="W138" s="438">
        <v>0</v>
      </c>
      <c r="X138" s="438">
        <v>0</v>
      </c>
      <c r="Y138" s="438">
        <v>0</v>
      </c>
      <c r="Z138" s="438">
        <v>0</v>
      </c>
      <c r="AA138" s="438">
        <v>0</v>
      </c>
      <c r="AB138" s="438">
        <v>0</v>
      </c>
      <c r="AC138" s="438">
        <v>0</v>
      </c>
      <c r="AD138" s="438">
        <v>0</v>
      </c>
      <c r="AE138" s="438">
        <v>0</v>
      </c>
      <c r="AF138" s="438">
        <v>0</v>
      </c>
      <c r="AG138" s="438">
        <v>0</v>
      </c>
      <c r="AH138" s="438">
        <v>0</v>
      </c>
      <c r="AI138" s="438">
        <v>0</v>
      </c>
      <c r="AJ138" s="438">
        <v>0</v>
      </c>
      <c r="AK138" s="438">
        <v>0</v>
      </c>
      <c r="AL138" s="438">
        <v>0</v>
      </c>
      <c r="AM138" s="438">
        <v>0</v>
      </c>
      <c r="AN138" s="438">
        <v>0</v>
      </c>
      <c r="AO138" s="438">
        <v>0</v>
      </c>
      <c r="AP138" s="438">
        <v>0</v>
      </c>
      <c r="AQ138" s="438">
        <v>0</v>
      </c>
      <c r="AR138" s="438">
        <v>0</v>
      </c>
      <c r="AS138" s="438">
        <v>0</v>
      </c>
      <c r="AT138" s="438">
        <v>0</v>
      </c>
      <c r="AU138" s="438">
        <v>0</v>
      </c>
      <c r="AV138" s="438">
        <v>6779</v>
      </c>
      <c r="AW138" s="438">
        <v>10615</v>
      </c>
      <c r="AX138" s="438">
        <v>6228</v>
      </c>
      <c r="AY138" s="438">
        <v>-2138.19</v>
      </c>
      <c r="AZ138" s="438">
        <v>6866</v>
      </c>
      <c r="BA138" s="438">
        <v>8152</v>
      </c>
      <c r="BB138" s="438">
        <v>6509</v>
      </c>
      <c r="BC138" s="438">
        <v>0</v>
      </c>
      <c r="BD138" s="438">
        <v>5724</v>
      </c>
      <c r="BE138" s="438">
        <v>6334</v>
      </c>
      <c r="BF138" s="438">
        <v>0</v>
      </c>
      <c r="BG138" s="438">
        <v>6206.33</v>
      </c>
      <c r="BH138" s="438">
        <v>1987</v>
      </c>
      <c r="BI138" s="438">
        <v>0</v>
      </c>
      <c r="BJ138" s="438">
        <v>-4112</v>
      </c>
      <c r="BK138" s="438">
        <v>859.07</v>
      </c>
      <c r="BL138" s="438">
        <v>1073</v>
      </c>
      <c r="BM138" s="438">
        <v>-16789</v>
      </c>
      <c r="BN138" s="438">
        <v>-16474</v>
      </c>
      <c r="BO138" s="438"/>
      <c r="BP138" s="438"/>
      <c r="BQ138" s="438"/>
      <c r="BR138" s="438"/>
      <c r="BS138" s="438"/>
      <c r="BT138" s="438"/>
      <c r="BU138" s="438"/>
      <c r="BV138" s="438"/>
      <c r="BW138" s="438"/>
      <c r="BX138" s="438"/>
      <c r="BY138" s="438"/>
      <c r="BZ138" s="438"/>
    </row>
    <row r="139" spans="1:78" ht="14" customHeight="1" x14ac:dyDescent="0.15">
      <c r="A139" s="438" t="s">
        <v>391</v>
      </c>
      <c r="B139" s="438">
        <v>67714</v>
      </c>
      <c r="C139" s="438">
        <v>84211.05</v>
      </c>
      <c r="D139" s="438">
        <v>64165</v>
      </c>
      <c r="E139" s="438">
        <v>78778</v>
      </c>
      <c r="F139" s="438">
        <v>58719</v>
      </c>
      <c r="G139" s="438">
        <v>62446.84</v>
      </c>
      <c r="H139" s="438">
        <v>44370</v>
      </c>
      <c r="I139" s="438">
        <v>42337</v>
      </c>
      <c r="J139" s="438">
        <v>30276</v>
      </c>
      <c r="K139" s="438">
        <v>32816.730000000003</v>
      </c>
      <c r="L139" s="438">
        <v>27512</v>
      </c>
      <c r="M139" s="438">
        <v>27412</v>
      </c>
      <c r="N139" s="438">
        <v>19157</v>
      </c>
      <c r="O139" s="438">
        <v>20763.419999999998</v>
      </c>
      <c r="P139" s="438">
        <v>21122</v>
      </c>
      <c r="Q139" s="438">
        <v>25045</v>
      </c>
      <c r="R139" s="438">
        <v>22208</v>
      </c>
      <c r="S139" s="438">
        <v>0</v>
      </c>
      <c r="T139" s="438">
        <v>0</v>
      </c>
      <c r="U139" s="438">
        <v>0</v>
      </c>
      <c r="V139" s="438">
        <v>0</v>
      </c>
      <c r="W139" s="438">
        <v>0</v>
      </c>
      <c r="X139" s="438">
        <v>0</v>
      </c>
      <c r="Y139" s="438">
        <v>0</v>
      </c>
      <c r="Z139" s="438">
        <v>0</v>
      </c>
      <c r="AA139" s="438">
        <v>0</v>
      </c>
      <c r="AB139" s="438">
        <v>0</v>
      </c>
      <c r="AC139" s="438">
        <v>0</v>
      </c>
      <c r="AD139" s="438">
        <v>0</v>
      </c>
      <c r="AE139" s="438">
        <v>0</v>
      </c>
      <c r="AF139" s="438">
        <v>0</v>
      </c>
      <c r="AG139" s="438">
        <v>0</v>
      </c>
      <c r="AH139" s="438">
        <v>0</v>
      </c>
      <c r="AI139" s="438">
        <v>0</v>
      </c>
      <c r="AJ139" s="438">
        <v>0</v>
      </c>
      <c r="AK139" s="438">
        <v>0</v>
      </c>
      <c r="AL139" s="438">
        <v>0</v>
      </c>
      <c r="AM139" s="438">
        <v>0</v>
      </c>
      <c r="AN139" s="438">
        <v>0</v>
      </c>
      <c r="AO139" s="438">
        <v>0</v>
      </c>
      <c r="AP139" s="438">
        <v>0</v>
      </c>
      <c r="AQ139" s="438">
        <v>0</v>
      </c>
      <c r="AR139" s="438">
        <v>0</v>
      </c>
      <c r="AS139" s="438">
        <v>0</v>
      </c>
      <c r="AT139" s="438">
        <v>0</v>
      </c>
      <c r="AU139" s="438">
        <v>0</v>
      </c>
      <c r="AV139" s="438">
        <v>6779</v>
      </c>
      <c r="AW139" s="438">
        <v>10615</v>
      </c>
      <c r="AX139" s="438">
        <v>6228</v>
      </c>
      <c r="AY139" s="438">
        <v>-2138.19</v>
      </c>
      <c r="AZ139" s="438">
        <v>6866</v>
      </c>
      <c r="BA139" s="438">
        <v>8152</v>
      </c>
      <c r="BB139" s="438">
        <v>6509</v>
      </c>
      <c r="BC139" s="438">
        <v>0</v>
      </c>
      <c r="BD139" s="438">
        <v>5724</v>
      </c>
      <c r="BE139" s="438">
        <v>6334</v>
      </c>
      <c r="BF139" s="438">
        <v>0</v>
      </c>
      <c r="BG139" s="438">
        <v>6206.33</v>
      </c>
      <c r="BH139" s="438">
        <v>1987</v>
      </c>
      <c r="BI139" s="438">
        <v>0</v>
      </c>
      <c r="BJ139" s="438">
        <v>-4112</v>
      </c>
      <c r="BK139" s="438">
        <v>859.07</v>
      </c>
      <c r="BL139" s="438">
        <v>1073</v>
      </c>
      <c r="BM139" s="438">
        <v>-16789</v>
      </c>
      <c r="BN139" s="438">
        <v>-16474</v>
      </c>
      <c r="BO139" s="438"/>
      <c r="BP139" s="438"/>
      <c r="BQ139" s="438"/>
      <c r="BR139" s="438"/>
      <c r="BS139" s="438"/>
      <c r="BT139" s="438"/>
      <c r="BU139" s="438"/>
      <c r="BV139" s="438"/>
      <c r="BW139" s="438"/>
      <c r="BX139" s="438"/>
      <c r="BY139" s="438"/>
      <c r="BZ139" s="438"/>
    </row>
    <row r="140" spans="1:78" ht="14" customHeight="1" x14ac:dyDescent="0.15">
      <c r="A140" s="438" t="s">
        <v>227</v>
      </c>
      <c r="B140" s="438">
        <v>217796</v>
      </c>
      <c r="C140" s="438">
        <v>178612.16</v>
      </c>
      <c r="D140" s="438">
        <v>139806</v>
      </c>
      <c r="E140" s="438">
        <v>110643</v>
      </c>
      <c r="F140" s="438">
        <v>274671</v>
      </c>
      <c r="G140" s="438">
        <v>244390.34</v>
      </c>
      <c r="H140" s="438">
        <v>94780</v>
      </c>
      <c r="I140" s="438">
        <v>104300</v>
      </c>
      <c r="J140" s="438">
        <v>170493</v>
      </c>
      <c r="K140" s="438">
        <v>62378.35</v>
      </c>
      <c r="L140" s="438">
        <v>86305</v>
      </c>
      <c r="M140" s="438">
        <v>96041</v>
      </c>
      <c r="N140" s="438">
        <v>72532</v>
      </c>
      <c r="O140" s="438">
        <v>73126.48</v>
      </c>
      <c r="P140" s="438">
        <v>46727</v>
      </c>
      <c r="Q140" s="438">
        <v>65972</v>
      </c>
      <c r="R140" s="438">
        <v>81741</v>
      </c>
      <c r="S140" s="438">
        <v>181722.83</v>
      </c>
      <c r="T140" s="438">
        <v>116829</v>
      </c>
      <c r="U140" s="438">
        <v>137920</v>
      </c>
      <c r="V140" s="438">
        <v>231832</v>
      </c>
      <c r="W140" s="438">
        <v>131923.98000000001</v>
      </c>
      <c r="X140" s="438">
        <v>105962</v>
      </c>
      <c r="Y140" s="438">
        <v>134518</v>
      </c>
      <c r="Z140" s="438">
        <v>132766</v>
      </c>
      <c r="AA140" s="438">
        <v>157914.93</v>
      </c>
      <c r="AB140" s="438">
        <v>96959</v>
      </c>
      <c r="AC140" s="438">
        <v>97050</v>
      </c>
      <c r="AD140" s="438">
        <v>178984</v>
      </c>
      <c r="AE140" s="438">
        <v>120051.9</v>
      </c>
      <c r="AF140" s="438">
        <v>102186</v>
      </c>
      <c r="AG140" s="438">
        <v>97152</v>
      </c>
      <c r="AH140" s="438">
        <v>138671</v>
      </c>
      <c r="AI140" s="438">
        <v>51043.11</v>
      </c>
      <c r="AJ140" s="438">
        <v>169397</v>
      </c>
      <c r="AK140" s="438">
        <v>57511</v>
      </c>
      <c r="AL140" s="438">
        <v>133791</v>
      </c>
      <c r="AM140" s="438">
        <v>199643.89</v>
      </c>
      <c r="AN140" s="438">
        <v>103091</v>
      </c>
      <c r="AO140" s="438">
        <v>85414</v>
      </c>
      <c r="AP140" s="438">
        <v>105853</v>
      </c>
      <c r="AQ140" s="438">
        <v>129177.9</v>
      </c>
      <c r="AR140" s="438">
        <v>65399</v>
      </c>
      <c r="AS140" s="438">
        <v>148469</v>
      </c>
      <c r="AT140" s="438">
        <v>118335</v>
      </c>
      <c r="AU140" s="438">
        <v>523506.87</v>
      </c>
      <c r="AV140" s="438">
        <v>114130</v>
      </c>
      <c r="AW140" s="438">
        <v>112137</v>
      </c>
      <c r="AX140" s="438">
        <v>126793</v>
      </c>
      <c r="AY140" s="438">
        <v>102251.39</v>
      </c>
      <c r="AZ140" s="438">
        <v>105423</v>
      </c>
      <c r="BA140" s="438">
        <v>80744</v>
      </c>
      <c r="BB140" s="438">
        <v>103228</v>
      </c>
      <c r="BC140" s="438">
        <v>131983.43</v>
      </c>
      <c r="BD140" s="438">
        <v>69353</v>
      </c>
      <c r="BE140" s="438">
        <v>78093</v>
      </c>
      <c r="BF140" s="438">
        <v>210949</v>
      </c>
      <c r="BG140" s="438">
        <v>68044</v>
      </c>
      <c r="BH140" s="438">
        <v>60322</v>
      </c>
      <c r="BI140" s="438">
        <v>49054</v>
      </c>
      <c r="BJ140" s="438">
        <v>73746</v>
      </c>
      <c r="BK140" s="438">
        <v>81276.5</v>
      </c>
      <c r="BL140" s="438">
        <v>29422</v>
      </c>
      <c r="BM140" s="438">
        <v>35846</v>
      </c>
      <c r="BN140" s="438">
        <v>34035</v>
      </c>
      <c r="BO140" s="438"/>
      <c r="BP140" s="438"/>
      <c r="BQ140" s="438"/>
      <c r="BR140" s="438"/>
      <c r="BS140" s="438"/>
      <c r="BT140" s="438"/>
      <c r="BU140" s="438"/>
      <c r="BV140" s="438"/>
      <c r="BW140" s="438"/>
      <c r="BX140" s="438"/>
      <c r="BY140" s="438"/>
      <c r="BZ140" s="438"/>
    </row>
    <row r="141" spans="1:78" ht="14" customHeight="1" x14ac:dyDescent="0.15">
      <c r="A141" s="438" t="s">
        <v>223</v>
      </c>
      <c r="B141" s="438">
        <v>6389405</v>
      </c>
      <c r="C141" s="438">
        <v>6017890.8899999997</v>
      </c>
      <c r="D141" s="438">
        <v>5415718</v>
      </c>
      <c r="E141" s="438">
        <v>5250296</v>
      </c>
      <c r="F141" s="438">
        <v>5863338</v>
      </c>
      <c r="G141" s="438">
        <v>5502011.8300000001</v>
      </c>
      <c r="H141" s="438">
        <v>4572220</v>
      </c>
      <c r="I141" s="438">
        <v>4339286</v>
      </c>
      <c r="J141" s="438">
        <v>3881884</v>
      </c>
      <c r="K141" s="438">
        <v>3748191.39</v>
      </c>
      <c r="L141" s="438">
        <v>2424110</v>
      </c>
      <c r="M141" s="438">
        <v>2689376</v>
      </c>
      <c r="N141" s="438">
        <v>2773726</v>
      </c>
      <c r="O141" s="438">
        <v>3250637.99</v>
      </c>
      <c r="P141" s="438">
        <v>3061408</v>
      </c>
      <c r="Q141" s="438">
        <v>2336237</v>
      </c>
      <c r="R141" s="438">
        <v>4601165</v>
      </c>
      <c r="S141" s="438">
        <v>5357166.87</v>
      </c>
      <c r="T141" s="438">
        <v>4964564</v>
      </c>
      <c r="U141" s="438">
        <v>5225582</v>
      </c>
      <c r="V141" s="438">
        <v>5743736</v>
      </c>
      <c r="W141" s="438">
        <v>5514224.9000000004</v>
      </c>
      <c r="X141" s="438">
        <v>5321598</v>
      </c>
      <c r="Y141" s="438">
        <v>5191054</v>
      </c>
      <c r="Z141" s="438">
        <v>5741277</v>
      </c>
      <c r="AA141" s="438">
        <v>5320242.3899999997</v>
      </c>
      <c r="AB141" s="438">
        <v>4880084</v>
      </c>
      <c r="AC141" s="438">
        <v>4799340</v>
      </c>
      <c r="AD141" s="438">
        <v>5345671</v>
      </c>
      <c r="AE141" s="438">
        <v>4964019.71</v>
      </c>
      <c r="AF141" s="438">
        <v>4743157</v>
      </c>
      <c r="AG141" s="438">
        <v>4868388</v>
      </c>
      <c r="AH141" s="438">
        <v>5330664</v>
      </c>
      <c r="AI141" s="438">
        <v>5013871.63</v>
      </c>
      <c r="AJ141" s="438">
        <v>4548683</v>
      </c>
      <c r="AK141" s="438">
        <v>4548307</v>
      </c>
      <c r="AL141" s="438">
        <v>5180517</v>
      </c>
      <c r="AM141" s="438">
        <v>5096147.96</v>
      </c>
      <c r="AN141" s="438">
        <v>4387737</v>
      </c>
      <c r="AO141" s="438">
        <v>4352184</v>
      </c>
      <c r="AP141" s="438">
        <v>4650201</v>
      </c>
      <c r="AQ141" s="438">
        <v>4649641.0199999996</v>
      </c>
      <c r="AR141" s="438">
        <v>4120484</v>
      </c>
      <c r="AS141" s="438">
        <v>4248929</v>
      </c>
      <c r="AT141" s="438">
        <v>4538297</v>
      </c>
      <c r="AU141" s="438">
        <v>4569840.95</v>
      </c>
      <c r="AV141" s="438">
        <v>3493321</v>
      </c>
      <c r="AW141" s="438">
        <v>3566449</v>
      </c>
      <c r="AX141" s="438">
        <v>3750791</v>
      </c>
      <c r="AY141" s="438">
        <v>3067894.84</v>
      </c>
      <c r="AZ141" s="438">
        <v>2825507</v>
      </c>
      <c r="BA141" s="438">
        <v>2656946</v>
      </c>
      <c r="BB141" s="438">
        <v>3023882</v>
      </c>
      <c r="BC141" s="438">
        <v>2705665.18</v>
      </c>
      <c r="BD141" s="438">
        <v>2178934</v>
      </c>
      <c r="BE141" s="438">
        <v>2065544</v>
      </c>
      <c r="BF141" s="438">
        <v>2550096</v>
      </c>
      <c r="BG141" s="438">
        <v>2346486.81</v>
      </c>
      <c r="BH141" s="438">
        <v>1991077</v>
      </c>
      <c r="BI141" s="438">
        <v>2017277</v>
      </c>
      <c r="BJ141" s="438">
        <v>2177456</v>
      </c>
      <c r="BK141" s="438">
        <v>2161429.33</v>
      </c>
      <c r="BL141" s="438">
        <v>1962871</v>
      </c>
      <c r="BM141" s="438">
        <v>1929945</v>
      </c>
      <c r="BN141" s="438">
        <v>2119136</v>
      </c>
      <c r="BO141" s="438"/>
      <c r="BP141" s="438"/>
      <c r="BQ141" s="438"/>
      <c r="BR141" s="438"/>
      <c r="BS141" s="438"/>
      <c r="BT141" s="438"/>
      <c r="BU141" s="438"/>
      <c r="BV141" s="438"/>
      <c r="BW141" s="438"/>
      <c r="BX141" s="438"/>
      <c r="BY141" s="438"/>
      <c r="BZ141" s="438"/>
    </row>
    <row r="142" spans="1:78" ht="14" customHeight="1" x14ac:dyDescent="0.15">
      <c r="A142" s="438" t="s">
        <v>510</v>
      </c>
      <c r="B142" s="438"/>
      <c r="C142" s="438"/>
      <c r="D142" s="438"/>
      <c r="E142" s="438"/>
      <c r="F142" s="438"/>
      <c r="G142" s="438"/>
      <c r="H142" s="438"/>
      <c r="I142" s="438"/>
      <c r="J142" s="438"/>
      <c r="K142" s="438"/>
      <c r="L142" s="438"/>
      <c r="M142" s="438"/>
      <c r="N142" s="438"/>
      <c r="O142" s="438"/>
      <c r="P142" s="438"/>
      <c r="Q142" s="438"/>
      <c r="R142" s="438"/>
      <c r="S142" s="438"/>
      <c r="T142" s="438"/>
      <c r="U142" s="438"/>
      <c r="V142" s="438"/>
      <c r="W142" s="438"/>
      <c r="X142" s="438"/>
      <c r="Y142" s="438"/>
      <c r="Z142" s="438"/>
      <c r="AA142" s="438"/>
      <c r="AB142" s="438"/>
      <c r="AC142" s="438"/>
      <c r="AD142" s="438"/>
      <c r="AE142" s="438"/>
      <c r="AF142" s="438"/>
      <c r="AG142" s="438"/>
      <c r="AH142" s="438"/>
      <c r="AI142" s="438"/>
      <c r="AJ142" s="438"/>
      <c r="AK142" s="438"/>
      <c r="AL142" s="438"/>
      <c r="AM142" s="438"/>
      <c r="AN142" s="438"/>
      <c r="AO142" s="438"/>
      <c r="AP142" s="438"/>
      <c r="AQ142" s="438"/>
      <c r="AR142" s="438"/>
      <c r="AS142" s="438"/>
      <c r="AT142" s="438"/>
      <c r="AU142" s="438"/>
      <c r="AV142" s="438"/>
      <c r="AW142" s="438"/>
      <c r="AX142" s="438"/>
      <c r="AY142" s="438"/>
      <c r="AZ142" s="438"/>
      <c r="BA142" s="438"/>
      <c r="BB142" s="438"/>
      <c r="BC142" s="438"/>
      <c r="BD142" s="438"/>
      <c r="BE142" s="438"/>
      <c r="BF142" s="438"/>
      <c r="BG142" s="438"/>
      <c r="BH142" s="438"/>
      <c r="BI142" s="438"/>
      <c r="BJ142" s="438"/>
      <c r="BK142" s="438"/>
      <c r="BL142" s="438"/>
      <c r="BM142" s="438"/>
      <c r="BN142" s="438"/>
      <c r="BO142" s="438"/>
      <c r="BP142" s="438"/>
      <c r="BQ142" s="438"/>
      <c r="BR142" s="438"/>
      <c r="BS142" s="438"/>
      <c r="BT142" s="438"/>
      <c r="BU142" s="438"/>
      <c r="BV142" s="438"/>
      <c r="BW142" s="438"/>
      <c r="BX142" s="438"/>
      <c r="BY142" s="438"/>
      <c r="BZ142" s="438"/>
    </row>
    <row r="143" spans="1:78" ht="14" customHeight="1" x14ac:dyDescent="0.15">
      <c r="A143" s="438" t="s">
        <v>221</v>
      </c>
      <c r="B143" s="438">
        <v>3335369</v>
      </c>
      <c r="C143" s="438">
        <v>3495938.47</v>
      </c>
      <c r="D143" s="438">
        <v>3120644</v>
      </c>
      <c r="E143" s="438">
        <v>3044968</v>
      </c>
      <c r="F143" s="438">
        <v>3049210</v>
      </c>
      <c r="G143" s="438">
        <v>3020803.42</v>
      </c>
      <c r="H143" s="438">
        <v>2669110</v>
      </c>
      <c r="I143" s="438">
        <v>2518558</v>
      </c>
      <c r="J143" s="438">
        <v>2285245</v>
      </c>
      <c r="K143" s="438">
        <v>2193902.04</v>
      </c>
      <c r="L143" s="438">
        <v>1757659</v>
      </c>
      <c r="M143" s="438">
        <v>1848835</v>
      </c>
      <c r="N143" s="438">
        <v>1813043</v>
      </c>
      <c r="O143" s="438">
        <v>2242741.41</v>
      </c>
      <c r="P143" s="438">
        <v>2203074</v>
      </c>
      <c r="Q143" s="438">
        <v>1669220</v>
      </c>
      <c r="R143" s="438">
        <v>2721614</v>
      </c>
      <c r="S143" s="438">
        <v>2993448.77</v>
      </c>
      <c r="T143" s="438">
        <v>3037018</v>
      </c>
      <c r="U143" s="438">
        <v>3098971</v>
      </c>
      <c r="V143" s="438">
        <v>3059243</v>
      </c>
      <c r="W143" s="438">
        <v>3211963.26</v>
      </c>
      <c r="X143" s="438">
        <v>3102167</v>
      </c>
      <c r="Y143" s="438">
        <v>3042197</v>
      </c>
      <c r="Z143" s="438">
        <v>3011984</v>
      </c>
      <c r="AA143" s="438">
        <v>2987197.01</v>
      </c>
      <c r="AB143" s="438">
        <v>2873924</v>
      </c>
      <c r="AC143" s="438">
        <v>2793669</v>
      </c>
      <c r="AD143" s="438">
        <v>2848022</v>
      </c>
      <c r="AE143" s="438">
        <v>2908307.9</v>
      </c>
      <c r="AF143" s="438">
        <v>2845450</v>
      </c>
      <c r="AG143" s="438">
        <v>2862329</v>
      </c>
      <c r="AH143" s="438">
        <v>2839390</v>
      </c>
      <c r="AI143" s="438">
        <v>2898728.18</v>
      </c>
      <c r="AJ143" s="438">
        <v>2712486</v>
      </c>
      <c r="AK143" s="438">
        <v>2749486</v>
      </c>
      <c r="AL143" s="438">
        <v>2773612</v>
      </c>
      <c r="AM143" s="438">
        <v>2992740.11</v>
      </c>
      <c r="AN143" s="438">
        <v>2617613</v>
      </c>
      <c r="AO143" s="438">
        <v>2661979</v>
      </c>
      <c r="AP143" s="438">
        <v>2545838</v>
      </c>
      <c r="AQ143" s="438">
        <v>2727231.14</v>
      </c>
      <c r="AR143" s="438">
        <v>2503279</v>
      </c>
      <c r="AS143" s="438">
        <v>2500309</v>
      </c>
      <c r="AT143" s="438">
        <v>2487754</v>
      </c>
      <c r="AU143" s="438">
        <v>3904244.26</v>
      </c>
      <c r="AV143" s="438">
        <v>1609180</v>
      </c>
      <c r="AW143" s="438">
        <v>1628261</v>
      </c>
      <c r="AX143" s="438">
        <v>1528039</v>
      </c>
      <c r="AY143" s="438">
        <v>1362558.3</v>
      </c>
      <c r="AZ143" s="438">
        <v>1300420</v>
      </c>
      <c r="BA143" s="438">
        <v>1235716</v>
      </c>
      <c r="BB143" s="438">
        <v>1225327</v>
      </c>
      <c r="BC143" s="438">
        <v>1190820.52</v>
      </c>
      <c r="BD143" s="438">
        <v>1019973</v>
      </c>
      <c r="BE143" s="438">
        <v>974815</v>
      </c>
      <c r="BF143" s="438">
        <v>1044681</v>
      </c>
      <c r="BG143" s="438">
        <v>1041945.03</v>
      </c>
      <c r="BH143" s="438">
        <v>934322</v>
      </c>
      <c r="BI143" s="438">
        <v>934600</v>
      </c>
      <c r="BJ143" s="438">
        <v>929062</v>
      </c>
      <c r="BK143" s="438">
        <v>955821.31</v>
      </c>
      <c r="BL143" s="438">
        <v>923816</v>
      </c>
      <c r="BM143" s="438">
        <v>911148</v>
      </c>
      <c r="BN143" s="438">
        <v>870229</v>
      </c>
      <c r="BO143" s="438"/>
      <c r="BP143" s="438"/>
      <c r="BQ143" s="438"/>
      <c r="BR143" s="438"/>
      <c r="BS143" s="438"/>
      <c r="BT143" s="438"/>
      <c r="BU143" s="438"/>
      <c r="BV143" s="438"/>
      <c r="BW143" s="438"/>
      <c r="BX143" s="438"/>
      <c r="BY143" s="438"/>
      <c r="BZ143" s="438"/>
    </row>
    <row r="144" spans="1:78" ht="14" customHeight="1" x14ac:dyDescent="0.15">
      <c r="A144" s="438" t="s">
        <v>509</v>
      </c>
      <c r="B144" s="438">
        <v>1663825</v>
      </c>
      <c r="C144" s="438">
        <v>1732982.86</v>
      </c>
      <c r="D144" s="438">
        <v>1661100</v>
      </c>
      <c r="E144" s="438">
        <v>1725884</v>
      </c>
      <c r="F144" s="438">
        <v>1637140</v>
      </c>
      <c r="G144" s="438">
        <v>1691522.73</v>
      </c>
      <c r="H144" s="438">
        <v>1565472</v>
      </c>
      <c r="I144" s="438">
        <v>1538898</v>
      </c>
      <c r="J144" s="438">
        <v>1418860</v>
      </c>
      <c r="K144" s="438">
        <v>1365377.05</v>
      </c>
      <c r="L144" s="438">
        <v>1208075</v>
      </c>
      <c r="M144" s="438">
        <v>1281081</v>
      </c>
      <c r="N144" s="438">
        <v>1241819</v>
      </c>
      <c r="O144" s="438">
        <v>1370295.71</v>
      </c>
      <c r="P144" s="438">
        <v>1486040</v>
      </c>
      <c r="Q144" s="438">
        <v>1195443</v>
      </c>
      <c r="R144" s="438">
        <v>1572056</v>
      </c>
      <c r="S144" s="438">
        <v>1694333.01</v>
      </c>
      <c r="T144" s="438">
        <v>1693176</v>
      </c>
      <c r="U144" s="438">
        <v>1743338</v>
      </c>
      <c r="V144" s="438">
        <v>1569728</v>
      </c>
      <c r="W144" s="438">
        <v>1664236.93</v>
      </c>
      <c r="X144" s="438">
        <v>1669737</v>
      </c>
      <c r="Y144" s="438">
        <v>1622293</v>
      </c>
      <c r="Z144" s="438">
        <v>1500234</v>
      </c>
      <c r="AA144" s="438">
        <v>1538402.52</v>
      </c>
      <c r="AB144" s="438">
        <v>1467174</v>
      </c>
      <c r="AC144" s="438">
        <v>1467904</v>
      </c>
      <c r="AD144" s="438">
        <v>1393617</v>
      </c>
      <c r="AE144" s="438">
        <v>1458116.16</v>
      </c>
      <c r="AF144" s="438">
        <v>1402849</v>
      </c>
      <c r="AG144" s="438">
        <v>1498358</v>
      </c>
      <c r="AH144" s="438">
        <v>1351920</v>
      </c>
      <c r="AI144" s="438">
        <v>1403433.56</v>
      </c>
      <c r="AJ144" s="438">
        <v>1343711</v>
      </c>
      <c r="AK144" s="438">
        <v>1382861</v>
      </c>
      <c r="AL144" s="438">
        <v>1329090</v>
      </c>
      <c r="AM144" s="438">
        <v>1411306.51</v>
      </c>
      <c r="AN144" s="438">
        <v>1395236</v>
      </c>
      <c r="AO144" s="438">
        <v>1440225</v>
      </c>
      <c r="AP144" s="438">
        <v>1290246</v>
      </c>
      <c r="AQ144" s="438">
        <v>1319069.1000000001</v>
      </c>
      <c r="AR144" s="438">
        <v>1207986</v>
      </c>
      <c r="AS144" s="438">
        <v>1260214</v>
      </c>
      <c r="AT144" s="438">
        <v>1190993</v>
      </c>
      <c r="AU144" s="438">
        <v>1121309.3400000001</v>
      </c>
      <c r="AV144" s="438">
        <v>0</v>
      </c>
      <c r="AW144" s="438">
        <v>0</v>
      </c>
      <c r="AX144" s="438">
        <v>0</v>
      </c>
      <c r="AY144" s="438">
        <v>0</v>
      </c>
      <c r="AZ144" s="438">
        <v>0</v>
      </c>
      <c r="BA144" s="438">
        <v>0</v>
      </c>
      <c r="BB144" s="438">
        <v>0</v>
      </c>
      <c r="BC144" s="438">
        <v>0</v>
      </c>
      <c r="BD144" s="438">
        <v>0</v>
      </c>
      <c r="BE144" s="438">
        <v>0</v>
      </c>
      <c r="BF144" s="438">
        <v>1044681</v>
      </c>
      <c r="BG144" s="438">
        <v>0</v>
      </c>
      <c r="BH144" s="438">
        <v>0</v>
      </c>
      <c r="BI144" s="438">
        <v>802478</v>
      </c>
      <c r="BJ144" s="438">
        <v>0</v>
      </c>
      <c r="BK144" s="438">
        <v>0</v>
      </c>
      <c r="BL144" s="438">
        <v>0</v>
      </c>
      <c r="BM144" s="438">
        <v>0</v>
      </c>
      <c r="BN144" s="438">
        <v>0</v>
      </c>
      <c r="BO144" s="438"/>
      <c r="BP144" s="438"/>
      <c r="BQ144" s="438"/>
      <c r="BR144" s="438"/>
      <c r="BS144" s="438"/>
      <c r="BT144" s="438"/>
      <c r="BU144" s="438"/>
      <c r="BV144" s="438"/>
      <c r="BW144" s="438"/>
      <c r="BX144" s="438"/>
      <c r="BY144" s="438"/>
      <c r="BZ144" s="438"/>
    </row>
    <row r="145" spans="1:78" ht="14" customHeight="1" x14ac:dyDescent="0.15">
      <c r="A145" s="438" t="s">
        <v>508</v>
      </c>
      <c r="B145" s="438">
        <v>1671544</v>
      </c>
      <c r="C145" s="438">
        <v>1762955.61</v>
      </c>
      <c r="D145" s="438">
        <v>0</v>
      </c>
      <c r="E145" s="438">
        <v>0</v>
      </c>
      <c r="F145" s="438">
        <v>1412070</v>
      </c>
      <c r="G145" s="438">
        <v>1329280.69</v>
      </c>
      <c r="H145" s="438">
        <v>0</v>
      </c>
      <c r="I145" s="438">
        <v>0</v>
      </c>
      <c r="J145" s="438">
        <v>866385</v>
      </c>
      <c r="K145" s="438">
        <v>828524.99</v>
      </c>
      <c r="L145" s="438">
        <v>0</v>
      </c>
      <c r="M145" s="438">
        <v>0</v>
      </c>
      <c r="N145" s="438">
        <v>571224</v>
      </c>
      <c r="O145" s="438">
        <v>872445.7</v>
      </c>
      <c r="P145" s="438">
        <v>717034</v>
      </c>
      <c r="Q145" s="438">
        <v>473777</v>
      </c>
      <c r="R145" s="438">
        <v>1149558</v>
      </c>
      <c r="S145" s="438">
        <v>1299115.76</v>
      </c>
      <c r="T145" s="438">
        <v>1343842</v>
      </c>
      <c r="U145" s="438">
        <v>1355633</v>
      </c>
      <c r="V145" s="438">
        <v>1489515</v>
      </c>
      <c r="W145" s="438">
        <v>1547726.34</v>
      </c>
      <c r="X145" s="438">
        <v>1432430</v>
      </c>
      <c r="Y145" s="438">
        <v>1419904</v>
      </c>
      <c r="Z145" s="438">
        <v>1511750</v>
      </c>
      <c r="AA145" s="438">
        <v>1448794.49</v>
      </c>
      <c r="AB145" s="438">
        <v>1406750</v>
      </c>
      <c r="AC145" s="438">
        <v>1325765</v>
      </c>
      <c r="AD145" s="438">
        <v>1454405</v>
      </c>
      <c r="AE145" s="438">
        <v>1450191.74</v>
      </c>
      <c r="AF145" s="438">
        <v>1442601</v>
      </c>
      <c r="AG145" s="438">
        <v>1363971</v>
      </c>
      <c r="AH145" s="438">
        <v>1487470</v>
      </c>
      <c r="AI145" s="438">
        <v>1495294.62</v>
      </c>
      <c r="AJ145" s="438">
        <v>1368775</v>
      </c>
      <c r="AK145" s="438">
        <v>1366625</v>
      </c>
      <c r="AL145" s="438">
        <v>1444522</v>
      </c>
      <c r="AM145" s="438">
        <v>1581433.6</v>
      </c>
      <c r="AN145" s="438">
        <v>1222377</v>
      </c>
      <c r="AO145" s="438">
        <v>1221754</v>
      </c>
      <c r="AP145" s="438">
        <v>1255592</v>
      </c>
      <c r="AQ145" s="438">
        <v>1408162.04</v>
      </c>
      <c r="AR145" s="438">
        <v>1295293</v>
      </c>
      <c r="AS145" s="438">
        <v>1240095</v>
      </c>
      <c r="AT145" s="438">
        <v>1296761</v>
      </c>
      <c r="AU145" s="438">
        <v>-580993.07999999996</v>
      </c>
      <c r="AV145" s="438">
        <v>1609180</v>
      </c>
      <c r="AW145" s="438">
        <v>1628261</v>
      </c>
      <c r="AX145" s="438">
        <v>1528039</v>
      </c>
      <c r="AY145" s="438">
        <v>1362558.3</v>
      </c>
      <c r="AZ145" s="438">
        <v>1300420</v>
      </c>
      <c r="BA145" s="438">
        <v>1235716</v>
      </c>
      <c r="BB145" s="438">
        <v>1225327</v>
      </c>
      <c r="BC145" s="438">
        <v>1190820.52</v>
      </c>
      <c r="BD145" s="438">
        <v>1019973</v>
      </c>
      <c r="BE145" s="438">
        <v>974815</v>
      </c>
      <c r="BF145" s="438">
        <v>0</v>
      </c>
      <c r="BG145" s="438">
        <v>1041945.03</v>
      </c>
      <c r="BH145" s="438">
        <v>934322</v>
      </c>
      <c r="BI145" s="438">
        <v>132122</v>
      </c>
      <c r="BJ145" s="438">
        <v>0</v>
      </c>
      <c r="BK145" s="438">
        <v>0</v>
      </c>
      <c r="BL145" s="438">
        <v>0</v>
      </c>
      <c r="BM145" s="438">
        <v>0</v>
      </c>
      <c r="BN145" s="438">
        <v>0</v>
      </c>
      <c r="BO145" s="438"/>
      <c r="BP145" s="438"/>
      <c r="BQ145" s="438"/>
      <c r="BR145" s="438"/>
      <c r="BS145" s="438"/>
      <c r="BT145" s="438"/>
      <c r="BU145" s="438"/>
      <c r="BV145" s="438"/>
      <c r="BW145" s="438"/>
      <c r="BX145" s="438"/>
      <c r="BY145" s="438"/>
      <c r="BZ145" s="438"/>
    </row>
    <row r="146" spans="1:78" ht="14" customHeight="1" x14ac:dyDescent="0.15">
      <c r="A146" s="438" t="s">
        <v>216</v>
      </c>
      <c r="B146" s="438">
        <v>1893091</v>
      </c>
      <c r="C146" s="438">
        <v>1627712.98</v>
      </c>
      <c r="D146" s="438">
        <v>1850473</v>
      </c>
      <c r="E146" s="438">
        <v>1761698</v>
      </c>
      <c r="F146" s="438">
        <v>1836733</v>
      </c>
      <c r="G146" s="438">
        <v>1737534.84</v>
      </c>
      <c r="H146" s="438">
        <v>1709950</v>
      </c>
      <c r="I146" s="438">
        <v>1619244</v>
      </c>
      <c r="J146" s="438">
        <v>1412807</v>
      </c>
      <c r="K146" s="438">
        <v>1245560.7</v>
      </c>
      <c r="L146" s="438">
        <v>1256103</v>
      </c>
      <c r="M146" s="438">
        <v>1296745</v>
      </c>
      <c r="N146" s="438">
        <v>1276470</v>
      </c>
      <c r="O146" s="438">
        <v>1353848.84</v>
      </c>
      <c r="P146" s="438">
        <v>1667168</v>
      </c>
      <c r="Q146" s="438">
        <v>1084727</v>
      </c>
      <c r="R146" s="438">
        <v>1725415</v>
      </c>
      <c r="S146" s="438">
        <v>1782726.25</v>
      </c>
      <c r="T146" s="438">
        <v>1640166</v>
      </c>
      <c r="U146" s="438">
        <v>1800269</v>
      </c>
      <c r="V146" s="438">
        <v>1604609</v>
      </c>
      <c r="W146" s="438">
        <v>1626281.23</v>
      </c>
      <c r="X146" s="438">
        <v>1649438</v>
      </c>
      <c r="Y146" s="438">
        <v>1659913</v>
      </c>
      <c r="Z146" s="438">
        <v>1581918</v>
      </c>
      <c r="AA146" s="438">
        <v>1629238.51</v>
      </c>
      <c r="AB146" s="438">
        <v>1487248</v>
      </c>
      <c r="AC146" s="438">
        <v>1539561</v>
      </c>
      <c r="AD146" s="438">
        <v>1429108</v>
      </c>
      <c r="AE146" s="438">
        <v>1444911.1</v>
      </c>
      <c r="AF146" s="438">
        <v>1429922</v>
      </c>
      <c r="AG146" s="438">
        <v>1511703</v>
      </c>
      <c r="AH146" s="438">
        <v>1429078</v>
      </c>
      <c r="AI146" s="438">
        <v>1470177.89</v>
      </c>
      <c r="AJ146" s="438">
        <v>1382856</v>
      </c>
      <c r="AK146" s="438">
        <v>1346631</v>
      </c>
      <c r="AL146" s="438">
        <v>1309546</v>
      </c>
      <c r="AM146" s="438">
        <v>1330066.96</v>
      </c>
      <c r="AN146" s="438">
        <v>1436838</v>
      </c>
      <c r="AO146" s="438">
        <v>1425782</v>
      </c>
      <c r="AP146" s="438">
        <v>1313198</v>
      </c>
      <c r="AQ146" s="438">
        <v>1403592.35</v>
      </c>
      <c r="AR146" s="438">
        <v>1136151</v>
      </c>
      <c r="AS146" s="438">
        <v>1301718</v>
      </c>
      <c r="AT146" s="438">
        <v>1183027</v>
      </c>
      <c r="AU146" s="438">
        <v>634547.65</v>
      </c>
      <c r="AV146" s="438">
        <v>1329066</v>
      </c>
      <c r="AW146" s="438">
        <v>1533126</v>
      </c>
      <c r="AX146" s="438">
        <v>1500909</v>
      </c>
      <c r="AY146" s="438">
        <v>1400235.71</v>
      </c>
      <c r="AZ146" s="438">
        <v>1319369</v>
      </c>
      <c r="BA146" s="438">
        <v>1199168</v>
      </c>
      <c r="BB146" s="438">
        <v>1229260</v>
      </c>
      <c r="BC146" s="438">
        <v>1262859.01</v>
      </c>
      <c r="BD146" s="438">
        <v>1168995</v>
      </c>
      <c r="BE146" s="438">
        <v>1106660</v>
      </c>
      <c r="BF146" s="438">
        <v>536621</v>
      </c>
      <c r="BG146" s="438">
        <v>1068388.3400000001</v>
      </c>
      <c r="BH146" s="438">
        <v>1019368</v>
      </c>
      <c r="BI146" s="438">
        <v>560472</v>
      </c>
      <c r="BJ146" s="438">
        <v>570239</v>
      </c>
      <c r="BK146" s="438">
        <v>1088285.19</v>
      </c>
      <c r="BL146" s="438">
        <v>923152</v>
      </c>
      <c r="BM146" s="438">
        <v>523322</v>
      </c>
      <c r="BN146" s="438">
        <v>527912</v>
      </c>
      <c r="BO146" s="438"/>
      <c r="BP146" s="438"/>
      <c r="BQ146" s="438"/>
      <c r="BR146" s="438"/>
      <c r="BS146" s="438"/>
      <c r="BT146" s="438"/>
      <c r="BU146" s="438"/>
      <c r="BV146" s="438"/>
      <c r="BW146" s="438"/>
      <c r="BX146" s="438"/>
      <c r="BY146" s="438"/>
      <c r="BZ146" s="438"/>
    </row>
    <row r="147" spans="1:78" ht="14" customHeight="1" x14ac:dyDescent="0.15">
      <c r="A147" s="438" t="s">
        <v>218</v>
      </c>
      <c r="B147" s="438">
        <v>200536</v>
      </c>
      <c r="C147" s="438">
        <v>180691.51</v>
      </c>
      <c r="D147" s="438">
        <v>185570</v>
      </c>
      <c r="E147" s="438">
        <v>160605</v>
      </c>
      <c r="F147" s="438">
        <v>159347</v>
      </c>
      <c r="G147" s="438">
        <v>168504.64</v>
      </c>
      <c r="H147" s="438">
        <v>143586</v>
      </c>
      <c r="I147" s="438">
        <v>145662</v>
      </c>
      <c r="J147" s="438">
        <v>126269</v>
      </c>
      <c r="K147" s="438">
        <v>113823.22</v>
      </c>
      <c r="L147" s="438">
        <v>123803</v>
      </c>
      <c r="M147" s="438">
        <v>111101</v>
      </c>
      <c r="N147" s="438">
        <v>100869</v>
      </c>
      <c r="O147" s="438">
        <v>126967.85</v>
      </c>
      <c r="P147" s="438">
        <v>121779</v>
      </c>
      <c r="Q147" s="438">
        <v>99850</v>
      </c>
      <c r="R147" s="438">
        <v>155907</v>
      </c>
      <c r="S147" s="438">
        <v>219318.11</v>
      </c>
      <c r="T147" s="438">
        <v>198827</v>
      </c>
      <c r="U147" s="438">
        <v>227022</v>
      </c>
      <c r="V147" s="438">
        <v>200649</v>
      </c>
      <c r="W147" s="438">
        <v>208235.76</v>
      </c>
      <c r="X147" s="438">
        <v>229432</v>
      </c>
      <c r="Y147" s="438">
        <v>220947</v>
      </c>
      <c r="Z147" s="438">
        <v>192702</v>
      </c>
      <c r="AA147" s="438">
        <v>125284.5</v>
      </c>
      <c r="AB147" s="438">
        <v>219451</v>
      </c>
      <c r="AC147" s="438">
        <v>220449</v>
      </c>
      <c r="AD147" s="438">
        <v>200940</v>
      </c>
      <c r="AE147" s="438">
        <v>196300.9</v>
      </c>
      <c r="AF147" s="438">
        <v>181602</v>
      </c>
      <c r="AG147" s="438">
        <v>222484</v>
      </c>
      <c r="AH147" s="438">
        <v>222449</v>
      </c>
      <c r="AI147" s="438">
        <v>232661.17</v>
      </c>
      <c r="AJ147" s="438">
        <v>202684</v>
      </c>
      <c r="AK147" s="438">
        <v>217486</v>
      </c>
      <c r="AL147" s="438">
        <v>187874</v>
      </c>
      <c r="AM147" s="438">
        <v>240745.04</v>
      </c>
      <c r="AN147" s="438">
        <v>202931</v>
      </c>
      <c r="AO147" s="438">
        <v>209835</v>
      </c>
      <c r="AP147" s="438">
        <v>186098</v>
      </c>
      <c r="AQ147" s="438">
        <v>205694.01</v>
      </c>
      <c r="AR147" s="438">
        <v>187092</v>
      </c>
      <c r="AS147" s="438">
        <v>177770</v>
      </c>
      <c r="AT147" s="438">
        <v>163648</v>
      </c>
      <c r="AU147" s="438">
        <v>175771.77</v>
      </c>
      <c r="AV147" s="438">
        <v>149941</v>
      </c>
      <c r="AW147" s="438">
        <v>164104</v>
      </c>
      <c r="AX147" s="438">
        <v>125096</v>
      </c>
      <c r="AY147" s="438">
        <v>134653.06</v>
      </c>
      <c r="AZ147" s="438">
        <v>144277</v>
      </c>
      <c r="BA147" s="438">
        <v>127631</v>
      </c>
      <c r="BB147" s="438">
        <v>119666</v>
      </c>
      <c r="BC147" s="438">
        <v>127385.49</v>
      </c>
      <c r="BD147" s="438">
        <v>110574</v>
      </c>
      <c r="BE147" s="438">
        <v>103205</v>
      </c>
      <c r="BF147" s="438">
        <v>0</v>
      </c>
      <c r="BG147" s="438">
        <v>119485.44</v>
      </c>
      <c r="BH147" s="438">
        <v>92753</v>
      </c>
      <c r="BI147" s="438">
        <v>0</v>
      </c>
      <c r="BJ147" s="438">
        <v>0</v>
      </c>
      <c r="BK147" s="438">
        <v>0</v>
      </c>
      <c r="BL147" s="438">
        <v>0</v>
      </c>
      <c r="BM147" s="438">
        <v>0</v>
      </c>
      <c r="BN147" s="438">
        <v>0</v>
      </c>
      <c r="BO147" s="438"/>
      <c r="BP147" s="438"/>
      <c r="BQ147" s="438"/>
      <c r="BR147" s="438"/>
      <c r="BS147" s="438"/>
      <c r="BT147" s="438"/>
      <c r="BU147" s="438"/>
      <c r="BV147" s="438"/>
      <c r="BW147" s="438"/>
      <c r="BX147" s="438"/>
      <c r="BY147" s="438"/>
      <c r="BZ147" s="438"/>
    </row>
    <row r="148" spans="1:78" ht="14" customHeight="1" x14ac:dyDescent="0.15">
      <c r="A148" s="438" t="s">
        <v>217</v>
      </c>
      <c r="B148" s="438">
        <v>1692555</v>
      </c>
      <c r="C148" s="438">
        <v>1447021.47</v>
      </c>
      <c r="D148" s="438">
        <v>1664903</v>
      </c>
      <c r="E148" s="438">
        <v>1601093</v>
      </c>
      <c r="F148" s="438">
        <v>1677386</v>
      </c>
      <c r="G148" s="438">
        <v>1569030.2</v>
      </c>
      <c r="H148" s="438">
        <v>1566364</v>
      </c>
      <c r="I148" s="438">
        <v>1473582</v>
      </c>
      <c r="J148" s="438">
        <v>1286538</v>
      </c>
      <c r="K148" s="438">
        <v>1131737.48</v>
      </c>
      <c r="L148" s="438">
        <v>1132300</v>
      </c>
      <c r="M148" s="438">
        <v>1185644</v>
      </c>
      <c r="N148" s="438">
        <v>1175601</v>
      </c>
      <c r="O148" s="438">
        <v>1226880.99</v>
      </c>
      <c r="P148" s="438">
        <v>1545389</v>
      </c>
      <c r="Q148" s="438">
        <v>984877</v>
      </c>
      <c r="R148" s="438">
        <v>1569508</v>
      </c>
      <c r="S148" s="438">
        <v>1563408.14</v>
      </c>
      <c r="T148" s="438">
        <v>1441339</v>
      </c>
      <c r="U148" s="438">
        <v>1573247</v>
      </c>
      <c r="V148" s="438">
        <v>1403960</v>
      </c>
      <c r="W148" s="438">
        <v>1418045.47</v>
      </c>
      <c r="X148" s="438">
        <v>1420006</v>
      </c>
      <c r="Y148" s="438">
        <v>1438966</v>
      </c>
      <c r="Z148" s="438">
        <v>1389216</v>
      </c>
      <c r="AA148" s="438">
        <v>1503954.02</v>
      </c>
      <c r="AB148" s="438">
        <v>1267797</v>
      </c>
      <c r="AC148" s="438">
        <v>1319112</v>
      </c>
      <c r="AD148" s="438">
        <v>1228168</v>
      </c>
      <c r="AE148" s="438">
        <v>1248610.2</v>
      </c>
      <c r="AF148" s="438">
        <v>1248320</v>
      </c>
      <c r="AG148" s="438">
        <v>1289219</v>
      </c>
      <c r="AH148" s="438">
        <v>1206629</v>
      </c>
      <c r="AI148" s="438">
        <v>1237516.73</v>
      </c>
      <c r="AJ148" s="438">
        <v>1180172</v>
      </c>
      <c r="AK148" s="438">
        <v>1129145</v>
      </c>
      <c r="AL148" s="438">
        <v>1121672</v>
      </c>
      <c r="AM148" s="438">
        <v>1089321.92</v>
      </c>
      <c r="AN148" s="438">
        <v>1233907</v>
      </c>
      <c r="AO148" s="438">
        <v>1215947</v>
      </c>
      <c r="AP148" s="438">
        <v>1127100</v>
      </c>
      <c r="AQ148" s="438">
        <v>1197898.3500000001</v>
      </c>
      <c r="AR148" s="438">
        <v>949059</v>
      </c>
      <c r="AS148" s="438">
        <v>1123948</v>
      </c>
      <c r="AT148" s="438">
        <v>1019379</v>
      </c>
      <c r="AU148" s="438">
        <v>458775.89</v>
      </c>
      <c r="AV148" s="438">
        <v>1179125</v>
      </c>
      <c r="AW148" s="438">
        <v>1369022</v>
      </c>
      <c r="AX148" s="438">
        <v>1375813</v>
      </c>
      <c r="AY148" s="438">
        <v>1265582.6599999999</v>
      </c>
      <c r="AZ148" s="438">
        <v>1175092</v>
      </c>
      <c r="BA148" s="438">
        <v>1071537</v>
      </c>
      <c r="BB148" s="438">
        <v>1109594</v>
      </c>
      <c r="BC148" s="438">
        <v>1135473.52</v>
      </c>
      <c r="BD148" s="438">
        <v>1058421</v>
      </c>
      <c r="BE148" s="438">
        <v>1003455</v>
      </c>
      <c r="BF148" s="438">
        <v>536621</v>
      </c>
      <c r="BG148" s="438">
        <v>948902.91</v>
      </c>
      <c r="BH148" s="438">
        <v>926615</v>
      </c>
      <c r="BI148" s="438">
        <v>560472</v>
      </c>
      <c r="BJ148" s="438">
        <v>0</v>
      </c>
      <c r="BK148" s="438">
        <v>0</v>
      </c>
      <c r="BL148" s="438">
        <v>0</v>
      </c>
      <c r="BM148" s="438">
        <v>0</v>
      </c>
      <c r="BN148" s="438">
        <v>0</v>
      </c>
      <c r="BO148" s="438"/>
      <c r="BP148" s="438"/>
      <c r="BQ148" s="438"/>
      <c r="BR148" s="438"/>
      <c r="BS148" s="438"/>
      <c r="BT148" s="438"/>
      <c r="BU148" s="438"/>
      <c r="BV148" s="438"/>
      <c r="BW148" s="438"/>
      <c r="BX148" s="438"/>
      <c r="BY148" s="438"/>
      <c r="BZ148" s="438"/>
    </row>
    <row r="149" spans="1:78" ht="14" customHeight="1" x14ac:dyDescent="0.15">
      <c r="A149" s="438" t="s">
        <v>202</v>
      </c>
      <c r="B149" s="438">
        <v>0</v>
      </c>
      <c r="C149" s="438">
        <v>0</v>
      </c>
      <c r="D149" s="438">
        <v>0</v>
      </c>
      <c r="E149" s="438">
        <v>0</v>
      </c>
      <c r="F149" s="438">
        <v>0</v>
      </c>
      <c r="G149" s="438">
        <v>0</v>
      </c>
      <c r="H149" s="438">
        <v>0</v>
      </c>
      <c r="I149" s="438">
        <v>0</v>
      </c>
      <c r="J149" s="438">
        <v>0</v>
      </c>
      <c r="K149" s="438">
        <v>0</v>
      </c>
      <c r="L149" s="438">
        <v>0</v>
      </c>
      <c r="M149" s="438">
        <v>0</v>
      </c>
      <c r="N149" s="438">
        <v>0</v>
      </c>
      <c r="O149" s="438">
        <v>0</v>
      </c>
      <c r="P149" s="438">
        <v>0</v>
      </c>
      <c r="Q149" s="438">
        <v>0</v>
      </c>
      <c r="R149" s="438">
        <v>0</v>
      </c>
      <c r="S149" s="438">
        <v>0</v>
      </c>
      <c r="T149" s="438">
        <v>0</v>
      </c>
      <c r="U149" s="438">
        <v>0</v>
      </c>
      <c r="V149" s="438">
        <v>0</v>
      </c>
      <c r="W149" s="438">
        <v>0</v>
      </c>
      <c r="X149" s="438">
        <v>0</v>
      </c>
      <c r="Y149" s="438">
        <v>0</v>
      </c>
      <c r="Z149" s="438">
        <v>0</v>
      </c>
      <c r="AA149" s="438">
        <v>0</v>
      </c>
      <c r="AB149" s="438">
        <v>0</v>
      </c>
      <c r="AC149" s="438">
        <v>0</v>
      </c>
      <c r="AD149" s="438">
        <v>0</v>
      </c>
      <c r="AE149" s="438">
        <v>0</v>
      </c>
      <c r="AF149" s="438">
        <v>0</v>
      </c>
      <c r="AG149" s="438">
        <v>0</v>
      </c>
      <c r="AH149" s="438">
        <v>0</v>
      </c>
      <c r="AI149" s="438">
        <v>0</v>
      </c>
      <c r="AJ149" s="438">
        <v>0</v>
      </c>
      <c r="AK149" s="438">
        <v>0</v>
      </c>
      <c r="AL149" s="438">
        <v>0</v>
      </c>
      <c r="AM149" s="438">
        <v>0</v>
      </c>
      <c r="AN149" s="438">
        <v>0</v>
      </c>
      <c r="AO149" s="438">
        <v>0</v>
      </c>
      <c r="AP149" s="438">
        <v>0</v>
      </c>
      <c r="AQ149" s="438">
        <v>0</v>
      </c>
      <c r="AR149" s="438">
        <v>0</v>
      </c>
      <c r="AS149" s="438">
        <v>0</v>
      </c>
      <c r="AT149" s="438">
        <v>0</v>
      </c>
      <c r="AU149" s="438">
        <v>0</v>
      </c>
      <c r="AV149" s="438">
        <v>291764</v>
      </c>
      <c r="AW149" s="438">
        <v>0</v>
      </c>
      <c r="AX149" s="438">
        <v>0</v>
      </c>
      <c r="AY149" s="438">
        <v>0</v>
      </c>
      <c r="AZ149" s="438">
        <v>0</v>
      </c>
      <c r="BA149" s="438">
        <v>0</v>
      </c>
      <c r="BB149" s="438">
        <v>0</v>
      </c>
      <c r="BC149" s="438">
        <v>0</v>
      </c>
      <c r="BD149" s="438">
        <v>0</v>
      </c>
      <c r="BE149" s="438">
        <v>0</v>
      </c>
      <c r="BF149" s="438">
        <v>265470</v>
      </c>
      <c r="BG149" s="438">
        <v>0</v>
      </c>
      <c r="BH149" s="438">
        <v>0</v>
      </c>
      <c r="BI149" s="438">
        <v>196653</v>
      </c>
      <c r="BJ149" s="438">
        <v>0</v>
      </c>
      <c r="BK149" s="438">
        <v>0</v>
      </c>
      <c r="BL149" s="438">
        <v>0</v>
      </c>
      <c r="BM149" s="438">
        <v>0</v>
      </c>
      <c r="BN149" s="438">
        <v>0</v>
      </c>
      <c r="BO149" s="438"/>
      <c r="BP149" s="438"/>
      <c r="BQ149" s="438"/>
      <c r="BR149" s="438"/>
      <c r="BS149" s="438"/>
      <c r="BT149" s="438"/>
      <c r="BU149" s="438"/>
      <c r="BV149" s="438"/>
      <c r="BW149" s="438"/>
      <c r="BX149" s="438"/>
      <c r="BY149" s="438"/>
      <c r="BZ149" s="438"/>
    </row>
    <row r="150" spans="1:78" ht="14" customHeight="1" x14ac:dyDescent="0.15">
      <c r="A150" s="438" t="s">
        <v>507</v>
      </c>
      <c r="B150" s="438">
        <v>0</v>
      </c>
      <c r="C150" s="438">
        <v>0</v>
      </c>
      <c r="D150" s="438">
        <v>0</v>
      </c>
      <c r="E150" s="438">
        <v>0</v>
      </c>
      <c r="F150" s="438">
        <v>0</v>
      </c>
      <c r="G150" s="438">
        <v>0</v>
      </c>
      <c r="H150" s="438">
        <v>0</v>
      </c>
      <c r="I150" s="438">
        <v>0</v>
      </c>
      <c r="J150" s="438">
        <v>0</v>
      </c>
      <c r="K150" s="438">
        <v>0</v>
      </c>
      <c r="L150" s="438">
        <v>0</v>
      </c>
      <c r="M150" s="438">
        <v>0</v>
      </c>
      <c r="N150" s="438">
        <v>0</v>
      </c>
      <c r="O150" s="438">
        <v>0</v>
      </c>
      <c r="P150" s="438">
        <v>0</v>
      </c>
      <c r="Q150" s="438">
        <v>0</v>
      </c>
      <c r="R150" s="438">
        <v>0</v>
      </c>
      <c r="S150" s="438">
        <v>0</v>
      </c>
      <c r="T150" s="438">
        <v>0</v>
      </c>
      <c r="U150" s="438">
        <v>0</v>
      </c>
      <c r="V150" s="438">
        <v>0</v>
      </c>
      <c r="W150" s="438">
        <v>0</v>
      </c>
      <c r="X150" s="438">
        <v>0</v>
      </c>
      <c r="Y150" s="438">
        <v>0</v>
      </c>
      <c r="Z150" s="438">
        <v>0</v>
      </c>
      <c r="AA150" s="438">
        <v>0</v>
      </c>
      <c r="AB150" s="438">
        <v>0</v>
      </c>
      <c r="AC150" s="438">
        <v>0</v>
      </c>
      <c r="AD150" s="438">
        <v>0</v>
      </c>
      <c r="AE150" s="438">
        <v>0</v>
      </c>
      <c r="AF150" s="438">
        <v>0</v>
      </c>
      <c r="AG150" s="438">
        <v>0</v>
      </c>
      <c r="AH150" s="438">
        <v>0</v>
      </c>
      <c r="AI150" s="438">
        <v>0</v>
      </c>
      <c r="AJ150" s="438">
        <v>0</v>
      </c>
      <c r="AK150" s="438">
        <v>0</v>
      </c>
      <c r="AL150" s="438">
        <v>0</v>
      </c>
      <c r="AM150" s="438">
        <v>0</v>
      </c>
      <c r="AN150" s="438">
        <v>0</v>
      </c>
      <c r="AO150" s="438">
        <v>0</v>
      </c>
      <c r="AP150" s="438">
        <v>0</v>
      </c>
      <c r="AQ150" s="438">
        <v>0</v>
      </c>
      <c r="AR150" s="438">
        <v>0</v>
      </c>
      <c r="AS150" s="438">
        <v>0</v>
      </c>
      <c r="AT150" s="438">
        <v>0</v>
      </c>
      <c r="AU150" s="438">
        <v>0</v>
      </c>
      <c r="AV150" s="438">
        <v>8794</v>
      </c>
      <c r="AW150" s="438">
        <v>9263</v>
      </c>
      <c r="AX150" s="438">
        <v>9001</v>
      </c>
      <c r="AY150" s="438">
        <v>13356.23</v>
      </c>
      <c r="AZ150" s="438">
        <v>9988</v>
      </c>
      <c r="BA150" s="438">
        <v>11464</v>
      </c>
      <c r="BB150" s="438">
        <v>11993</v>
      </c>
      <c r="BC150" s="438">
        <v>11521.35</v>
      </c>
      <c r="BD150" s="438">
        <v>10803</v>
      </c>
      <c r="BE150" s="438">
        <v>11157</v>
      </c>
      <c r="BF150" s="438">
        <v>10780</v>
      </c>
      <c r="BG150" s="438">
        <v>40307.410000000003</v>
      </c>
      <c r="BH150" s="438">
        <v>1345</v>
      </c>
      <c r="BI150" s="438">
        <v>2126</v>
      </c>
      <c r="BJ150" s="438">
        <v>461</v>
      </c>
      <c r="BK150" s="438">
        <v>1059.5</v>
      </c>
      <c r="BL150" s="438">
        <v>1218</v>
      </c>
      <c r="BM150" s="438">
        <v>1891</v>
      </c>
      <c r="BN150" s="438">
        <v>167</v>
      </c>
      <c r="BO150" s="438"/>
      <c r="BP150" s="438"/>
      <c r="BQ150" s="438"/>
      <c r="BR150" s="438"/>
      <c r="BS150" s="438"/>
      <c r="BT150" s="438"/>
      <c r="BU150" s="438"/>
      <c r="BV150" s="438"/>
      <c r="BW150" s="438"/>
      <c r="BX150" s="438"/>
      <c r="BY150" s="438"/>
      <c r="BZ150" s="438"/>
    </row>
    <row r="151" spans="1:78" ht="14" customHeight="1" x14ac:dyDescent="0.15">
      <c r="A151" s="438" t="s">
        <v>506</v>
      </c>
      <c r="B151" s="438">
        <v>0</v>
      </c>
      <c r="C151" s="438">
        <v>0</v>
      </c>
      <c r="D151" s="438">
        <v>0</v>
      </c>
      <c r="E151" s="438">
        <v>0</v>
      </c>
      <c r="F151" s="438">
        <v>0</v>
      </c>
      <c r="G151" s="438">
        <v>0</v>
      </c>
      <c r="H151" s="438">
        <v>0</v>
      </c>
      <c r="I151" s="438">
        <v>0</v>
      </c>
      <c r="J151" s="438">
        <v>0</v>
      </c>
      <c r="K151" s="438">
        <v>0</v>
      </c>
      <c r="L151" s="438">
        <v>0</v>
      </c>
      <c r="M151" s="438">
        <v>0</v>
      </c>
      <c r="N151" s="438">
        <v>0</v>
      </c>
      <c r="O151" s="438">
        <v>306194.39</v>
      </c>
      <c r="P151" s="438">
        <v>0</v>
      </c>
      <c r="Q151" s="438">
        <v>0</v>
      </c>
      <c r="R151" s="438">
        <v>0</v>
      </c>
      <c r="S151" s="438">
        <v>0</v>
      </c>
      <c r="T151" s="438">
        <v>0</v>
      </c>
      <c r="U151" s="438">
        <v>0</v>
      </c>
      <c r="V151" s="438">
        <v>0</v>
      </c>
      <c r="W151" s="438">
        <v>0</v>
      </c>
      <c r="X151" s="438">
        <v>0</v>
      </c>
      <c r="Y151" s="438">
        <v>0</v>
      </c>
      <c r="Z151" s="438">
        <v>0</v>
      </c>
      <c r="AA151" s="438">
        <v>0</v>
      </c>
      <c r="AB151" s="438">
        <v>0</v>
      </c>
      <c r="AC151" s="438">
        <v>0</v>
      </c>
      <c r="AD151" s="438">
        <v>0</v>
      </c>
      <c r="AE151" s="438">
        <v>0</v>
      </c>
      <c r="AF151" s="438">
        <v>0</v>
      </c>
      <c r="AG151" s="438">
        <v>0</v>
      </c>
      <c r="AH151" s="438">
        <v>0</v>
      </c>
      <c r="AI151" s="438">
        <v>0</v>
      </c>
      <c r="AJ151" s="438">
        <v>0</v>
      </c>
      <c r="AK151" s="438">
        <v>0</v>
      </c>
      <c r="AL151" s="438">
        <v>0</v>
      </c>
      <c r="AM151" s="438">
        <v>0</v>
      </c>
      <c r="AN151" s="438">
        <v>0</v>
      </c>
      <c r="AO151" s="438">
        <v>0</v>
      </c>
      <c r="AP151" s="438">
        <v>0</v>
      </c>
      <c r="AQ151" s="438">
        <v>0</v>
      </c>
      <c r="AR151" s="438">
        <v>0</v>
      </c>
      <c r="AS151" s="438">
        <v>0</v>
      </c>
      <c r="AT151" s="438">
        <v>0</v>
      </c>
      <c r="AU151" s="438">
        <v>0</v>
      </c>
      <c r="AV151" s="438">
        <v>0</v>
      </c>
      <c r="AW151" s="438">
        <v>0</v>
      </c>
      <c r="AX151" s="438">
        <v>0</v>
      </c>
      <c r="AY151" s="438">
        <v>0</v>
      </c>
      <c r="AZ151" s="438">
        <v>0</v>
      </c>
      <c r="BA151" s="438">
        <v>0</v>
      </c>
      <c r="BB151" s="438">
        <v>0</v>
      </c>
      <c r="BC151" s="438">
        <v>0</v>
      </c>
      <c r="BD151" s="438">
        <v>0</v>
      </c>
      <c r="BE151" s="438">
        <v>0</v>
      </c>
      <c r="BF151" s="438">
        <v>0</v>
      </c>
      <c r="BG151" s="438">
        <v>0</v>
      </c>
      <c r="BH151" s="438">
        <v>0</v>
      </c>
      <c r="BI151" s="438">
        <v>0</v>
      </c>
      <c r="BJ151" s="438">
        <v>0</v>
      </c>
      <c r="BK151" s="438">
        <v>0</v>
      </c>
      <c r="BL151" s="438">
        <v>15158</v>
      </c>
      <c r="BM151" s="438">
        <v>0</v>
      </c>
      <c r="BN151" s="438">
        <v>0</v>
      </c>
      <c r="BO151" s="438"/>
      <c r="BP151" s="438"/>
      <c r="BQ151" s="438"/>
      <c r="BR151" s="438"/>
      <c r="BS151" s="438"/>
      <c r="BT151" s="438"/>
      <c r="BU151" s="438"/>
      <c r="BV151" s="438"/>
      <c r="BW151" s="438"/>
      <c r="BX151" s="438"/>
      <c r="BY151" s="438"/>
      <c r="BZ151" s="438"/>
    </row>
    <row r="152" spans="1:78" ht="14" customHeight="1" x14ac:dyDescent="0.15">
      <c r="A152" s="438" t="s">
        <v>505</v>
      </c>
      <c r="B152" s="438">
        <v>0</v>
      </c>
      <c r="C152" s="438">
        <v>0</v>
      </c>
      <c r="D152" s="438">
        <v>0</v>
      </c>
      <c r="E152" s="438">
        <v>0</v>
      </c>
      <c r="F152" s="438">
        <v>0</v>
      </c>
      <c r="G152" s="438">
        <v>0</v>
      </c>
      <c r="H152" s="438">
        <v>0</v>
      </c>
      <c r="I152" s="438">
        <v>0</v>
      </c>
      <c r="J152" s="438">
        <v>0</v>
      </c>
      <c r="K152" s="438">
        <v>0</v>
      </c>
      <c r="L152" s="438">
        <v>0</v>
      </c>
      <c r="M152" s="438">
        <v>0</v>
      </c>
      <c r="N152" s="438">
        <v>0</v>
      </c>
      <c r="O152" s="438">
        <v>0</v>
      </c>
      <c r="P152" s="438">
        <v>0</v>
      </c>
      <c r="Q152" s="438">
        <v>0</v>
      </c>
      <c r="R152" s="438">
        <v>0</v>
      </c>
      <c r="S152" s="438">
        <v>0</v>
      </c>
      <c r="T152" s="438">
        <v>0</v>
      </c>
      <c r="U152" s="438">
        <v>0</v>
      </c>
      <c r="V152" s="438">
        <v>0</v>
      </c>
      <c r="W152" s="438">
        <v>0</v>
      </c>
      <c r="X152" s="438">
        <v>0</v>
      </c>
      <c r="Y152" s="438">
        <v>0</v>
      </c>
      <c r="Z152" s="438">
        <v>0</v>
      </c>
      <c r="AA152" s="438">
        <v>0</v>
      </c>
      <c r="AB152" s="438">
        <v>0</v>
      </c>
      <c r="AC152" s="438">
        <v>0</v>
      </c>
      <c r="AD152" s="438">
        <v>0</v>
      </c>
      <c r="AE152" s="438">
        <v>0</v>
      </c>
      <c r="AF152" s="438">
        <v>0</v>
      </c>
      <c r="AG152" s="438">
        <v>0</v>
      </c>
      <c r="AH152" s="438">
        <v>0</v>
      </c>
      <c r="AI152" s="438">
        <v>0</v>
      </c>
      <c r="AJ152" s="438">
        <v>0</v>
      </c>
      <c r="AK152" s="438">
        <v>0</v>
      </c>
      <c r="AL152" s="438">
        <v>0</v>
      </c>
      <c r="AM152" s="438">
        <v>0</v>
      </c>
      <c r="AN152" s="438">
        <v>0</v>
      </c>
      <c r="AO152" s="438">
        <v>0</v>
      </c>
      <c r="AP152" s="438">
        <v>0</v>
      </c>
      <c r="AQ152" s="438">
        <v>0</v>
      </c>
      <c r="AR152" s="438">
        <v>0</v>
      </c>
      <c r="AS152" s="438">
        <v>0</v>
      </c>
      <c r="AT152" s="438">
        <v>0</v>
      </c>
      <c r="AU152" s="438">
        <v>0</v>
      </c>
      <c r="AV152" s="438">
        <v>0</v>
      </c>
      <c r="AW152" s="438">
        <v>0</v>
      </c>
      <c r="AX152" s="438">
        <v>0</v>
      </c>
      <c r="AY152" s="438">
        <v>64146.400000000001</v>
      </c>
      <c r="AZ152" s="438">
        <v>0</v>
      </c>
      <c r="BA152" s="438">
        <v>0</v>
      </c>
      <c r="BB152" s="438">
        <v>9550</v>
      </c>
      <c r="BC152" s="438">
        <v>0</v>
      </c>
      <c r="BD152" s="438">
        <v>0</v>
      </c>
      <c r="BE152" s="438">
        <v>0</v>
      </c>
      <c r="BF152" s="438">
        <v>346087</v>
      </c>
      <c r="BG152" s="438">
        <v>0</v>
      </c>
      <c r="BH152" s="438">
        <v>156000</v>
      </c>
      <c r="BI152" s="438">
        <v>288714</v>
      </c>
      <c r="BJ152" s="438">
        <v>481752</v>
      </c>
      <c r="BK152" s="438">
        <v>19685</v>
      </c>
      <c r="BL152" s="438">
        <v>0</v>
      </c>
      <c r="BM152" s="438">
        <v>382792</v>
      </c>
      <c r="BN152" s="438">
        <v>341488</v>
      </c>
      <c r="BO152" s="438"/>
      <c r="BP152" s="438"/>
      <c r="BQ152" s="438"/>
      <c r="BR152" s="438"/>
      <c r="BS152" s="438"/>
      <c r="BT152" s="438"/>
      <c r="BU152" s="438"/>
      <c r="BV152" s="438"/>
      <c r="BW152" s="438"/>
      <c r="BX152" s="438"/>
      <c r="BY152" s="438"/>
      <c r="BZ152" s="438"/>
    </row>
    <row r="153" spans="1:78" ht="14" customHeight="1" x14ac:dyDescent="0.15">
      <c r="A153" s="438" t="s">
        <v>504</v>
      </c>
      <c r="B153" s="438">
        <v>5228460</v>
      </c>
      <c r="C153" s="438">
        <v>5123651.45</v>
      </c>
      <c r="D153" s="438">
        <v>4971117</v>
      </c>
      <c r="E153" s="438">
        <v>4806666</v>
      </c>
      <c r="F153" s="438">
        <v>4885943</v>
      </c>
      <c r="G153" s="438">
        <v>4758338.26</v>
      </c>
      <c r="H153" s="438">
        <v>4379060</v>
      </c>
      <c r="I153" s="438">
        <v>4137802</v>
      </c>
      <c r="J153" s="438">
        <v>3698052</v>
      </c>
      <c r="K153" s="438">
        <v>3439462.73</v>
      </c>
      <c r="L153" s="438">
        <v>3013762</v>
      </c>
      <c r="M153" s="438">
        <v>3145580</v>
      </c>
      <c r="N153" s="438">
        <v>3089513</v>
      </c>
      <c r="O153" s="438">
        <v>4821367.82</v>
      </c>
      <c r="P153" s="438">
        <v>3870242</v>
      </c>
      <c r="Q153" s="438">
        <v>2753947</v>
      </c>
      <c r="R153" s="438">
        <v>4447029</v>
      </c>
      <c r="S153" s="438">
        <v>4776175.01</v>
      </c>
      <c r="T153" s="438">
        <v>4677184</v>
      </c>
      <c r="U153" s="438">
        <v>4899240</v>
      </c>
      <c r="V153" s="438">
        <v>4663852</v>
      </c>
      <c r="W153" s="438">
        <v>4838244.49</v>
      </c>
      <c r="X153" s="438">
        <v>4751605</v>
      </c>
      <c r="Y153" s="438">
        <v>4702110</v>
      </c>
      <c r="Z153" s="438">
        <v>4593902</v>
      </c>
      <c r="AA153" s="438">
        <v>4616435.5199999996</v>
      </c>
      <c r="AB153" s="438">
        <v>4361172</v>
      </c>
      <c r="AC153" s="438">
        <v>4333230</v>
      </c>
      <c r="AD153" s="438">
        <v>4277130</v>
      </c>
      <c r="AE153" s="438">
        <v>4353219</v>
      </c>
      <c r="AF153" s="438">
        <v>4275372</v>
      </c>
      <c r="AG153" s="438">
        <v>4374032</v>
      </c>
      <c r="AH153" s="438">
        <v>4268468</v>
      </c>
      <c r="AI153" s="438">
        <v>4368906.07</v>
      </c>
      <c r="AJ153" s="438">
        <v>4095342</v>
      </c>
      <c r="AK153" s="438">
        <v>4096117</v>
      </c>
      <c r="AL153" s="438">
        <v>4083158</v>
      </c>
      <c r="AM153" s="438">
        <v>4322807.0599999996</v>
      </c>
      <c r="AN153" s="438">
        <v>4054451</v>
      </c>
      <c r="AO153" s="438">
        <v>4087761</v>
      </c>
      <c r="AP153" s="438">
        <v>3859036</v>
      </c>
      <c r="AQ153" s="438">
        <v>4130823.49</v>
      </c>
      <c r="AR153" s="438">
        <v>3639430</v>
      </c>
      <c r="AS153" s="438">
        <v>3802027</v>
      </c>
      <c r="AT153" s="438">
        <v>3670781</v>
      </c>
      <c r="AU153" s="438">
        <v>3669278.92</v>
      </c>
      <c r="AV153" s="438">
        <v>3238804</v>
      </c>
      <c r="AW153" s="438">
        <v>3170650</v>
      </c>
      <c r="AX153" s="438">
        <v>3037949</v>
      </c>
      <c r="AY153" s="438">
        <v>2840296.65</v>
      </c>
      <c r="AZ153" s="438">
        <v>2629777</v>
      </c>
      <c r="BA153" s="438">
        <v>2446348</v>
      </c>
      <c r="BB153" s="438">
        <v>2476130</v>
      </c>
      <c r="BC153" s="438">
        <v>2465200.88</v>
      </c>
      <c r="BD153" s="438">
        <v>2199771</v>
      </c>
      <c r="BE153" s="438">
        <v>2092632</v>
      </c>
      <c r="BF153" s="438">
        <v>2203639</v>
      </c>
      <c r="BG153" s="438">
        <v>2150640.79</v>
      </c>
      <c r="BH153" s="438">
        <v>2111035</v>
      </c>
      <c r="BI153" s="438">
        <v>1982565</v>
      </c>
      <c r="BJ153" s="438">
        <v>1981514</v>
      </c>
      <c r="BK153" s="438">
        <v>2108747.9900000002</v>
      </c>
      <c r="BL153" s="438">
        <v>1863344</v>
      </c>
      <c r="BM153" s="438">
        <v>1819153</v>
      </c>
      <c r="BN153" s="438">
        <v>1739796</v>
      </c>
      <c r="BO153" s="438"/>
      <c r="BP153" s="438"/>
      <c r="BQ153" s="438"/>
      <c r="BR153" s="438"/>
      <c r="BS153" s="438"/>
      <c r="BT153" s="438"/>
      <c r="BU153" s="438"/>
      <c r="BV153" s="438"/>
      <c r="BW153" s="438"/>
      <c r="BX153" s="438"/>
      <c r="BY153" s="438"/>
      <c r="BZ153" s="438"/>
    </row>
    <row r="154" spans="1:78" ht="14" customHeight="1" x14ac:dyDescent="0.15">
      <c r="A154" s="438" t="s">
        <v>225</v>
      </c>
      <c r="B154" s="438">
        <v>1296</v>
      </c>
      <c r="C154" s="438">
        <v>9497.26</v>
      </c>
      <c r="D154" s="438">
        <v>-54905</v>
      </c>
      <c r="E154" s="438">
        <v>9724</v>
      </c>
      <c r="F154" s="438">
        <v>-26518</v>
      </c>
      <c r="G154" s="438">
        <v>22783.74</v>
      </c>
      <c r="H154" s="438">
        <v>-48189</v>
      </c>
      <c r="I154" s="438">
        <v>-18161</v>
      </c>
      <c r="J154" s="438">
        <v>0</v>
      </c>
      <c r="K154" s="438">
        <v>-25304.52</v>
      </c>
      <c r="L154" s="438">
        <v>-16802</v>
      </c>
      <c r="M154" s="438">
        <v>-13074</v>
      </c>
      <c r="N154" s="438">
        <v>-8903</v>
      </c>
      <c r="O154" s="438">
        <v>-10494.2</v>
      </c>
      <c r="P154" s="438">
        <v>-22917</v>
      </c>
      <c r="Q154" s="438">
        <v>5380</v>
      </c>
      <c r="R154" s="438">
        <v>7090</v>
      </c>
      <c r="S154" s="438">
        <v>6232.57</v>
      </c>
      <c r="T154" s="438">
        <v>8297</v>
      </c>
      <c r="U154" s="438">
        <v>6970</v>
      </c>
      <c r="V154" s="438">
        <v>7900</v>
      </c>
      <c r="W154" s="438">
        <v>-6453.22</v>
      </c>
      <c r="X154" s="438">
        <v>13947</v>
      </c>
      <c r="Y154" s="438">
        <v>6887</v>
      </c>
      <c r="Z154" s="438">
        <v>21007</v>
      </c>
      <c r="AA154" s="438">
        <v>-64337.96</v>
      </c>
      <c r="AB154" s="438">
        <v>9062</v>
      </c>
      <c r="AC154" s="438">
        <v>6409</v>
      </c>
      <c r="AD154" s="438">
        <v>14332</v>
      </c>
      <c r="AE154" s="438">
        <v>-29498.47</v>
      </c>
      <c r="AF154" s="438">
        <v>12037</v>
      </c>
      <c r="AG154" s="438">
        <v>37301</v>
      </c>
      <c r="AH154" s="438">
        <v>14192</v>
      </c>
      <c r="AI154" s="438">
        <v>-112181.38</v>
      </c>
      <c r="AJ154" s="438">
        <v>10427</v>
      </c>
      <c r="AK154" s="438">
        <v>8455</v>
      </c>
      <c r="AL154" s="438">
        <v>19654</v>
      </c>
      <c r="AM154" s="438">
        <v>-69642.34</v>
      </c>
      <c r="AN154" s="438">
        <v>1454</v>
      </c>
      <c r="AO154" s="438">
        <v>651</v>
      </c>
      <c r="AP154" s="438">
        <v>24377</v>
      </c>
      <c r="AQ154" s="438">
        <v>-2511.56</v>
      </c>
      <c r="AR154" s="438">
        <v>-5530</v>
      </c>
      <c r="AS154" s="438">
        <v>-8036</v>
      </c>
      <c r="AT154" s="438">
        <v>37611</v>
      </c>
      <c r="AU154" s="438">
        <v>27744.71</v>
      </c>
      <c r="AV154" s="438">
        <v>3056</v>
      </c>
      <c r="AW154" s="438">
        <v>-28948</v>
      </c>
      <c r="AX154" s="438">
        <v>57236</v>
      </c>
      <c r="AY154" s="438">
        <v>33374.69</v>
      </c>
      <c r="AZ154" s="438">
        <v>-3391</v>
      </c>
      <c r="BA154" s="438">
        <v>-4040</v>
      </c>
      <c r="BB154" s="438">
        <v>52039</v>
      </c>
      <c r="BC154" s="438">
        <v>12681</v>
      </c>
      <c r="BD154" s="438">
        <v>-13861</v>
      </c>
      <c r="BE154" s="438">
        <v>-43185</v>
      </c>
      <c r="BF154" s="438">
        <v>23383</v>
      </c>
      <c r="BG154" s="438">
        <v>-17145.57</v>
      </c>
      <c r="BH154" s="438">
        <v>39427</v>
      </c>
      <c r="BI154" s="438">
        <v>65500</v>
      </c>
      <c r="BJ154" s="438">
        <v>37001</v>
      </c>
      <c r="BK154" s="438">
        <v>32358.639999999999</v>
      </c>
      <c r="BL154" s="438">
        <v>-16777</v>
      </c>
      <c r="BM154" s="438">
        <v>-19878</v>
      </c>
      <c r="BN154" s="438">
        <v>20707</v>
      </c>
      <c r="BO154" s="438"/>
      <c r="BP154" s="438"/>
      <c r="BQ154" s="438"/>
      <c r="BR154" s="438"/>
      <c r="BS154" s="438"/>
      <c r="BT154" s="438"/>
      <c r="BU154" s="438"/>
      <c r="BV154" s="438"/>
      <c r="BW154" s="438"/>
      <c r="BX154" s="438"/>
      <c r="BY154" s="438"/>
      <c r="BZ154" s="438"/>
    </row>
    <row r="155" spans="1:78" ht="14" customHeight="1" x14ac:dyDescent="0.15">
      <c r="A155" s="438" t="s">
        <v>503</v>
      </c>
      <c r="B155" s="438">
        <v>1162241</v>
      </c>
      <c r="C155" s="438">
        <v>903736.69</v>
      </c>
      <c r="D155" s="438">
        <v>389696</v>
      </c>
      <c r="E155" s="438">
        <v>453354</v>
      </c>
      <c r="F155" s="438">
        <v>950877</v>
      </c>
      <c r="G155" s="438">
        <v>766457.31</v>
      </c>
      <c r="H155" s="438">
        <v>144971</v>
      </c>
      <c r="I155" s="438">
        <v>183323</v>
      </c>
      <c r="J155" s="438">
        <v>183832</v>
      </c>
      <c r="K155" s="438">
        <v>283424.14</v>
      </c>
      <c r="L155" s="438">
        <v>-606454</v>
      </c>
      <c r="M155" s="438">
        <v>-469278</v>
      </c>
      <c r="N155" s="438">
        <v>-324690</v>
      </c>
      <c r="O155" s="438">
        <v>-1581224.03</v>
      </c>
      <c r="P155" s="438">
        <v>-831751</v>
      </c>
      <c r="Q155" s="438">
        <v>-412330</v>
      </c>
      <c r="R155" s="438">
        <v>161226</v>
      </c>
      <c r="S155" s="438">
        <v>587224.42000000004</v>
      </c>
      <c r="T155" s="438">
        <v>295677</v>
      </c>
      <c r="U155" s="438">
        <v>333312</v>
      </c>
      <c r="V155" s="438">
        <v>1087784</v>
      </c>
      <c r="W155" s="438">
        <v>669527.18999999994</v>
      </c>
      <c r="X155" s="438">
        <v>583940</v>
      </c>
      <c r="Y155" s="438">
        <v>495831</v>
      </c>
      <c r="Z155" s="438">
        <v>1168382</v>
      </c>
      <c r="AA155" s="438">
        <v>639468.91</v>
      </c>
      <c r="AB155" s="438">
        <v>527974</v>
      </c>
      <c r="AC155" s="438">
        <v>472519</v>
      </c>
      <c r="AD155" s="438">
        <v>1082873</v>
      </c>
      <c r="AE155" s="438">
        <v>581302.25</v>
      </c>
      <c r="AF155" s="438">
        <v>479822</v>
      </c>
      <c r="AG155" s="438">
        <v>531657</v>
      </c>
      <c r="AH155" s="438">
        <v>1076388</v>
      </c>
      <c r="AI155" s="438">
        <v>532784.18999999994</v>
      </c>
      <c r="AJ155" s="438">
        <v>463768</v>
      </c>
      <c r="AK155" s="438">
        <v>460645</v>
      </c>
      <c r="AL155" s="438">
        <v>1117013</v>
      </c>
      <c r="AM155" s="438">
        <v>703698.55</v>
      </c>
      <c r="AN155" s="438">
        <v>334740</v>
      </c>
      <c r="AO155" s="438">
        <v>265074</v>
      </c>
      <c r="AP155" s="438">
        <v>815542</v>
      </c>
      <c r="AQ155" s="438">
        <v>516305.96</v>
      </c>
      <c r="AR155" s="438">
        <v>475524</v>
      </c>
      <c r="AS155" s="438">
        <v>438866</v>
      </c>
      <c r="AT155" s="438">
        <v>905127</v>
      </c>
      <c r="AU155" s="438">
        <v>928306.74</v>
      </c>
      <c r="AV155" s="438">
        <v>257573</v>
      </c>
      <c r="AW155" s="438">
        <v>366851</v>
      </c>
      <c r="AX155" s="438">
        <v>770078</v>
      </c>
      <c r="AY155" s="438">
        <v>260972.89</v>
      </c>
      <c r="AZ155" s="438">
        <v>192339</v>
      </c>
      <c r="BA155" s="438">
        <v>206558</v>
      </c>
      <c r="BB155" s="438">
        <v>599791</v>
      </c>
      <c r="BC155" s="438">
        <v>253145.3</v>
      </c>
      <c r="BD155" s="438">
        <v>-34698</v>
      </c>
      <c r="BE155" s="438">
        <v>-70273</v>
      </c>
      <c r="BF155" s="438">
        <v>369840</v>
      </c>
      <c r="BG155" s="438">
        <v>178700.45</v>
      </c>
      <c r="BH155" s="438">
        <v>-80531</v>
      </c>
      <c r="BI155" s="438">
        <v>100212</v>
      </c>
      <c r="BJ155" s="438">
        <v>232943</v>
      </c>
      <c r="BK155" s="438">
        <v>85039.98</v>
      </c>
      <c r="BL155" s="438">
        <v>82750</v>
      </c>
      <c r="BM155" s="438">
        <v>90914</v>
      </c>
      <c r="BN155" s="438">
        <v>400047</v>
      </c>
      <c r="BO155" s="438"/>
      <c r="BP155" s="438"/>
      <c r="BQ155" s="438"/>
      <c r="BR155" s="438"/>
      <c r="BS155" s="438"/>
      <c r="BT155" s="438"/>
      <c r="BU155" s="438"/>
      <c r="BV155" s="438"/>
      <c r="BW155" s="438"/>
      <c r="BX155" s="438"/>
      <c r="BY155" s="438"/>
      <c r="BZ155" s="438"/>
    </row>
    <row r="156" spans="1:78" ht="14" customHeight="1" x14ac:dyDescent="0.15">
      <c r="A156" s="438" t="s">
        <v>211</v>
      </c>
      <c r="B156" s="438">
        <v>259457</v>
      </c>
      <c r="C156" s="438">
        <v>268082.84999999998</v>
      </c>
      <c r="D156" s="438">
        <v>280114</v>
      </c>
      <c r="E156" s="438">
        <v>273433</v>
      </c>
      <c r="F156" s="438">
        <v>185605</v>
      </c>
      <c r="G156" s="438">
        <v>192548.01</v>
      </c>
      <c r="H156" s="438">
        <v>184393</v>
      </c>
      <c r="I156" s="438">
        <v>176946</v>
      </c>
      <c r="J156" s="438">
        <v>172415</v>
      </c>
      <c r="K156" s="438">
        <v>167034.1</v>
      </c>
      <c r="L156" s="438">
        <v>213724</v>
      </c>
      <c r="M156" s="438">
        <v>171718</v>
      </c>
      <c r="N156" s="438">
        <v>165469</v>
      </c>
      <c r="O156" s="438">
        <v>163681.65</v>
      </c>
      <c r="P156" s="438">
        <v>190971</v>
      </c>
      <c r="Q156" s="438">
        <v>143128</v>
      </c>
      <c r="R156" s="438">
        <v>170959</v>
      </c>
      <c r="S156" s="438">
        <v>51198.42</v>
      </c>
      <c r="T156" s="438">
        <v>51863</v>
      </c>
      <c r="U156" s="438">
        <v>57381</v>
      </c>
      <c r="V156" s="438">
        <v>53579</v>
      </c>
      <c r="W156" s="438">
        <v>48938.89</v>
      </c>
      <c r="X156" s="438">
        <v>54228</v>
      </c>
      <c r="Y156" s="438">
        <v>52193</v>
      </c>
      <c r="Z156" s="438">
        <v>49255</v>
      </c>
      <c r="AA156" s="438">
        <v>54576.72</v>
      </c>
      <c r="AB156" s="438">
        <v>53923</v>
      </c>
      <c r="AC156" s="438">
        <v>56809</v>
      </c>
      <c r="AD156" s="438">
        <v>58569</v>
      </c>
      <c r="AE156" s="438">
        <v>66120.240000000005</v>
      </c>
      <c r="AF156" s="438">
        <v>71528</v>
      </c>
      <c r="AG156" s="438">
        <v>78782</v>
      </c>
      <c r="AH156" s="438">
        <v>82107</v>
      </c>
      <c r="AI156" s="438">
        <v>85566.37</v>
      </c>
      <c r="AJ156" s="438">
        <v>97149</v>
      </c>
      <c r="AK156" s="438">
        <v>97405</v>
      </c>
      <c r="AL156" s="438">
        <v>99429</v>
      </c>
      <c r="AM156" s="438">
        <v>110442.25</v>
      </c>
      <c r="AN156" s="438">
        <v>111141</v>
      </c>
      <c r="AO156" s="438">
        <v>114505</v>
      </c>
      <c r="AP156" s="438">
        <v>119226</v>
      </c>
      <c r="AQ156" s="438">
        <v>127027.64</v>
      </c>
      <c r="AR156" s="438">
        <v>129888</v>
      </c>
      <c r="AS156" s="438">
        <v>129013</v>
      </c>
      <c r="AT156" s="438">
        <v>120647</v>
      </c>
      <c r="AU156" s="438">
        <v>122063.15</v>
      </c>
      <c r="AV156" s="438">
        <v>122072</v>
      </c>
      <c r="AW156" s="438">
        <v>122604</v>
      </c>
      <c r="AX156" s="438">
        <v>119603</v>
      </c>
      <c r="AY156" s="438">
        <v>116242.56</v>
      </c>
      <c r="AZ156" s="438">
        <v>112915</v>
      </c>
      <c r="BA156" s="438">
        <v>96359</v>
      </c>
      <c r="BB156" s="438">
        <v>88556</v>
      </c>
      <c r="BC156" s="438">
        <v>85185.07</v>
      </c>
      <c r="BD156" s="438">
        <v>70743</v>
      </c>
      <c r="BE156" s="438">
        <v>76174</v>
      </c>
      <c r="BF156" s="438">
        <v>75424</v>
      </c>
      <c r="BG156" s="438">
        <v>69450.320000000007</v>
      </c>
      <c r="BH156" s="438">
        <v>53632</v>
      </c>
      <c r="BI156" s="438">
        <v>36354</v>
      </c>
      <c r="BJ156" s="438">
        <v>42567</v>
      </c>
      <c r="BK156" s="438">
        <v>-58520.62</v>
      </c>
      <c r="BL156" s="438">
        <v>41051</v>
      </c>
      <c r="BM156" s="438">
        <v>20952</v>
      </c>
      <c r="BN156" s="438">
        <v>22773</v>
      </c>
      <c r="BO156" s="438"/>
      <c r="BP156" s="438"/>
      <c r="BQ156" s="438"/>
      <c r="BR156" s="438"/>
      <c r="BS156" s="438"/>
      <c r="BT156" s="438"/>
      <c r="BU156" s="438"/>
      <c r="BV156" s="438"/>
      <c r="BW156" s="438"/>
      <c r="BX156" s="438"/>
      <c r="BY156" s="438"/>
      <c r="BZ156" s="438"/>
    </row>
    <row r="157" spans="1:78" ht="14" customHeight="1" x14ac:dyDescent="0.15">
      <c r="A157" s="438" t="s">
        <v>209</v>
      </c>
      <c r="B157" s="438">
        <v>117466</v>
      </c>
      <c r="C157" s="438">
        <v>213432.45</v>
      </c>
      <c r="D157" s="438">
        <v>55611</v>
      </c>
      <c r="E157" s="438">
        <v>80835</v>
      </c>
      <c r="F157" s="438">
        <v>84337</v>
      </c>
      <c r="G157" s="438">
        <v>64802.29</v>
      </c>
      <c r="H157" s="438">
        <v>50753</v>
      </c>
      <c r="I157" s="438">
        <v>-12284</v>
      </c>
      <c r="J157" s="438">
        <v>34578</v>
      </c>
      <c r="K157" s="438">
        <v>-73511.64</v>
      </c>
      <c r="L157" s="438">
        <v>12121</v>
      </c>
      <c r="M157" s="438">
        <v>-6751</v>
      </c>
      <c r="N157" s="438">
        <v>-9401</v>
      </c>
      <c r="O157" s="438">
        <v>-342818.72</v>
      </c>
      <c r="P157" s="438">
        <v>-67198</v>
      </c>
      <c r="Q157" s="438">
        <v>-38533</v>
      </c>
      <c r="R157" s="438">
        <v>13384</v>
      </c>
      <c r="S157" s="438">
        <v>49043.93</v>
      </c>
      <c r="T157" s="438">
        <v>28731</v>
      </c>
      <c r="U157" s="438">
        <v>43914</v>
      </c>
      <c r="V157" s="438">
        <v>159115</v>
      </c>
      <c r="W157" s="438">
        <v>109511.2</v>
      </c>
      <c r="X157" s="438">
        <v>79280</v>
      </c>
      <c r="Y157" s="438">
        <v>67580</v>
      </c>
      <c r="Z157" s="438">
        <v>182405</v>
      </c>
      <c r="AA157" s="438">
        <v>107525.8</v>
      </c>
      <c r="AB157" s="438">
        <v>93120</v>
      </c>
      <c r="AC157" s="438">
        <v>17774</v>
      </c>
      <c r="AD157" s="438">
        <v>189137</v>
      </c>
      <c r="AE157" s="438">
        <v>65031.47</v>
      </c>
      <c r="AF157" s="438">
        <v>84759</v>
      </c>
      <c r="AG157" s="438">
        <v>91756</v>
      </c>
      <c r="AH157" s="438">
        <v>172964</v>
      </c>
      <c r="AI157" s="438">
        <v>124806.22</v>
      </c>
      <c r="AJ157" s="438">
        <v>61941</v>
      </c>
      <c r="AK157" s="438">
        <v>129373</v>
      </c>
      <c r="AL157" s="438">
        <v>114839</v>
      </c>
      <c r="AM157" s="438">
        <v>91960.53</v>
      </c>
      <c r="AN157" s="438">
        <v>39022</v>
      </c>
      <c r="AO157" s="438">
        <v>104560</v>
      </c>
      <c r="AP157" s="438">
        <v>130823</v>
      </c>
      <c r="AQ157" s="438">
        <v>85350.53</v>
      </c>
      <c r="AR157" s="438">
        <v>142813</v>
      </c>
      <c r="AS157" s="438">
        <v>123638</v>
      </c>
      <c r="AT157" s="438">
        <v>100843</v>
      </c>
      <c r="AU157" s="438">
        <v>42454.2</v>
      </c>
      <c r="AV157" s="438">
        <v>33111</v>
      </c>
      <c r="AW157" s="438">
        <v>64793</v>
      </c>
      <c r="AX157" s="438">
        <v>72402</v>
      </c>
      <c r="AY157" s="438">
        <v>57161.32</v>
      </c>
      <c r="AZ157" s="438">
        <v>45103</v>
      </c>
      <c r="BA157" s="438">
        <v>62923</v>
      </c>
      <c r="BB157" s="438">
        <v>89913</v>
      </c>
      <c r="BC157" s="438">
        <v>62595.44</v>
      </c>
      <c r="BD157" s="438">
        <v>36312</v>
      </c>
      <c r="BE157" s="438">
        <v>54708</v>
      </c>
      <c r="BF157" s="438">
        <v>66622</v>
      </c>
      <c r="BG157" s="438">
        <v>42384.05</v>
      </c>
      <c r="BH157" s="438">
        <v>26691</v>
      </c>
      <c r="BI157" s="438">
        <v>36896</v>
      </c>
      <c r="BJ157" s="438">
        <v>44404</v>
      </c>
      <c r="BK157" s="438">
        <v>48402.45</v>
      </c>
      <c r="BL157" s="438">
        <v>33787</v>
      </c>
      <c r="BM157" s="438">
        <v>35481</v>
      </c>
      <c r="BN157" s="438">
        <v>81371</v>
      </c>
      <c r="BO157" s="438"/>
      <c r="BP157" s="438"/>
      <c r="BQ157" s="438"/>
      <c r="BR157" s="438"/>
      <c r="BS157" s="438"/>
      <c r="BT157" s="438"/>
      <c r="BU157" s="438"/>
      <c r="BV157" s="438"/>
      <c r="BW157" s="438"/>
      <c r="BX157" s="438"/>
      <c r="BY157" s="438"/>
      <c r="BZ157" s="438"/>
    </row>
    <row r="158" spans="1:78" ht="14" customHeight="1" x14ac:dyDescent="0.15">
      <c r="A158" s="438" t="s">
        <v>502</v>
      </c>
      <c r="B158" s="438">
        <v>785318</v>
      </c>
      <c r="C158" s="438">
        <v>422221.39</v>
      </c>
      <c r="D158" s="438">
        <v>53971</v>
      </c>
      <c r="E158" s="438">
        <v>99086</v>
      </c>
      <c r="F158" s="438">
        <v>680935</v>
      </c>
      <c r="G158" s="438">
        <v>509107.02</v>
      </c>
      <c r="H158" s="438">
        <v>-90175</v>
      </c>
      <c r="I158" s="438">
        <v>18661</v>
      </c>
      <c r="J158" s="438">
        <v>-23161</v>
      </c>
      <c r="K158" s="438">
        <v>189901.68</v>
      </c>
      <c r="L158" s="438">
        <v>-832299</v>
      </c>
      <c r="M158" s="438">
        <v>-634245</v>
      </c>
      <c r="N158" s="438">
        <v>-480758</v>
      </c>
      <c r="O158" s="438">
        <v>-1402086.95</v>
      </c>
      <c r="P158" s="438">
        <v>-955524</v>
      </c>
      <c r="Q158" s="438">
        <v>-516925</v>
      </c>
      <c r="R158" s="438">
        <v>-23117</v>
      </c>
      <c r="S158" s="438">
        <v>486982.07</v>
      </c>
      <c r="T158" s="438">
        <v>215083</v>
      </c>
      <c r="U158" s="438">
        <v>232017</v>
      </c>
      <c r="V158" s="438">
        <v>875090</v>
      </c>
      <c r="W158" s="438">
        <v>511077.1</v>
      </c>
      <c r="X158" s="438">
        <v>450432</v>
      </c>
      <c r="Y158" s="438">
        <v>376058</v>
      </c>
      <c r="Z158" s="438">
        <v>936722</v>
      </c>
      <c r="AA158" s="438">
        <v>477366.39</v>
      </c>
      <c r="AB158" s="438">
        <v>380931</v>
      </c>
      <c r="AC158" s="438">
        <v>397936</v>
      </c>
      <c r="AD158" s="438">
        <v>835167</v>
      </c>
      <c r="AE158" s="438">
        <v>450150.54</v>
      </c>
      <c r="AF158" s="438">
        <v>323535</v>
      </c>
      <c r="AG158" s="438">
        <v>361119</v>
      </c>
      <c r="AH158" s="438">
        <v>821317</v>
      </c>
      <c r="AI158" s="438">
        <v>322411.59999999998</v>
      </c>
      <c r="AJ158" s="438">
        <v>304678</v>
      </c>
      <c r="AK158" s="438">
        <v>233867</v>
      </c>
      <c r="AL158" s="438">
        <v>902745</v>
      </c>
      <c r="AM158" s="438">
        <v>501295.77</v>
      </c>
      <c r="AN158" s="438">
        <v>184577</v>
      </c>
      <c r="AO158" s="438">
        <v>46009</v>
      </c>
      <c r="AP158" s="438">
        <v>565493</v>
      </c>
      <c r="AQ158" s="438">
        <v>303927.8</v>
      </c>
      <c r="AR158" s="438">
        <v>202823</v>
      </c>
      <c r="AS158" s="438">
        <v>186215</v>
      </c>
      <c r="AT158" s="438">
        <v>683637</v>
      </c>
      <c r="AU158" s="438">
        <v>763789.4</v>
      </c>
      <c r="AV158" s="438">
        <v>102390</v>
      </c>
      <c r="AW158" s="438">
        <v>179454</v>
      </c>
      <c r="AX158" s="438">
        <v>578073</v>
      </c>
      <c r="AY158" s="438">
        <v>87569.01</v>
      </c>
      <c r="AZ158" s="438">
        <v>34321</v>
      </c>
      <c r="BA158" s="438">
        <v>47276</v>
      </c>
      <c r="BB158" s="438">
        <v>421322</v>
      </c>
      <c r="BC158" s="438">
        <v>105364.79</v>
      </c>
      <c r="BD158" s="438">
        <v>-141753</v>
      </c>
      <c r="BE158" s="438">
        <v>-201155</v>
      </c>
      <c r="BF158" s="438">
        <v>227794</v>
      </c>
      <c r="BG158" s="438">
        <v>66866.09</v>
      </c>
      <c r="BH158" s="438">
        <v>-160854</v>
      </c>
      <c r="BI158" s="438">
        <v>26962</v>
      </c>
      <c r="BJ158" s="438">
        <v>145972</v>
      </c>
      <c r="BK158" s="438">
        <v>95158.15</v>
      </c>
      <c r="BL158" s="438">
        <v>7912</v>
      </c>
      <c r="BM158" s="438">
        <v>34481</v>
      </c>
      <c r="BN158" s="438">
        <v>295903</v>
      </c>
      <c r="BO158" s="438"/>
      <c r="BP158" s="438"/>
      <c r="BQ158" s="438"/>
      <c r="BR158" s="438"/>
      <c r="BS158" s="438"/>
      <c r="BT158" s="438"/>
      <c r="BU158" s="438"/>
      <c r="BV158" s="438"/>
      <c r="BW158" s="438"/>
      <c r="BX158" s="438"/>
      <c r="BY158" s="438"/>
      <c r="BZ158" s="438"/>
    </row>
    <row r="159" spans="1:78" ht="14" customHeight="1" x14ac:dyDescent="0.15">
      <c r="A159" s="438" t="s">
        <v>501</v>
      </c>
      <c r="B159" s="438">
        <v>0</v>
      </c>
      <c r="C159" s="438">
        <v>0</v>
      </c>
      <c r="D159" s="438">
        <v>0</v>
      </c>
      <c r="E159" s="438">
        <v>0</v>
      </c>
      <c r="F159" s="438">
        <v>0</v>
      </c>
      <c r="G159" s="438">
        <v>0</v>
      </c>
      <c r="H159" s="438">
        <v>0</v>
      </c>
      <c r="I159" s="438">
        <v>0</v>
      </c>
      <c r="J159" s="438">
        <v>0</v>
      </c>
      <c r="K159" s="438">
        <v>0</v>
      </c>
      <c r="L159" s="438">
        <v>0</v>
      </c>
      <c r="M159" s="438">
        <v>0</v>
      </c>
      <c r="N159" s="438">
        <v>0</v>
      </c>
      <c r="O159" s="438">
        <v>0</v>
      </c>
      <c r="P159" s="438">
        <v>0</v>
      </c>
      <c r="Q159" s="438">
        <v>0</v>
      </c>
      <c r="R159" s="438">
        <v>0</v>
      </c>
      <c r="S159" s="438">
        <v>0</v>
      </c>
      <c r="T159" s="438">
        <v>0</v>
      </c>
      <c r="U159" s="438">
        <v>0</v>
      </c>
      <c r="V159" s="438">
        <v>0</v>
      </c>
      <c r="W159" s="438">
        <v>0</v>
      </c>
      <c r="X159" s="438">
        <v>0</v>
      </c>
      <c r="Y159" s="438">
        <v>0</v>
      </c>
      <c r="Z159" s="438">
        <v>0</v>
      </c>
      <c r="AA159" s="438">
        <v>0</v>
      </c>
      <c r="AB159" s="438">
        <v>0</v>
      </c>
      <c r="AC159" s="438">
        <v>0</v>
      </c>
      <c r="AD159" s="438">
        <v>0</v>
      </c>
      <c r="AE159" s="438">
        <v>0</v>
      </c>
      <c r="AF159" s="438">
        <v>0</v>
      </c>
      <c r="AG159" s="438">
        <v>0</v>
      </c>
      <c r="AH159" s="438">
        <v>0</v>
      </c>
      <c r="AI159" s="438">
        <v>0</v>
      </c>
      <c r="AJ159" s="438">
        <v>0</v>
      </c>
      <c r="AK159" s="438">
        <v>0</v>
      </c>
      <c r="AL159" s="438">
        <v>0</v>
      </c>
      <c r="AM159" s="438">
        <v>0</v>
      </c>
      <c r="AN159" s="438">
        <v>0</v>
      </c>
      <c r="AO159" s="438">
        <v>0</v>
      </c>
      <c r="AP159" s="438">
        <v>0</v>
      </c>
      <c r="AQ159" s="438">
        <v>0</v>
      </c>
      <c r="AR159" s="438">
        <v>0</v>
      </c>
      <c r="AS159" s="438">
        <v>0</v>
      </c>
      <c r="AT159" s="438">
        <v>0</v>
      </c>
      <c r="AU159" s="438">
        <v>0</v>
      </c>
      <c r="AV159" s="438">
        <v>0</v>
      </c>
      <c r="AW159" s="438">
        <v>0</v>
      </c>
      <c r="AX159" s="438">
        <v>0</v>
      </c>
      <c r="AY159" s="438">
        <v>0</v>
      </c>
      <c r="AZ159" s="438">
        <v>0</v>
      </c>
      <c r="BA159" s="438">
        <v>0</v>
      </c>
      <c r="BB159" s="438">
        <v>0</v>
      </c>
      <c r="BC159" s="438">
        <v>0</v>
      </c>
      <c r="BD159" s="438">
        <v>0</v>
      </c>
      <c r="BE159" s="438">
        <v>0</v>
      </c>
      <c r="BF159" s="438">
        <v>0</v>
      </c>
      <c r="BG159" s="438">
        <v>0</v>
      </c>
      <c r="BH159" s="438">
        <v>0</v>
      </c>
      <c r="BI159" s="438">
        <v>0</v>
      </c>
      <c r="BJ159" s="438">
        <v>0</v>
      </c>
      <c r="BK159" s="438">
        <v>-14524.13</v>
      </c>
      <c r="BL159" s="438">
        <v>0</v>
      </c>
      <c r="BM159" s="438">
        <v>0</v>
      </c>
      <c r="BN159" s="438">
        <v>0</v>
      </c>
      <c r="BO159" s="438"/>
      <c r="BP159" s="438"/>
      <c r="BQ159" s="438"/>
      <c r="BR159" s="438"/>
      <c r="BS159" s="438"/>
      <c r="BT159" s="438"/>
      <c r="BU159" s="438"/>
      <c r="BV159" s="438"/>
      <c r="BW159" s="438"/>
      <c r="BX159" s="438"/>
      <c r="BY159" s="438"/>
      <c r="BZ159" s="438"/>
    </row>
    <row r="160" spans="1:78" ht="14" customHeight="1" x14ac:dyDescent="0.15">
      <c r="A160" s="438" t="s">
        <v>500</v>
      </c>
      <c r="B160" s="438">
        <v>785318</v>
      </c>
      <c r="C160" s="438">
        <v>422221.39</v>
      </c>
      <c r="D160" s="438">
        <v>53971</v>
      </c>
      <c r="E160" s="438">
        <v>99086</v>
      </c>
      <c r="F160" s="438">
        <v>680935</v>
      </c>
      <c r="G160" s="438">
        <v>509107.02</v>
      </c>
      <c r="H160" s="438">
        <v>-90175</v>
      </c>
      <c r="I160" s="438">
        <v>18661</v>
      </c>
      <c r="J160" s="438">
        <v>-23161</v>
      </c>
      <c r="K160" s="438">
        <v>189901.68</v>
      </c>
      <c r="L160" s="438">
        <v>-832299</v>
      </c>
      <c r="M160" s="438">
        <v>-634245</v>
      </c>
      <c r="N160" s="438">
        <v>-480758</v>
      </c>
      <c r="O160" s="438">
        <v>-1402086.95</v>
      </c>
      <c r="P160" s="438">
        <v>-955524</v>
      </c>
      <c r="Q160" s="438">
        <v>-516925</v>
      </c>
      <c r="R160" s="438">
        <v>-23117</v>
      </c>
      <c r="S160" s="438">
        <v>486982.07</v>
      </c>
      <c r="T160" s="438">
        <v>215083</v>
      </c>
      <c r="U160" s="438">
        <v>232017</v>
      </c>
      <c r="V160" s="438">
        <v>875090</v>
      </c>
      <c r="W160" s="438">
        <v>511077.1</v>
      </c>
      <c r="X160" s="438">
        <v>450432</v>
      </c>
      <c r="Y160" s="438">
        <v>376058</v>
      </c>
      <c r="Z160" s="438">
        <v>936722</v>
      </c>
      <c r="AA160" s="438">
        <v>477366.39</v>
      </c>
      <c r="AB160" s="438">
        <v>380931</v>
      </c>
      <c r="AC160" s="438">
        <v>397936</v>
      </c>
      <c r="AD160" s="438">
        <v>835167</v>
      </c>
      <c r="AE160" s="438">
        <v>450150.53</v>
      </c>
      <c r="AF160" s="438">
        <v>323535</v>
      </c>
      <c r="AG160" s="438">
        <v>361119</v>
      </c>
      <c r="AH160" s="438">
        <v>821317</v>
      </c>
      <c r="AI160" s="438">
        <v>322411.59999999998</v>
      </c>
      <c r="AJ160" s="438">
        <v>304678</v>
      </c>
      <c r="AK160" s="438">
        <v>233867</v>
      </c>
      <c r="AL160" s="438">
        <v>902745</v>
      </c>
      <c r="AM160" s="438">
        <v>501295.78</v>
      </c>
      <c r="AN160" s="438">
        <v>184577</v>
      </c>
      <c r="AO160" s="438">
        <v>46009</v>
      </c>
      <c r="AP160" s="438">
        <v>565493</v>
      </c>
      <c r="AQ160" s="438">
        <v>303927.8</v>
      </c>
      <c r="AR160" s="438">
        <v>202823</v>
      </c>
      <c r="AS160" s="438">
        <v>186215</v>
      </c>
      <c r="AT160" s="438">
        <v>683637</v>
      </c>
      <c r="AU160" s="438">
        <v>763789.4</v>
      </c>
      <c r="AV160" s="438">
        <v>102390</v>
      </c>
      <c r="AW160" s="438">
        <v>179454</v>
      </c>
      <c r="AX160" s="438">
        <v>578073</v>
      </c>
      <c r="AY160" s="438">
        <v>87569.01</v>
      </c>
      <c r="AZ160" s="438">
        <v>34321</v>
      </c>
      <c r="BA160" s="438">
        <v>47276</v>
      </c>
      <c r="BB160" s="438">
        <v>421322</v>
      </c>
      <c r="BC160" s="438">
        <v>105364.79</v>
      </c>
      <c r="BD160" s="438">
        <v>-141753</v>
      </c>
      <c r="BE160" s="438">
        <v>-201155</v>
      </c>
      <c r="BF160" s="438">
        <v>227794</v>
      </c>
      <c r="BG160" s="438">
        <v>66866.09</v>
      </c>
      <c r="BH160" s="438">
        <v>-160854</v>
      </c>
      <c r="BI160" s="438">
        <v>26962</v>
      </c>
      <c r="BJ160" s="438">
        <v>145972</v>
      </c>
      <c r="BK160" s="438">
        <v>37061.629999999997</v>
      </c>
      <c r="BL160" s="438">
        <v>7912</v>
      </c>
      <c r="BM160" s="438">
        <v>34481</v>
      </c>
      <c r="BN160" s="438">
        <v>295903</v>
      </c>
      <c r="BO160" s="438"/>
      <c r="BP160" s="438"/>
      <c r="BQ160" s="438"/>
      <c r="BR160" s="438"/>
      <c r="BS160" s="438"/>
      <c r="BT160" s="438"/>
      <c r="BU160" s="438"/>
      <c r="BV160" s="438"/>
      <c r="BW160" s="438"/>
      <c r="BX160" s="438"/>
      <c r="BY160" s="438"/>
      <c r="BZ160" s="438"/>
    </row>
    <row r="161" spans="1:78" ht="14" customHeight="1" x14ac:dyDescent="0.15">
      <c r="A161" s="438" t="s">
        <v>499</v>
      </c>
      <c r="B161" s="438"/>
      <c r="C161" s="438"/>
      <c r="D161" s="438"/>
      <c r="E161" s="438"/>
      <c r="F161" s="438"/>
      <c r="G161" s="438"/>
      <c r="H161" s="438"/>
      <c r="I161" s="438"/>
      <c r="J161" s="438"/>
      <c r="K161" s="438"/>
      <c r="L161" s="438"/>
      <c r="M161" s="438"/>
      <c r="N161" s="438"/>
      <c r="O161" s="438"/>
      <c r="P161" s="438"/>
      <c r="Q161" s="438"/>
      <c r="R161" s="438"/>
      <c r="S161" s="438"/>
      <c r="T161" s="438"/>
      <c r="U161" s="438"/>
      <c r="V161" s="438"/>
      <c r="W161" s="438"/>
      <c r="X161" s="438"/>
      <c r="Y161" s="438"/>
      <c r="Z161" s="438"/>
      <c r="AA161" s="438"/>
      <c r="AB161" s="438"/>
      <c r="AC161" s="438"/>
      <c r="AD161" s="438"/>
      <c r="AE161" s="438"/>
      <c r="AF161" s="438"/>
      <c r="AG161" s="438"/>
      <c r="AH161" s="438"/>
      <c r="AI161" s="438"/>
      <c r="AJ161" s="438"/>
      <c r="AK161" s="438"/>
      <c r="AL161" s="438"/>
      <c r="AM161" s="438"/>
      <c r="AN161" s="438"/>
      <c r="AO161" s="438"/>
      <c r="AP161" s="438"/>
      <c r="AQ161" s="438"/>
      <c r="AR161" s="438"/>
      <c r="AS161" s="438"/>
      <c r="AT161" s="438"/>
      <c r="AU161" s="438"/>
      <c r="AV161" s="438"/>
      <c r="AW161" s="438"/>
      <c r="AX161" s="438"/>
      <c r="AY161" s="438"/>
      <c r="AZ161" s="438"/>
      <c r="BA161" s="438"/>
      <c r="BB161" s="438"/>
      <c r="BC161" s="438"/>
      <c r="BD161" s="438"/>
      <c r="BE161" s="438"/>
      <c r="BF161" s="438"/>
      <c r="BG161" s="438"/>
      <c r="BH161" s="438"/>
      <c r="BI161" s="438"/>
      <c r="BJ161" s="438"/>
      <c r="BK161" s="438"/>
      <c r="BL161" s="438"/>
      <c r="BM161" s="438"/>
      <c r="BN161" s="438"/>
      <c r="BO161" s="438"/>
      <c r="BP161" s="438"/>
      <c r="BQ161" s="438"/>
      <c r="BR161" s="438"/>
      <c r="BS161" s="438"/>
      <c r="BT161" s="438"/>
      <c r="BU161" s="438"/>
      <c r="BV161" s="438"/>
      <c r="BW161" s="438"/>
      <c r="BX161" s="438"/>
      <c r="BY161" s="438"/>
      <c r="BZ161" s="438"/>
    </row>
    <row r="162" spans="1:78" ht="14" customHeight="1" x14ac:dyDescent="0.15">
      <c r="A162" s="438" t="s">
        <v>498</v>
      </c>
      <c r="B162" s="438">
        <v>785318</v>
      </c>
      <c r="C162" s="438">
        <v>422221.39</v>
      </c>
      <c r="D162" s="438">
        <v>53971</v>
      </c>
      <c r="E162" s="438">
        <v>99086</v>
      </c>
      <c r="F162" s="438">
        <v>680935</v>
      </c>
      <c r="G162" s="438">
        <v>509107.02</v>
      </c>
      <c r="H162" s="438">
        <v>-90175</v>
      </c>
      <c r="I162" s="438">
        <v>18661</v>
      </c>
      <c r="J162" s="438">
        <v>-23161</v>
      </c>
      <c r="K162" s="438">
        <v>189901.68</v>
      </c>
      <c r="L162" s="438">
        <v>-832299</v>
      </c>
      <c r="M162" s="438">
        <v>-634245</v>
      </c>
      <c r="N162" s="438">
        <v>-480758</v>
      </c>
      <c r="O162" s="438">
        <v>-1402086.95</v>
      </c>
      <c r="P162" s="438">
        <v>-955524</v>
      </c>
      <c r="Q162" s="438">
        <v>-516925</v>
      </c>
      <c r="R162" s="438">
        <v>-23117</v>
      </c>
      <c r="S162" s="438">
        <v>486982.07</v>
      </c>
      <c r="T162" s="438">
        <v>215083</v>
      </c>
      <c r="U162" s="438">
        <v>232017</v>
      </c>
      <c r="V162" s="438">
        <v>875090</v>
      </c>
      <c r="W162" s="438">
        <v>511077.1</v>
      </c>
      <c r="X162" s="438">
        <v>450432</v>
      </c>
      <c r="Y162" s="438">
        <v>376058</v>
      </c>
      <c r="Z162" s="438">
        <v>936722</v>
      </c>
      <c r="AA162" s="438">
        <v>477366.39</v>
      </c>
      <c r="AB162" s="438">
        <v>380931</v>
      </c>
      <c r="AC162" s="438">
        <v>397936</v>
      </c>
      <c r="AD162" s="438">
        <v>835167</v>
      </c>
      <c r="AE162" s="438">
        <v>450150.53</v>
      </c>
      <c r="AF162" s="438">
        <v>323535</v>
      </c>
      <c r="AG162" s="438">
        <v>361119</v>
      </c>
      <c r="AH162" s="438">
        <v>821317</v>
      </c>
      <c r="AI162" s="438">
        <v>322411.59999999998</v>
      </c>
      <c r="AJ162" s="438">
        <v>304678</v>
      </c>
      <c r="AK162" s="438">
        <v>233867</v>
      </c>
      <c r="AL162" s="438">
        <v>902745</v>
      </c>
      <c r="AM162" s="438">
        <v>501295.78</v>
      </c>
      <c r="AN162" s="438">
        <v>184577</v>
      </c>
      <c r="AO162" s="438">
        <v>46009</v>
      </c>
      <c r="AP162" s="438">
        <v>565493</v>
      </c>
      <c r="AQ162" s="438">
        <v>303927.8</v>
      </c>
      <c r="AR162" s="438">
        <v>202823</v>
      </c>
      <c r="AS162" s="438">
        <v>186215</v>
      </c>
      <c r="AT162" s="438">
        <v>683637</v>
      </c>
      <c r="AU162" s="438">
        <v>763789.4</v>
      </c>
      <c r="AV162" s="438">
        <v>102390</v>
      </c>
      <c r="AW162" s="438">
        <v>179454</v>
      </c>
      <c r="AX162" s="438">
        <v>578073</v>
      </c>
      <c r="AY162" s="438">
        <v>87569.01</v>
      </c>
      <c r="AZ162" s="438">
        <v>34321</v>
      </c>
      <c r="BA162" s="438">
        <v>47276</v>
      </c>
      <c r="BB162" s="438">
        <v>421322</v>
      </c>
      <c r="BC162" s="438">
        <v>0</v>
      </c>
      <c r="BD162" s="438">
        <v>0</v>
      </c>
      <c r="BE162" s="438">
        <v>0</v>
      </c>
      <c r="BF162" s="438">
        <v>0</v>
      </c>
      <c r="BG162" s="438">
        <v>0</v>
      </c>
      <c r="BH162" s="438">
        <v>0</v>
      </c>
      <c r="BI162" s="438">
        <v>0</v>
      </c>
      <c r="BJ162" s="438">
        <v>0</v>
      </c>
      <c r="BK162" s="438">
        <v>0</v>
      </c>
      <c r="BL162" s="438">
        <v>0</v>
      </c>
      <c r="BM162" s="438">
        <v>0</v>
      </c>
      <c r="BN162" s="438">
        <v>0</v>
      </c>
      <c r="BO162" s="438"/>
      <c r="BP162" s="438"/>
      <c r="BQ162" s="438"/>
      <c r="BR162" s="438"/>
      <c r="BS162" s="438"/>
      <c r="BT162" s="438"/>
      <c r="BU162" s="438"/>
      <c r="BV162" s="438"/>
      <c r="BW162" s="438"/>
      <c r="BX162" s="438"/>
      <c r="BY162" s="438"/>
      <c r="BZ162" s="438"/>
    </row>
    <row r="163" spans="1:78" ht="14" customHeight="1" x14ac:dyDescent="0.15">
      <c r="A163" s="438" t="s">
        <v>497</v>
      </c>
      <c r="B163" s="438"/>
      <c r="C163" s="438"/>
      <c r="D163" s="438"/>
      <c r="E163" s="438"/>
      <c r="F163" s="438"/>
      <c r="G163" s="438"/>
      <c r="H163" s="438"/>
      <c r="I163" s="438"/>
      <c r="J163" s="438"/>
      <c r="K163" s="438"/>
      <c r="L163" s="438"/>
      <c r="M163" s="438"/>
      <c r="N163" s="438"/>
      <c r="O163" s="438"/>
      <c r="P163" s="438"/>
      <c r="Q163" s="438"/>
      <c r="R163" s="438"/>
      <c r="S163" s="438"/>
      <c r="T163" s="438"/>
      <c r="U163" s="438"/>
      <c r="V163" s="438"/>
      <c r="W163" s="438"/>
      <c r="X163" s="438"/>
      <c r="Y163" s="438"/>
      <c r="Z163" s="438"/>
      <c r="AA163" s="438"/>
      <c r="AB163" s="438"/>
      <c r="AC163" s="438"/>
      <c r="AD163" s="438"/>
      <c r="AE163" s="438"/>
      <c r="AF163" s="438"/>
      <c r="AG163" s="438"/>
      <c r="AH163" s="438"/>
      <c r="AI163" s="438"/>
      <c r="AJ163" s="438"/>
      <c r="AK163" s="438"/>
      <c r="AL163" s="438"/>
      <c r="AM163" s="438"/>
      <c r="AN163" s="438"/>
      <c r="AO163" s="438"/>
      <c r="AP163" s="438"/>
      <c r="AQ163" s="438"/>
      <c r="AR163" s="438"/>
      <c r="AS163" s="438"/>
      <c r="AT163" s="438"/>
      <c r="AU163" s="438"/>
      <c r="AV163" s="438"/>
      <c r="AW163" s="438"/>
      <c r="AX163" s="438"/>
      <c r="AY163" s="438"/>
      <c r="AZ163" s="438"/>
      <c r="BA163" s="438"/>
      <c r="BB163" s="438"/>
      <c r="BC163" s="438"/>
      <c r="BD163" s="438"/>
      <c r="BE163" s="438"/>
      <c r="BF163" s="438"/>
      <c r="BG163" s="438"/>
      <c r="BH163" s="438"/>
      <c r="BI163" s="438"/>
      <c r="BJ163" s="438"/>
      <c r="BK163" s="438"/>
      <c r="BL163" s="438"/>
      <c r="BM163" s="438"/>
      <c r="BN163" s="438"/>
      <c r="BO163" s="438"/>
      <c r="BP163" s="438"/>
      <c r="BQ163" s="438"/>
      <c r="BR163" s="438"/>
      <c r="BS163" s="438"/>
      <c r="BT163" s="438"/>
      <c r="BU163" s="438"/>
      <c r="BV163" s="438"/>
      <c r="BW163" s="438"/>
      <c r="BX163" s="438"/>
      <c r="BY163" s="438"/>
      <c r="BZ163" s="438"/>
    </row>
    <row r="164" spans="1:78" ht="14" customHeight="1" x14ac:dyDescent="0.15">
      <c r="A164" s="438" t="s">
        <v>496</v>
      </c>
      <c r="B164" s="438">
        <v>0</v>
      </c>
      <c r="C164" s="438">
        <v>0</v>
      </c>
      <c r="D164" s="438">
        <v>0</v>
      </c>
      <c r="E164" s="438">
        <v>0</v>
      </c>
      <c r="F164" s="438">
        <v>0</v>
      </c>
      <c r="G164" s="438">
        <v>0</v>
      </c>
      <c r="H164" s="438">
        <v>0</v>
      </c>
      <c r="I164" s="438">
        <v>0</v>
      </c>
      <c r="J164" s="438">
        <v>0</v>
      </c>
      <c r="K164" s="438">
        <v>0</v>
      </c>
      <c r="L164" s="438">
        <v>0</v>
      </c>
      <c r="M164" s="438">
        <v>0</v>
      </c>
      <c r="N164" s="438">
        <v>0</v>
      </c>
      <c r="O164" s="438">
        <v>129.07</v>
      </c>
      <c r="P164" s="438">
        <v>-13</v>
      </c>
      <c r="Q164" s="438">
        <v>0</v>
      </c>
      <c r="R164" s="438">
        <v>0</v>
      </c>
      <c r="S164" s="438">
        <v>-29.86</v>
      </c>
      <c r="T164" s="438">
        <v>-78</v>
      </c>
      <c r="U164" s="438">
        <v>29</v>
      </c>
      <c r="V164" s="438">
        <v>120</v>
      </c>
      <c r="W164" s="438">
        <v>-183.74</v>
      </c>
      <c r="X164" s="438">
        <v>154</v>
      </c>
      <c r="Y164" s="438">
        <v>-148</v>
      </c>
      <c r="Z164" s="438">
        <v>-122</v>
      </c>
      <c r="AA164" s="438">
        <v>53</v>
      </c>
      <c r="AB164" s="438">
        <v>7</v>
      </c>
      <c r="AC164" s="438">
        <v>58</v>
      </c>
      <c r="AD164" s="438">
        <v>27</v>
      </c>
      <c r="AE164" s="438">
        <v>-55.54</v>
      </c>
      <c r="AF164" s="438">
        <v>-21</v>
      </c>
      <c r="AG164" s="438">
        <v>42</v>
      </c>
      <c r="AH164" s="438">
        <v>7</v>
      </c>
      <c r="AI164" s="438">
        <v>144.47999999999999</v>
      </c>
      <c r="AJ164" s="438">
        <v>-25</v>
      </c>
      <c r="AK164" s="438">
        <v>-14</v>
      </c>
      <c r="AL164" s="438">
        <v>44</v>
      </c>
      <c r="AM164" s="438">
        <v>-83.29</v>
      </c>
      <c r="AN164" s="438">
        <v>137</v>
      </c>
      <c r="AO164" s="438">
        <v>71</v>
      </c>
      <c r="AP164" s="438">
        <v>78</v>
      </c>
      <c r="AQ164" s="438">
        <v>-57.71</v>
      </c>
      <c r="AR164" s="438">
        <v>-96</v>
      </c>
      <c r="AS164" s="438">
        <v>10741</v>
      </c>
      <c r="AT164" s="438">
        <v>110</v>
      </c>
      <c r="AU164" s="438">
        <v>106.31</v>
      </c>
      <c r="AV164" s="438">
        <v>59</v>
      </c>
      <c r="AW164" s="438">
        <v>17</v>
      </c>
      <c r="AX164" s="438">
        <v>57</v>
      </c>
      <c r="AY164" s="438">
        <v>20.079999999999998</v>
      </c>
      <c r="AZ164" s="438">
        <v>-25</v>
      </c>
      <c r="BA164" s="438">
        <v>-11</v>
      </c>
      <c r="BB164" s="438">
        <v>0</v>
      </c>
      <c r="BC164" s="438">
        <v>0</v>
      </c>
      <c r="BD164" s="438">
        <v>0</v>
      </c>
      <c r="BE164" s="438">
        <v>0</v>
      </c>
      <c r="BF164" s="438">
        <v>0</v>
      </c>
      <c r="BG164" s="438">
        <v>0</v>
      </c>
      <c r="BH164" s="438">
        <v>0</v>
      </c>
      <c r="BI164" s="438">
        <v>0</v>
      </c>
      <c r="BJ164" s="438">
        <v>0</v>
      </c>
      <c r="BK164" s="438">
        <v>0</v>
      </c>
      <c r="BL164" s="438">
        <v>0</v>
      </c>
      <c r="BM164" s="438">
        <v>0</v>
      </c>
      <c r="BN164" s="438">
        <v>0</v>
      </c>
      <c r="BO164" s="438"/>
      <c r="BP164" s="438"/>
      <c r="BQ164" s="438"/>
      <c r="BR164" s="438"/>
      <c r="BS164" s="438"/>
      <c r="BT164" s="438"/>
      <c r="BU164" s="438"/>
      <c r="BV164" s="438"/>
      <c r="BW164" s="438"/>
      <c r="BX164" s="438"/>
      <c r="BY164" s="438"/>
      <c r="BZ164" s="438"/>
    </row>
    <row r="165" spans="1:78" ht="14" customHeight="1" x14ac:dyDescent="0.15">
      <c r="A165" s="438" t="s">
        <v>495</v>
      </c>
      <c r="B165" s="438">
        <v>370168</v>
      </c>
      <c r="C165" s="438">
        <v>-396785.79</v>
      </c>
      <c r="D165" s="438">
        <v>139198</v>
      </c>
      <c r="E165" s="438">
        <v>201322</v>
      </c>
      <c r="F165" s="438">
        <v>-25924</v>
      </c>
      <c r="G165" s="438">
        <v>-449598.94</v>
      </c>
      <c r="H165" s="438">
        <v>302591</v>
      </c>
      <c r="I165" s="438">
        <v>193844</v>
      </c>
      <c r="J165" s="438">
        <v>-2293</v>
      </c>
      <c r="K165" s="438">
        <v>-57756.35</v>
      </c>
      <c r="L165" s="438">
        <v>156059</v>
      </c>
      <c r="M165" s="438">
        <v>114243</v>
      </c>
      <c r="N165" s="438">
        <v>100158</v>
      </c>
      <c r="O165" s="438">
        <v>-44698.19</v>
      </c>
      <c r="P165" s="438">
        <v>53370</v>
      </c>
      <c r="Q165" s="438">
        <v>-168638</v>
      </c>
      <c r="R165" s="438">
        <v>191731</v>
      </c>
      <c r="S165" s="438">
        <v>-22193.56</v>
      </c>
      <c r="T165" s="438">
        <v>-4663</v>
      </c>
      <c r="U165" s="438">
        <v>-62630</v>
      </c>
      <c r="V165" s="438">
        <v>-32816</v>
      </c>
      <c r="W165" s="438">
        <v>12050.38</v>
      </c>
      <c r="X165" s="438">
        <v>-31382</v>
      </c>
      <c r="Y165" s="438">
        <v>108715</v>
      </c>
      <c r="Z165" s="438">
        <v>-77526</v>
      </c>
      <c r="AA165" s="438">
        <v>-38691.89</v>
      </c>
      <c r="AB165" s="438">
        <v>-17911</v>
      </c>
      <c r="AC165" s="438">
        <v>-15621</v>
      </c>
      <c r="AD165" s="438">
        <v>-78059</v>
      </c>
      <c r="AE165" s="438">
        <v>47050.59</v>
      </c>
      <c r="AF165" s="438">
        <v>-13467</v>
      </c>
      <c r="AG165" s="438">
        <v>507</v>
      </c>
      <c r="AH165" s="438">
        <v>-27079</v>
      </c>
      <c r="AI165" s="438">
        <v>39007.35</v>
      </c>
      <c r="AJ165" s="438">
        <v>34431</v>
      </c>
      <c r="AK165" s="438">
        <v>65814</v>
      </c>
      <c r="AL165" s="438">
        <v>-33376</v>
      </c>
      <c r="AM165" s="438">
        <v>11827.65</v>
      </c>
      <c r="AN165" s="438">
        <v>12189</v>
      </c>
      <c r="AO165" s="438">
        <v>-9251</v>
      </c>
      <c r="AP165" s="438">
        <v>-52884</v>
      </c>
      <c r="AQ165" s="438">
        <v>56006.52</v>
      </c>
      <c r="AR165" s="438">
        <v>5966</v>
      </c>
      <c r="AS165" s="438">
        <v>33319</v>
      </c>
      <c r="AT165" s="438">
        <v>-10557</v>
      </c>
      <c r="AU165" s="438">
        <v>-36002.81</v>
      </c>
      <c r="AV165" s="438">
        <v>-17585</v>
      </c>
      <c r="AW165" s="438">
        <v>24002</v>
      </c>
      <c r="AX165" s="438">
        <v>0</v>
      </c>
      <c r="AY165" s="438">
        <v>0</v>
      </c>
      <c r="AZ165" s="438">
        <v>0</v>
      </c>
      <c r="BA165" s="438">
        <v>0</v>
      </c>
      <c r="BB165" s="438">
        <v>0</v>
      </c>
      <c r="BC165" s="438">
        <v>0</v>
      </c>
      <c r="BD165" s="438">
        <v>0</v>
      </c>
      <c r="BE165" s="438">
        <v>0</v>
      </c>
      <c r="BF165" s="438">
        <v>0</v>
      </c>
      <c r="BG165" s="438">
        <v>0</v>
      </c>
      <c r="BH165" s="438">
        <v>0</v>
      </c>
      <c r="BI165" s="438">
        <v>0</v>
      </c>
      <c r="BJ165" s="438">
        <v>0</v>
      </c>
      <c r="BK165" s="438">
        <v>0</v>
      </c>
      <c r="BL165" s="438">
        <v>0</v>
      </c>
      <c r="BM165" s="438">
        <v>0</v>
      </c>
      <c r="BN165" s="438">
        <v>0</v>
      </c>
      <c r="BO165" s="438"/>
      <c r="BP165" s="438"/>
      <c r="BQ165" s="438"/>
      <c r="BR165" s="438"/>
      <c r="BS165" s="438"/>
      <c r="BT165" s="438"/>
      <c r="BU165" s="438"/>
      <c r="BV165" s="438"/>
      <c r="BW165" s="438"/>
      <c r="BX165" s="438"/>
      <c r="BY165" s="438"/>
      <c r="BZ165" s="438"/>
    </row>
    <row r="166" spans="1:78" ht="14" customHeight="1" x14ac:dyDescent="0.15">
      <c r="A166" s="438" t="s">
        <v>494</v>
      </c>
      <c r="B166" s="438">
        <v>0</v>
      </c>
      <c r="C166" s="438">
        <v>0</v>
      </c>
      <c r="D166" s="438">
        <v>0</v>
      </c>
      <c r="E166" s="438">
        <v>0</v>
      </c>
      <c r="F166" s="438">
        <v>0</v>
      </c>
      <c r="G166" s="438">
        <v>0</v>
      </c>
      <c r="H166" s="438">
        <v>0</v>
      </c>
      <c r="I166" s="438">
        <v>0</v>
      </c>
      <c r="J166" s="438">
        <v>0</v>
      </c>
      <c r="K166" s="438">
        <v>0</v>
      </c>
      <c r="L166" s="438">
        <v>0</v>
      </c>
      <c r="M166" s="438">
        <v>0</v>
      </c>
      <c r="N166" s="438">
        <v>0</v>
      </c>
      <c r="O166" s="438">
        <v>0</v>
      </c>
      <c r="P166" s="438">
        <v>0</v>
      </c>
      <c r="Q166" s="438">
        <v>75</v>
      </c>
      <c r="R166" s="438">
        <v>-434</v>
      </c>
      <c r="S166" s="438">
        <v>0</v>
      </c>
      <c r="T166" s="438">
        <v>0</v>
      </c>
      <c r="U166" s="438">
        <v>0</v>
      </c>
      <c r="V166" s="438">
        <v>0</v>
      </c>
      <c r="W166" s="438">
        <v>0</v>
      </c>
      <c r="X166" s="438">
        <v>0</v>
      </c>
      <c r="Y166" s="438">
        <v>0</v>
      </c>
      <c r="Z166" s="438">
        <v>0</v>
      </c>
      <c r="AA166" s="438">
        <v>0</v>
      </c>
      <c r="AB166" s="438">
        <v>0</v>
      </c>
      <c r="AC166" s="438">
        <v>0</v>
      </c>
      <c r="AD166" s="438">
        <v>0</v>
      </c>
      <c r="AE166" s="438">
        <v>0</v>
      </c>
      <c r="AF166" s="438">
        <v>0</v>
      </c>
      <c r="AG166" s="438">
        <v>0</v>
      </c>
      <c r="AH166" s="438">
        <v>0</v>
      </c>
      <c r="AI166" s="438">
        <v>0</v>
      </c>
      <c r="AJ166" s="438">
        <v>0</v>
      </c>
      <c r="AK166" s="438">
        <v>0</v>
      </c>
      <c r="AL166" s="438">
        <v>0</v>
      </c>
      <c r="AM166" s="438">
        <v>0</v>
      </c>
      <c r="AN166" s="438">
        <v>0</v>
      </c>
      <c r="AO166" s="438">
        <v>0</v>
      </c>
      <c r="AP166" s="438">
        <v>0</v>
      </c>
      <c r="AQ166" s="438">
        <v>0</v>
      </c>
      <c r="AR166" s="438">
        <v>0</v>
      </c>
      <c r="AS166" s="438">
        <v>0</v>
      </c>
      <c r="AT166" s="438">
        <v>0</v>
      </c>
      <c r="AU166" s="438">
        <v>17676.669999999998</v>
      </c>
      <c r="AV166" s="438">
        <v>0</v>
      </c>
      <c r="AW166" s="438">
        <v>0</v>
      </c>
      <c r="AX166" s="438">
        <v>0</v>
      </c>
      <c r="AY166" s="438">
        <v>0</v>
      </c>
      <c r="AZ166" s="438">
        <v>0</v>
      </c>
      <c r="BA166" s="438">
        <v>0</v>
      </c>
      <c r="BB166" s="438">
        <v>0</v>
      </c>
      <c r="BC166" s="438">
        <v>0</v>
      </c>
      <c r="BD166" s="438">
        <v>0</v>
      </c>
      <c r="BE166" s="438">
        <v>0</v>
      </c>
      <c r="BF166" s="438">
        <v>0</v>
      </c>
      <c r="BG166" s="438">
        <v>0</v>
      </c>
      <c r="BH166" s="438">
        <v>0</v>
      </c>
      <c r="BI166" s="438">
        <v>0</v>
      </c>
      <c r="BJ166" s="438">
        <v>0</v>
      </c>
      <c r="BK166" s="438">
        <v>0</v>
      </c>
      <c r="BL166" s="438">
        <v>0</v>
      </c>
      <c r="BM166" s="438">
        <v>0</v>
      </c>
      <c r="BN166" s="438">
        <v>0</v>
      </c>
      <c r="BO166" s="438"/>
      <c r="BP166" s="438"/>
      <c r="BQ166" s="438"/>
      <c r="BR166" s="438"/>
      <c r="BS166" s="438"/>
      <c r="BT166" s="438"/>
      <c r="BU166" s="438"/>
      <c r="BV166" s="438"/>
      <c r="BW166" s="438"/>
      <c r="BX166" s="438"/>
      <c r="BY166" s="438"/>
      <c r="BZ166" s="438"/>
    </row>
    <row r="167" spans="1:78" ht="14" customHeight="1" x14ac:dyDescent="0.15">
      <c r="A167" s="438" t="s">
        <v>493</v>
      </c>
      <c r="B167" s="438">
        <v>0</v>
      </c>
      <c r="C167" s="438">
        <v>0</v>
      </c>
      <c r="D167" s="438">
        <v>0</v>
      </c>
      <c r="E167" s="438">
        <v>0</v>
      </c>
      <c r="F167" s="438">
        <v>0</v>
      </c>
      <c r="G167" s="438">
        <v>0</v>
      </c>
      <c r="H167" s="438">
        <v>0</v>
      </c>
      <c r="I167" s="438">
        <v>0</v>
      </c>
      <c r="J167" s="438">
        <v>0</v>
      </c>
      <c r="K167" s="438">
        <v>0</v>
      </c>
      <c r="L167" s="438">
        <v>0</v>
      </c>
      <c r="M167" s="438">
        <v>0</v>
      </c>
      <c r="N167" s="438">
        <v>0</v>
      </c>
      <c r="O167" s="438">
        <v>3756.49</v>
      </c>
      <c r="P167" s="438">
        <v>2</v>
      </c>
      <c r="Q167" s="438">
        <v>-15</v>
      </c>
      <c r="R167" s="438">
        <v>87</v>
      </c>
      <c r="S167" s="438">
        <v>0</v>
      </c>
      <c r="T167" s="438">
        <v>0</v>
      </c>
      <c r="U167" s="438">
        <v>0</v>
      </c>
      <c r="V167" s="438">
        <v>-24</v>
      </c>
      <c r="W167" s="438">
        <v>1106.99</v>
      </c>
      <c r="X167" s="438">
        <v>0</v>
      </c>
      <c r="Y167" s="438">
        <v>0</v>
      </c>
      <c r="Z167" s="438">
        <v>24</v>
      </c>
      <c r="AA167" s="438">
        <v>0</v>
      </c>
      <c r="AB167" s="438">
        <v>0</v>
      </c>
      <c r="AC167" s="438">
        <v>0</v>
      </c>
      <c r="AD167" s="438">
        <v>0</v>
      </c>
      <c r="AE167" s="438">
        <v>0</v>
      </c>
      <c r="AF167" s="438">
        <v>0</v>
      </c>
      <c r="AG167" s="438">
        <v>0</v>
      </c>
      <c r="AH167" s="438">
        <v>0</v>
      </c>
      <c r="AI167" s="438">
        <v>0</v>
      </c>
      <c r="AJ167" s="438">
        <v>0</v>
      </c>
      <c r="AK167" s="438">
        <v>0</v>
      </c>
      <c r="AL167" s="438">
        <v>0</v>
      </c>
      <c r="AM167" s="438">
        <v>0</v>
      </c>
      <c r="AN167" s="438">
        <v>0</v>
      </c>
      <c r="AO167" s="438">
        <v>0</v>
      </c>
      <c r="AP167" s="438">
        <v>0</v>
      </c>
      <c r="AQ167" s="438">
        <v>0</v>
      </c>
      <c r="AR167" s="438">
        <v>0</v>
      </c>
      <c r="AS167" s="438">
        <v>0</v>
      </c>
      <c r="AT167" s="438">
        <v>0</v>
      </c>
      <c r="AU167" s="438">
        <v>0</v>
      </c>
      <c r="AV167" s="438">
        <v>0</v>
      </c>
      <c r="AW167" s="438">
        <v>0</v>
      </c>
      <c r="AX167" s="438">
        <v>0</v>
      </c>
      <c r="AY167" s="438">
        <v>0</v>
      </c>
      <c r="AZ167" s="438">
        <v>0</v>
      </c>
      <c r="BA167" s="438">
        <v>0</v>
      </c>
      <c r="BB167" s="438">
        <v>0</v>
      </c>
      <c r="BC167" s="438">
        <v>0</v>
      </c>
      <c r="BD167" s="438">
        <v>0</v>
      </c>
      <c r="BE167" s="438">
        <v>0</v>
      </c>
      <c r="BF167" s="438">
        <v>0</v>
      </c>
      <c r="BG167" s="438">
        <v>0</v>
      </c>
      <c r="BH167" s="438">
        <v>0</v>
      </c>
      <c r="BI167" s="438">
        <v>0</v>
      </c>
      <c r="BJ167" s="438">
        <v>0</v>
      </c>
      <c r="BK167" s="438">
        <v>0</v>
      </c>
      <c r="BL167" s="438">
        <v>0</v>
      </c>
      <c r="BM167" s="438">
        <v>0</v>
      </c>
      <c r="BN167" s="438">
        <v>0</v>
      </c>
      <c r="BO167" s="438"/>
      <c r="BP167" s="438"/>
      <c r="BQ167" s="438"/>
      <c r="BR167" s="438"/>
      <c r="BS167" s="438"/>
      <c r="BT167" s="438"/>
      <c r="BU167" s="438"/>
      <c r="BV167" s="438"/>
      <c r="BW167" s="438"/>
      <c r="BX167" s="438"/>
      <c r="BY167" s="438"/>
      <c r="BZ167" s="438"/>
    </row>
    <row r="168" spans="1:78" ht="14" customHeight="1" x14ac:dyDescent="0.15">
      <c r="A168" s="438" t="s">
        <v>492</v>
      </c>
      <c r="B168" s="438"/>
      <c r="C168" s="438"/>
      <c r="D168" s="438"/>
      <c r="E168" s="438"/>
      <c r="F168" s="438"/>
      <c r="G168" s="438"/>
      <c r="H168" s="438"/>
      <c r="I168" s="438"/>
      <c r="J168" s="438"/>
      <c r="K168" s="438"/>
      <c r="L168" s="438"/>
      <c r="M168" s="438"/>
      <c r="N168" s="438"/>
      <c r="O168" s="438"/>
      <c r="P168" s="438"/>
      <c r="Q168" s="438"/>
      <c r="R168" s="438"/>
      <c r="S168" s="438"/>
      <c r="T168" s="438"/>
      <c r="U168" s="438"/>
      <c r="V168" s="438"/>
      <c r="W168" s="438"/>
      <c r="X168" s="438"/>
      <c r="Y168" s="438"/>
      <c r="Z168" s="438"/>
      <c r="AA168" s="438"/>
      <c r="AB168" s="438"/>
      <c r="AC168" s="438"/>
      <c r="AD168" s="438"/>
      <c r="AE168" s="438"/>
      <c r="AF168" s="438"/>
      <c r="AG168" s="438"/>
      <c r="AH168" s="438"/>
      <c r="AI168" s="438"/>
      <c r="AJ168" s="438"/>
      <c r="AK168" s="438"/>
      <c r="AL168" s="438"/>
      <c r="AM168" s="438"/>
      <c r="AN168" s="438"/>
      <c r="AO168" s="438"/>
      <c r="AP168" s="438"/>
      <c r="AQ168" s="438"/>
      <c r="AR168" s="438"/>
      <c r="AS168" s="438"/>
      <c r="AT168" s="438"/>
      <c r="AU168" s="438"/>
      <c r="AV168" s="438"/>
      <c r="AW168" s="438"/>
      <c r="AX168" s="438"/>
      <c r="AY168" s="438"/>
      <c r="AZ168" s="438"/>
      <c r="BA168" s="438"/>
      <c r="BB168" s="438"/>
      <c r="BC168" s="438"/>
      <c r="BD168" s="438"/>
      <c r="BE168" s="438"/>
      <c r="BF168" s="438"/>
      <c r="BG168" s="438"/>
      <c r="BH168" s="438"/>
      <c r="BI168" s="438"/>
      <c r="BJ168" s="438"/>
      <c r="BK168" s="438"/>
      <c r="BL168" s="438"/>
      <c r="BM168" s="438"/>
      <c r="BN168" s="438"/>
      <c r="BO168" s="438"/>
      <c r="BP168" s="438"/>
      <c r="BQ168" s="438"/>
      <c r="BR168" s="438"/>
      <c r="BS168" s="438"/>
      <c r="BT168" s="438"/>
      <c r="BU168" s="438"/>
      <c r="BV168" s="438"/>
      <c r="BW168" s="438"/>
      <c r="BX168" s="438"/>
      <c r="BY168" s="438"/>
      <c r="BZ168" s="438"/>
    </row>
    <row r="169" spans="1:78" ht="14" customHeight="1" x14ac:dyDescent="0.15">
      <c r="A169" s="438" t="s">
        <v>491</v>
      </c>
      <c r="B169" s="438">
        <v>0</v>
      </c>
      <c r="C169" s="438">
        <v>0</v>
      </c>
      <c r="D169" s="438">
        <v>0</v>
      </c>
      <c r="E169" s="438">
        <v>0</v>
      </c>
      <c r="F169" s="438">
        <v>0</v>
      </c>
      <c r="G169" s="438">
        <v>0</v>
      </c>
      <c r="H169" s="438">
        <v>0</v>
      </c>
      <c r="I169" s="438">
        <v>0</v>
      </c>
      <c r="J169" s="438">
        <v>0</v>
      </c>
      <c r="K169" s="438">
        <v>-0.39</v>
      </c>
      <c r="L169" s="438">
        <v>0</v>
      </c>
      <c r="M169" s="438">
        <v>9610263</v>
      </c>
      <c r="N169" s="438">
        <v>0</v>
      </c>
      <c r="O169" s="438">
        <v>0</v>
      </c>
      <c r="P169" s="438">
        <v>0</v>
      </c>
      <c r="Q169" s="438">
        <v>0</v>
      </c>
      <c r="R169" s="438">
        <v>0</v>
      </c>
      <c r="S169" s="438">
        <v>0</v>
      </c>
      <c r="T169" s="438">
        <v>0</v>
      </c>
      <c r="U169" s="438">
        <v>0</v>
      </c>
      <c r="V169" s="438">
        <v>0</v>
      </c>
      <c r="W169" s="438">
        <v>0</v>
      </c>
      <c r="X169" s="438">
        <v>0</v>
      </c>
      <c r="Y169" s="438">
        <v>0</v>
      </c>
      <c r="Z169" s="438">
        <v>0</v>
      </c>
      <c r="AA169" s="438">
        <v>0</v>
      </c>
      <c r="AB169" s="438">
        <v>0</v>
      </c>
      <c r="AC169" s="438">
        <v>0</v>
      </c>
      <c r="AD169" s="438">
        <v>0</v>
      </c>
      <c r="AE169" s="438">
        <v>0</v>
      </c>
      <c r="AF169" s="438">
        <v>0</v>
      </c>
      <c r="AG169" s="438">
        <v>0</v>
      </c>
      <c r="AH169" s="438">
        <v>0</v>
      </c>
      <c r="AI169" s="438">
        <v>0</v>
      </c>
      <c r="AJ169" s="438">
        <v>0</v>
      </c>
      <c r="AK169" s="438">
        <v>0</v>
      </c>
      <c r="AL169" s="438">
        <v>0</v>
      </c>
      <c r="AM169" s="438">
        <v>0</v>
      </c>
      <c r="AN169" s="438">
        <v>0</v>
      </c>
      <c r="AO169" s="438">
        <v>0</v>
      </c>
      <c r="AP169" s="438">
        <v>0</v>
      </c>
      <c r="AQ169" s="438">
        <v>98476.07</v>
      </c>
      <c r="AR169" s="438">
        <v>0</v>
      </c>
      <c r="AS169" s="438">
        <v>0</v>
      </c>
      <c r="AT169" s="438">
        <v>0</v>
      </c>
      <c r="AU169" s="438">
        <v>529962.05000000005</v>
      </c>
      <c r="AV169" s="438">
        <v>0</v>
      </c>
      <c r="AW169" s="438">
        <v>0</v>
      </c>
      <c r="AX169" s="438">
        <v>0</v>
      </c>
      <c r="AY169" s="438">
        <v>0</v>
      </c>
      <c r="AZ169" s="438">
        <v>0</v>
      </c>
      <c r="BA169" s="438">
        <v>0</v>
      </c>
      <c r="BB169" s="438">
        <v>0</v>
      </c>
      <c r="BC169" s="438">
        <v>0</v>
      </c>
      <c r="BD169" s="438">
        <v>0</v>
      </c>
      <c r="BE169" s="438">
        <v>0</v>
      </c>
      <c r="BF169" s="438">
        <v>0</v>
      </c>
      <c r="BG169" s="438">
        <v>0</v>
      </c>
      <c r="BH169" s="438">
        <v>0</v>
      </c>
      <c r="BI169" s="438">
        <v>0</v>
      </c>
      <c r="BJ169" s="438">
        <v>0</v>
      </c>
      <c r="BK169" s="438">
        <v>0</v>
      </c>
      <c r="BL169" s="438">
        <v>0</v>
      </c>
      <c r="BM169" s="438">
        <v>0</v>
      </c>
      <c r="BN169" s="438">
        <v>0</v>
      </c>
      <c r="BO169" s="438"/>
      <c r="BP169" s="438"/>
      <c r="BQ169" s="438"/>
      <c r="BR169" s="438"/>
      <c r="BS169" s="438"/>
      <c r="BT169" s="438"/>
      <c r="BU169" s="438"/>
      <c r="BV169" s="438"/>
      <c r="BW169" s="438"/>
      <c r="BX169" s="438"/>
      <c r="BY169" s="438"/>
      <c r="BZ169" s="438"/>
    </row>
    <row r="170" spans="1:78" ht="14" customHeight="1" x14ac:dyDescent="0.15">
      <c r="A170" s="438" t="s">
        <v>490</v>
      </c>
      <c r="B170" s="438">
        <v>67</v>
      </c>
      <c r="C170" s="438">
        <v>-14.49</v>
      </c>
      <c r="D170" s="438">
        <v>0</v>
      </c>
      <c r="E170" s="438">
        <v>0</v>
      </c>
      <c r="F170" s="438">
        <v>65</v>
      </c>
      <c r="G170" s="438">
        <v>16.27</v>
      </c>
      <c r="H170" s="438">
        <v>0</v>
      </c>
      <c r="I170" s="438">
        <v>0</v>
      </c>
      <c r="J170" s="438">
        <v>77</v>
      </c>
      <c r="K170" s="438">
        <v>7.34</v>
      </c>
      <c r="L170" s="438">
        <v>0</v>
      </c>
      <c r="M170" s="438">
        <v>0</v>
      </c>
      <c r="N170" s="438">
        <v>112</v>
      </c>
      <c r="O170" s="438">
        <v>0</v>
      </c>
      <c r="P170" s="438">
        <v>0</v>
      </c>
      <c r="Q170" s="438">
        <v>0</v>
      </c>
      <c r="R170" s="438">
        <v>0</v>
      </c>
      <c r="S170" s="438">
        <v>0</v>
      </c>
      <c r="T170" s="438">
        <v>0</v>
      </c>
      <c r="U170" s="438">
        <v>0</v>
      </c>
      <c r="V170" s="438">
        <v>0</v>
      </c>
      <c r="W170" s="438">
        <v>0</v>
      </c>
      <c r="X170" s="438">
        <v>0</v>
      </c>
      <c r="Y170" s="438">
        <v>0</v>
      </c>
      <c r="Z170" s="438">
        <v>0</v>
      </c>
      <c r="AA170" s="438">
        <v>0</v>
      </c>
      <c r="AB170" s="438">
        <v>0</v>
      </c>
      <c r="AC170" s="438">
        <v>0</v>
      </c>
      <c r="AD170" s="438">
        <v>0</v>
      </c>
      <c r="AE170" s="438">
        <v>0</v>
      </c>
      <c r="AF170" s="438">
        <v>0</v>
      </c>
      <c r="AG170" s="438">
        <v>0</v>
      </c>
      <c r="AH170" s="438">
        <v>0</v>
      </c>
      <c r="AI170" s="438">
        <v>0</v>
      </c>
      <c r="AJ170" s="438">
        <v>0</v>
      </c>
      <c r="AK170" s="438">
        <v>0</v>
      </c>
      <c r="AL170" s="438">
        <v>0</v>
      </c>
      <c r="AM170" s="438">
        <v>0</v>
      </c>
      <c r="AN170" s="438">
        <v>0</v>
      </c>
      <c r="AO170" s="438">
        <v>0</v>
      </c>
      <c r="AP170" s="438">
        <v>0</v>
      </c>
      <c r="AQ170" s="438">
        <v>0</v>
      </c>
      <c r="AR170" s="438">
        <v>0</v>
      </c>
      <c r="AS170" s="438">
        <v>0</v>
      </c>
      <c r="AT170" s="438">
        <v>0</v>
      </c>
      <c r="AU170" s="438">
        <v>0</v>
      </c>
      <c r="AV170" s="438">
        <v>0</v>
      </c>
      <c r="AW170" s="438">
        <v>0</v>
      </c>
      <c r="AX170" s="438">
        <v>0</v>
      </c>
      <c r="AY170" s="438">
        <v>0</v>
      </c>
      <c r="AZ170" s="438">
        <v>0</v>
      </c>
      <c r="BA170" s="438">
        <v>0</v>
      </c>
      <c r="BB170" s="438">
        <v>0</v>
      </c>
      <c r="BC170" s="438">
        <v>0</v>
      </c>
      <c r="BD170" s="438">
        <v>0</v>
      </c>
      <c r="BE170" s="438">
        <v>0</v>
      </c>
      <c r="BF170" s="438">
        <v>0</v>
      </c>
      <c r="BG170" s="438">
        <v>0</v>
      </c>
      <c r="BH170" s="438">
        <v>0</v>
      </c>
      <c r="BI170" s="438">
        <v>0</v>
      </c>
      <c r="BJ170" s="438">
        <v>0</v>
      </c>
      <c r="BK170" s="438">
        <v>0</v>
      </c>
      <c r="BL170" s="438">
        <v>0</v>
      </c>
      <c r="BM170" s="438">
        <v>0</v>
      </c>
      <c r="BN170" s="438">
        <v>0</v>
      </c>
      <c r="BO170" s="438"/>
      <c r="BP170" s="438"/>
      <c r="BQ170" s="438"/>
      <c r="BR170" s="438"/>
      <c r="BS170" s="438"/>
      <c r="BT170" s="438"/>
      <c r="BU170" s="438"/>
      <c r="BV170" s="438"/>
      <c r="BW170" s="438"/>
      <c r="BX170" s="438"/>
      <c r="BY170" s="438"/>
      <c r="BZ170" s="438"/>
    </row>
    <row r="171" spans="1:78" ht="14" customHeight="1" x14ac:dyDescent="0.15">
      <c r="A171" s="438" t="s">
        <v>489</v>
      </c>
      <c r="B171" s="438">
        <v>0</v>
      </c>
      <c r="C171" s="438">
        <v>-3287.68</v>
      </c>
      <c r="D171" s="438">
        <v>0</v>
      </c>
      <c r="E171" s="438">
        <v>0</v>
      </c>
      <c r="F171" s="438">
        <v>0</v>
      </c>
      <c r="G171" s="438">
        <v>0</v>
      </c>
      <c r="H171" s="438">
        <v>0</v>
      </c>
      <c r="I171" s="438">
        <v>0</v>
      </c>
      <c r="J171" s="438">
        <v>0</v>
      </c>
      <c r="K171" s="438">
        <v>0</v>
      </c>
      <c r="L171" s="438">
        <v>0</v>
      </c>
      <c r="M171" s="438">
        <v>0</v>
      </c>
      <c r="N171" s="438">
        <v>0</v>
      </c>
      <c r="O171" s="438">
        <v>-4909.68</v>
      </c>
      <c r="P171" s="438">
        <v>0</v>
      </c>
      <c r="Q171" s="438">
        <v>0</v>
      </c>
      <c r="R171" s="438">
        <v>0</v>
      </c>
      <c r="S171" s="438">
        <v>0</v>
      </c>
      <c r="T171" s="438">
        <v>0</v>
      </c>
      <c r="U171" s="438">
        <v>0</v>
      </c>
      <c r="V171" s="438">
        <v>0</v>
      </c>
      <c r="W171" s="438">
        <v>-5466</v>
      </c>
      <c r="X171" s="438">
        <v>0</v>
      </c>
      <c r="Y171" s="438">
        <v>0</v>
      </c>
      <c r="Z171" s="438">
        <v>0</v>
      </c>
      <c r="AA171" s="438">
        <v>0</v>
      </c>
      <c r="AB171" s="438">
        <v>0</v>
      </c>
      <c r="AC171" s="438">
        <v>0</v>
      </c>
      <c r="AD171" s="438">
        <v>0</v>
      </c>
      <c r="AE171" s="438">
        <v>0</v>
      </c>
      <c r="AF171" s="438">
        <v>0</v>
      </c>
      <c r="AG171" s="438">
        <v>0</v>
      </c>
      <c r="AH171" s="438">
        <v>0</v>
      </c>
      <c r="AI171" s="438">
        <v>-13227.91</v>
      </c>
      <c r="AJ171" s="438">
        <v>0</v>
      </c>
      <c r="AK171" s="438">
        <v>0</v>
      </c>
      <c r="AL171" s="438">
        <v>0</v>
      </c>
      <c r="AM171" s="438">
        <v>0</v>
      </c>
      <c r="AN171" s="438">
        <v>0</v>
      </c>
      <c r="AO171" s="438">
        <v>0</v>
      </c>
      <c r="AP171" s="438">
        <v>0</v>
      </c>
      <c r="AQ171" s="438">
        <v>0</v>
      </c>
      <c r="AR171" s="438">
        <v>0</v>
      </c>
      <c r="AS171" s="438">
        <v>0</v>
      </c>
      <c r="AT171" s="438">
        <v>0</v>
      </c>
      <c r="AU171" s="438">
        <v>19788.189999999999</v>
      </c>
      <c r="AV171" s="438">
        <v>0</v>
      </c>
      <c r="AW171" s="438">
        <v>0</v>
      </c>
      <c r="AX171" s="438">
        <v>0</v>
      </c>
      <c r="AY171" s="438">
        <v>0</v>
      </c>
      <c r="AZ171" s="438">
        <v>0</v>
      </c>
      <c r="BA171" s="438">
        <v>0</v>
      </c>
      <c r="BB171" s="438">
        <v>0</v>
      </c>
      <c r="BC171" s="438">
        <v>0</v>
      </c>
      <c r="BD171" s="438">
        <v>0</v>
      </c>
      <c r="BE171" s="438">
        <v>0</v>
      </c>
      <c r="BF171" s="438">
        <v>0</v>
      </c>
      <c r="BG171" s="438">
        <v>0</v>
      </c>
      <c r="BH171" s="438">
        <v>0</v>
      </c>
      <c r="BI171" s="438">
        <v>0</v>
      </c>
      <c r="BJ171" s="438">
        <v>0</v>
      </c>
      <c r="BK171" s="438">
        <v>0</v>
      </c>
      <c r="BL171" s="438">
        <v>0</v>
      </c>
      <c r="BM171" s="438">
        <v>0</v>
      </c>
      <c r="BN171" s="438">
        <v>0</v>
      </c>
      <c r="BO171" s="438"/>
      <c r="BP171" s="438"/>
      <c r="BQ171" s="438"/>
      <c r="BR171" s="438"/>
      <c r="BS171" s="438"/>
      <c r="BT171" s="438"/>
      <c r="BU171" s="438"/>
      <c r="BV171" s="438"/>
      <c r="BW171" s="438"/>
      <c r="BX171" s="438"/>
      <c r="BY171" s="438"/>
      <c r="BZ171" s="438"/>
    </row>
    <row r="172" spans="1:78" ht="14" customHeight="1" x14ac:dyDescent="0.15">
      <c r="A172" s="438" t="s">
        <v>488</v>
      </c>
      <c r="B172" s="438">
        <v>0</v>
      </c>
      <c r="C172" s="438">
        <v>0</v>
      </c>
      <c r="D172" s="438">
        <v>-53</v>
      </c>
      <c r="E172" s="438">
        <v>-32</v>
      </c>
      <c r="F172" s="438">
        <v>0</v>
      </c>
      <c r="G172" s="438">
        <v>0</v>
      </c>
      <c r="H172" s="438">
        <v>-132</v>
      </c>
      <c r="I172" s="438">
        <v>17</v>
      </c>
      <c r="J172" s="438">
        <v>0</v>
      </c>
      <c r="K172" s="438">
        <v>0</v>
      </c>
      <c r="L172" s="438">
        <v>23</v>
      </c>
      <c r="M172" s="438">
        <v>-41</v>
      </c>
      <c r="N172" s="438">
        <v>0</v>
      </c>
      <c r="O172" s="438">
        <v>0</v>
      </c>
      <c r="P172" s="438">
        <v>0</v>
      </c>
      <c r="Q172" s="438">
        <v>0</v>
      </c>
      <c r="R172" s="438">
        <v>0</v>
      </c>
      <c r="S172" s="438">
        <v>0</v>
      </c>
      <c r="T172" s="438">
        <v>0</v>
      </c>
      <c r="U172" s="438">
        <v>0</v>
      </c>
      <c r="V172" s="438">
        <v>0</v>
      </c>
      <c r="W172" s="438">
        <v>0</v>
      </c>
      <c r="X172" s="438">
        <v>0</v>
      </c>
      <c r="Y172" s="438">
        <v>0</v>
      </c>
      <c r="Z172" s="438">
        <v>0</v>
      </c>
      <c r="AA172" s="438">
        <v>0</v>
      </c>
      <c r="AB172" s="438">
        <v>0</v>
      </c>
      <c r="AC172" s="438">
        <v>0</v>
      </c>
      <c r="AD172" s="438">
        <v>0</v>
      </c>
      <c r="AE172" s="438">
        <v>0</v>
      </c>
      <c r="AF172" s="438">
        <v>0</v>
      </c>
      <c r="AG172" s="438">
        <v>0</v>
      </c>
      <c r="AH172" s="438">
        <v>0</v>
      </c>
      <c r="AI172" s="438">
        <v>0</v>
      </c>
      <c r="AJ172" s="438">
        <v>0</v>
      </c>
      <c r="AK172" s="438">
        <v>0</v>
      </c>
      <c r="AL172" s="438">
        <v>0</v>
      </c>
      <c r="AM172" s="438">
        <v>0</v>
      </c>
      <c r="AN172" s="438">
        <v>0</v>
      </c>
      <c r="AO172" s="438">
        <v>0</v>
      </c>
      <c r="AP172" s="438">
        <v>0</v>
      </c>
      <c r="AQ172" s="438">
        <v>0</v>
      </c>
      <c r="AR172" s="438">
        <v>0</v>
      </c>
      <c r="AS172" s="438">
        <v>0</v>
      </c>
      <c r="AT172" s="438">
        <v>0</v>
      </c>
      <c r="AU172" s="438">
        <v>0</v>
      </c>
      <c r="AV172" s="438">
        <v>0</v>
      </c>
      <c r="AW172" s="438">
        <v>0</v>
      </c>
      <c r="AX172" s="438">
        <v>0</v>
      </c>
      <c r="AY172" s="438">
        <v>0</v>
      </c>
      <c r="AZ172" s="438">
        <v>0</v>
      </c>
      <c r="BA172" s="438">
        <v>0</v>
      </c>
      <c r="BB172" s="438">
        <v>0</v>
      </c>
      <c r="BC172" s="438">
        <v>0</v>
      </c>
      <c r="BD172" s="438">
        <v>0</v>
      </c>
      <c r="BE172" s="438">
        <v>0</v>
      </c>
      <c r="BF172" s="438">
        <v>0</v>
      </c>
      <c r="BG172" s="438">
        <v>0</v>
      </c>
      <c r="BH172" s="438">
        <v>0</v>
      </c>
      <c r="BI172" s="438">
        <v>0</v>
      </c>
      <c r="BJ172" s="438">
        <v>0</v>
      </c>
      <c r="BK172" s="438">
        <v>0</v>
      </c>
      <c r="BL172" s="438">
        <v>0</v>
      </c>
      <c r="BM172" s="438">
        <v>0</v>
      </c>
      <c r="BN172" s="438">
        <v>0</v>
      </c>
      <c r="BO172" s="438"/>
      <c r="BP172" s="438"/>
      <c r="BQ172" s="438"/>
      <c r="BR172" s="438"/>
      <c r="BS172" s="438"/>
      <c r="BT172" s="438"/>
      <c r="BU172" s="438"/>
      <c r="BV172" s="438"/>
      <c r="BW172" s="438"/>
      <c r="BX172" s="438"/>
      <c r="BY172" s="438"/>
      <c r="BZ172" s="438"/>
    </row>
    <row r="173" spans="1:78" ht="14" customHeight="1" x14ac:dyDescent="0.15">
      <c r="A173" s="438" t="s">
        <v>487</v>
      </c>
      <c r="B173" s="438">
        <v>370235</v>
      </c>
      <c r="C173" s="438">
        <v>-409974.48</v>
      </c>
      <c r="D173" s="438">
        <v>139145</v>
      </c>
      <c r="E173" s="438">
        <v>201290</v>
      </c>
      <c r="F173" s="438">
        <v>-25859</v>
      </c>
      <c r="G173" s="438">
        <v>-449495.84</v>
      </c>
      <c r="H173" s="438">
        <v>302459</v>
      </c>
      <c r="I173" s="438">
        <v>193861</v>
      </c>
      <c r="J173" s="438">
        <v>-2216</v>
      </c>
      <c r="K173" s="438">
        <v>-57821.38</v>
      </c>
      <c r="L173" s="438">
        <v>156082</v>
      </c>
      <c r="M173" s="438">
        <v>9724465</v>
      </c>
      <c r="N173" s="438">
        <v>100270</v>
      </c>
      <c r="O173" s="438">
        <v>-60451.37</v>
      </c>
      <c r="P173" s="438">
        <v>53359</v>
      </c>
      <c r="Q173" s="438">
        <v>-168578</v>
      </c>
      <c r="R173" s="438">
        <v>191384</v>
      </c>
      <c r="S173" s="438">
        <v>-22223.42</v>
      </c>
      <c r="T173" s="438">
        <v>-4741</v>
      </c>
      <c r="U173" s="438">
        <v>-62601</v>
      </c>
      <c r="V173" s="438">
        <v>-32720</v>
      </c>
      <c r="W173" s="438">
        <v>-5569.41</v>
      </c>
      <c r="X173" s="438">
        <v>-31228</v>
      </c>
      <c r="Y173" s="438">
        <v>108567</v>
      </c>
      <c r="Z173" s="438">
        <v>-77624</v>
      </c>
      <c r="AA173" s="438">
        <v>-38638.89</v>
      </c>
      <c r="AB173" s="438">
        <v>-17904</v>
      </c>
      <c r="AC173" s="438">
        <v>-15563</v>
      </c>
      <c r="AD173" s="438">
        <v>-78032</v>
      </c>
      <c r="AE173" s="438">
        <v>46995.05</v>
      </c>
      <c r="AF173" s="438">
        <v>-13488</v>
      </c>
      <c r="AG173" s="438">
        <v>549</v>
      </c>
      <c r="AH173" s="438">
        <v>-27072</v>
      </c>
      <c r="AI173" s="438">
        <v>-13759.83</v>
      </c>
      <c r="AJ173" s="438">
        <v>34406</v>
      </c>
      <c r="AK173" s="438">
        <v>65800</v>
      </c>
      <c r="AL173" s="438">
        <v>-33332</v>
      </c>
      <c r="AM173" s="438">
        <v>11744.36</v>
      </c>
      <c r="AN173" s="438">
        <v>12326</v>
      </c>
      <c r="AO173" s="438">
        <v>-9180</v>
      </c>
      <c r="AP173" s="438">
        <v>-52806</v>
      </c>
      <c r="AQ173" s="438">
        <v>449853.08</v>
      </c>
      <c r="AR173" s="438">
        <v>5870</v>
      </c>
      <c r="AS173" s="438">
        <v>44060</v>
      </c>
      <c r="AT173" s="438">
        <v>-10447</v>
      </c>
      <c r="AU173" s="438">
        <v>2233811.17</v>
      </c>
      <c r="AV173" s="438">
        <v>-17526</v>
      </c>
      <c r="AW173" s="438">
        <v>24019</v>
      </c>
      <c r="AX173" s="438">
        <v>57</v>
      </c>
      <c r="AY173" s="438">
        <v>20.079999999999998</v>
      </c>
      <c r="AZ173" s="438">
        <v>-25</v>
      </c>
      <c r="BA173" s="438">
        <v>-11</v>
      </c>
      <c r="BB173" s="438">
        <v>0</v>
      </c>
      <c r="BC173" s="438">
        <v>0</v>
      </c>
      <c r="BD173" s="438">
        <v>0</v>
      </c>
      <c r="BE173" s="438">
        <v>0</v>
      </c>
      <c r="BF173" s="438">
        <v>0</v>
      </c>
      <c r="BG173" s="438">
        <v>0</v>
      </c>
      <c r="BH173" s="438">
        <v>0</v>
      </c>
      <c r="BI173" s="438">
        <v>0</v>
      </c>
      <c r="BJ173" s="438">
        <v>0</v>
      </c>
      <c r="BK173" s="438">
        <v>0</v>
      </c>
      <c r="BL173" s="438">
        <v>0</v>
      </c>
      <c r="BM173" s="438">
        <v>0</v>
      </c>
      <c r="BN173" s="438">
        <v>0</v>
      </c>
      <c r="BO173" s="438"/>
      <c r="BP173" s="438"/>
      <c r="BQ173" s="438"/>
      <c r="BR173" s="438"/>
      <c r="BS173" s="438"/>
      <c r="BT173" s="438"/>
      <c r="BU173" s="438"/>
      <c r="BV173" s="438"/>
      <c r="BW173" s="438"/>
      <c r="BX173" s="438"/>
      <c r="BY173" s="438"/>
      <c r="BZ173" s="438"/>
    </row>
    <row r="174" spans="1:78" ht="14" customHeight="1" x14ac:dyDescent="0.15">
      <c r="A174" s="438" t="s">
        <v>486</v>
      </c>
      <c r="B174" s="438">
        <v>1155553</v>
      </c>
      <c r="C174" s="438">
        <v>12246.91</v>
      </c>
      <c r="D174" s="438">
        <v>193116</v>
      </c>
      <c r="E174" s="438">
        <v>300376</v>
      </c>
      <c r="F174" s="438">
        <v>655076</v>
      </c>
      <c r="G174" s="438">
        <v>59611.18</v>
      </c>
      <c r="H174" s="438">
        <v>212284</v>
      </c>
      <c r="I174" s="438">
        <v>212522</v>
      </c>
      <c r="J174" s="438">
        <v>-25377</v>
      </c>
      <c r="K174" s="438">
        <v>132080.29999999999</v>
      </c>
      <c r="L174" s="438">
        <v>-676217</v>
      </c>
      <c r="M174" s="438">
        <v>9090220</v>
      </c>
      <c r="N174" s="438">
        <v>-380488</v>
      </c>
      <c r="O174" s="438">
        <v>-1462538.32</v>
      </c>
      <c r="P174" s="438">
        <v>-902165</v>
      </c>
      <c r="Q174" s="438">
        <v>-685503</v>
      </c>
      <c r="R174" s="438">
        <v>168267</v>
      </c>
      <c r="S174" s="438">
        <v>464758.65</v>
      </c>
      <c r="T174" s="438">
        <v>210342</v>
      </c>
      <c r="U174" s="438">
        <v>169416</v>
      </c>
      <c r="V174" s="438">
        <v>842370</v>
      </c>
      <c r="W174" s="438">
        <v>505507.69</v>
      </c>
      <c r="X174" s="438">
        <v>419204</v>
      </c>
      <c r="Y174" s="438">
        <v>484625</v>
      </c>
      <c r="Z174" s="438">
        <v>859098</v>
      </c>
      <c r="AA174" s="438">
        <v>438727.5</v>
      </c>
      <c r="AB174" s="438">
        <v>363027</v>
      </c>
      <c r="AC174" s="438">
        <v>382373</v>
      </c>
      <c r="AD174" s="438">
        <v>757135</v>
      </c>
      <c r="AE174" s="438">
        <v>497145.59</v>
      </c>
      <c r="AF174" s="438">
        <v>310047</v>
      </c>
      <c r="AG174" s="438">
        <v>361668</v>
      </c>
      <c r="AH174" s="438">
        <v>794245</v>
      </c>
      <c r="AI174" s="438">
        <v>308651.77</v>
      </c>
      <c r="AJ174" s="438">
        <v>339084</v>
      </c>
      <c r="AK174" s="438">
        <v>299667</v>
      </c>
      <c r="AL174" s="438">
        <v>869413</v>
      </c>
      <c r="AM174" s="438">
        <v>513040.15</v>
      </c>
      <c r="AN174" s="438">
        <v>196903</v>
      </c>
      <c r="AO174" s="438">
        <v>36829</v>
      </c>
      <c r="AP174" s="438">
        <v>512687</v>
      </c>
      <c r="AQ174" s="438">
        <v>753780.88</v>
      </c>
      <c r="AR174" s="438">
        <v>208693</v>
      </c>
      <c r="AS174" s="438">
        <v>230275</v>
      </c>
      <c r="AT174" s="438">
        <v>673190</v>
      </c>
      <c r="AU174" s="438">
        <v>2997600.56</v>
      </c>
      <c r="AV174" s="438">
        <v>84864</v>
      </c>
      <c r="AW174" s="438">
        <v>203473</v>
      </c>
      <c r="AX174" s="438">
        <v>578130</v>
      </c>
      <c r="AY174" s="438">
        <v>87589.08</v>
      </c>
      <c r="AZ174" s="438">
        <v>34296</v>
      </c>
      <c r="BA174" s="438">
        <v>47265</v>
      </c>
      <c r="BB174" s="438">
        <v>421322</v>
      </c>
      <c r="BC174" s="438">
        <v>0</v>
      </c>
      <c r="BD174" s="438">
        <v>0</v>
      </c>
      <c r="BE174" s="438">
        <v>0</v>
      </c>
      <c r="BF174" s="438">
        <v>0</v>
      </c>
      <c r="BG174" s="438">
        <v>0</v>
      </c>
      <c r="BH174" s="438">
        <v>0</v>
      </c>
      <c r="BI174" s="438">
        <v>0</v>
      </c>
      <c r="BJ174" s="438">
        <v>0</v>
      </c>
      <c r="BK174" s="438">
        <v>0</v>
      </c>
      <c r="BL174" s="438">
        <v>0</v>
      </c>
      <c r="BM174" s="438">
        <v>0</v>
      </c>
      <c r="BN174" s="438">
        <v>0</v>
      </c>
      <c r="BO174" s="438"/>
      <c r="BP174" s="438"/>
      <c r="BQ174" s="438"/>
      <c r="BR174" s="438"/>
      <c r="BS174" s="438"/>
      <c r="BT174" s="438"/>
      <c r="BU174" s="438"/>
      <c r="BV174" s="438"/>
      <c r="BW174" s="438"/>
      <c r="BX174" s="438"/>
      <c r="BY174" s="438"/>
      <c r="BZ174" s="438"/>
    </row>
    <row r="175" spans="1:78" ht="14" customHeight="1" x14ac:dyDescent="0.15">
      <c r="A175" s="438" t="s">
        <v>485</v>
      </c>
      <c r="B175" s="438"/>
      <c r="C175" s="438"/>
      <c r="D175" s="438"/>
      <c r="E175" s="438"/>
      <c r="F175" s="438"/>
      <c r="G175" s="438"/>
      <c r="H175" s="438"/>
      <c r="I175" s="438"/>
      <c r="J175" s="438"/>
      <c r="K175" s="438"/>
      <c r="L175" s="438"/>
      <c r="M175" s="438"/>
      <c r="N175" s="438"/>
      <c r="O175" s="438"/>
      <c r="P175" s="438"/>
      <c r="Q175" s="438"/>
      <c r="R175" s="438"/>
      <c r="S175" s="438"/>
      <c r="T175" s="438"/>
      <c r="U175" s="438"/>
      <c r="V175" s="438"/>
      <c r="W175" s="438"/>
      <c r="X175" s="438"/>
      <c r="Y175" s="438"/>
      <c r="Z175" s="438"/>
      <c r="AA175" s="438"/>
      <c r="AB175" s="438"/>
      <c r="AC175" s="438"/>
      <c r="AD175" s="438"/>
      <c r="AE175" s="438"/>
      <c r="AF175" s="438"/>
      <c r="AG175" s="438"/>
      <c r="AH175" s="438"/>
      <c r="AI175" s="438"/>
      <c r="AJ175" s="438"/>
      <c r="AK175" s="438"/>
      <c r="AL175" s="438"/>
      <c r="AM175" s="438"/>
      <c r="AN175" s="438"/>
      <c r="AO175" s="438"/>
      <c r="AP175" s="438"/>
      <c r="AQ175" s="438"/>
      <c r="AR175" s="438"/>
      <c r="AS175" s="438"/>
      <c r="AT175" s="438"/>
      <c r="AU175" s="438"/>
      <c r="AV175" s="438"/>
      <c r="AW175" s="438"/>
      <c r="AX175" s="438"/>
      <c r="AY175" s="438"/>
      <c r="AZ175" s="438"/>
      <c r="BA175" s="438"/>
      <c r="BB175" s="438"/>
      <c r="BC175" s="438"/>
      <c r="BD175" s="438"/>
      <c r="BE175" s="438"/>
      <c r="BF175" s="438"/>
      <c r="BG175" s="438"/>
      <c r="BH175" s="438"/>
      <c r="BI175" s="438"/>
      <c r="BJ175" s="438"/>
      <c r="BK175" s="438"/>
      <c r="BL175" s="438"/>
      <c r="BM175" s="438"/>
      <c r="BN175" s="438"/>
      <c r="BO175" s="438"/>
      <c r="BP175" s="438"/>
      <c r="BQ175" s="438"/>
      <c r="BR175" s="438"/>
      <c r="BS175" s="438"/>
      <c r="BT175" s="438"/>
      <c r="BU175" s="438"/>
      <c r="BV175" s="438"/>
      <c r="BW175" s="438"/>
      <c r="BX175" s="438"/>
      <c r="BY175" s="438"/>
      <c r="BZ175" s="438"/>
    </row>
    <row r="176" spans="1:78" ht="14" customHeight="1" x14ac:dyDescent="0.15">
      <c r="A176" s="438" t="s">
        <v>207</v>
      </c>
      <c r="B176" s="438">
        <v>755314</v>
      </c>
      <c r="C176" s="438">
        <v>424611.94</v>
      </c>
      <c r="D176" s="438">
        <v>73772</v>
      </c>
      <c r="E176" s="438">
        <v>120632</v>
      </c>
      <c r="F176" s="438">
        <v>629080</v>
      </c>
      <c r="G176" s="438">
        <v>497772.51</v>
      </c>
      <c r="H176" s="438">
        <v>-78062</v>
      </c>
      <c r="I176" s="438">
        <v>22063</v>
      </c>
      <c r="J176" s="438">
        <v>-43692</v>
      </c>
      <c r="K176" s="438">
        <v>152332.10999999999</v>
      </c>
      <c r="L176" s="438">
        <v>-803319</v>
      </c>
      <c r="M176" s="438">
        <v>-606493</v>
      </c>
      <c r="N176" s="438">
        <v>-475727</v>
      </c>
      <c r="O176" s="438">
        <v>-1367087.61</v>
      </c>
      <c r="P176" s="438">
        <v>-897423</v>
      </c>
      <c r="Q176" s="438">
        <v>-465488</v>
      </c>
      <c r="R176" s="438">
        <v>-45117</v>
      </c>
      <c r="S176" s="438">
        <v>470917.98</v>
      </c>
      <c r="T176" s="438">
        <v>214994</v>
      </c>
      <c r="U176" s="438">
        <v>232417</v>
      </c>
      <c r="V176" s="438">
        <v>825914</v>
      </c>
      <c r="W176" s="438">
        <v>481092.19</v>
      </c>
      <c r="X176" s="438">
        <v>441747</v>
      </c>
      <c r="Y176" s="438">
        <v>371736</v>
      </c>
      <c r="Z176" s="438">
        <v>883037</v>
      </c>
      <c r="AA176" s="438">
        <v>441560.79</v>
      </c>
      <c r="AB176" s="438">
        <v>368539</v>
      </c>
      <c r="AC176" s="438">
        <v>398277</v>
      </c>
      <c r="AD176" s="438">
        <v>783013</v>
      </c>
      <c r="AE176" s="438">
        <v>415933.52</v>
      </c>
      <c r="AF176" s="438">
        <v>321942</v>
      </c>
      <c r="AG176" s="438">
        <v>354020</v>
      </c>
      <c r="AH176" s="438">
        <v>757659</v>
      </c>
      <c r="AI176" s="438">
        <v>302005</v>
      </c>
      <c r="AJ176" s="438">
        <v>293595</v>
      </c>
      <c r="AK176" s="438">
        <v>246242</v>
      </c>
      <c r="AL176" s="438">
        <v>833834</v>
      </c>
      <c r="AM176" s="438">
        <v>476966.59</v>
      </c>
      <c r="AN176" s="438">
        <v>167987</v>
      </c>
      <c r="AO176" s="438">
        <v>41656</v>
      </c>
      <c r="AP176" s="438">
        <v>501882</v>
      </c>
      <c r="AQ176" s="438">
        <v>290322.32</v>
      </c>
      <c r="AR176" s="438">
        <v>193964</v>
      </c>
      <c r="AS176" s="438">
        <v>188627</v>
      </c>
      <c r="AT176" s="438">
        <v>649007</v>
      </c>
      <c r="AU176" s="438">
        <v>747665.21</v>
      </c>
      <c r="AV176" s="438">
        <v>103767</v>
      </c>
      <c r="AW176" s="438">
        <v>163732</v>
      </c>
      <c r="AX176" s="438">
        <v>565602</v>
      </c>
      <c r="AY176" s="438">
        <v>75009.02</v>
      </c>
      <c r="AZ176" s="438">
        <v>31896</v>
      </c>
      <c r="BA176" s="438">
        <v>42538</v>
      </c>
      <c r="BB176" s="438">
        <v>400942</v>
      </c>
      <c r="BC176" s="438">
        <v>90786.71</v>
      </c>
      <c r="BD176" s="438">
        <v>-142978</v>
      </c>
      <c r="BE176" s="438">
        <v>-204601</v>
      </c>
      <c r="BF176" s="438">
        <v>205687</v>
      </c>
      <c r="BG176" s="438">
        <v>52781.38</v>
      </c>
      <c r="BH176" s="438">
        <v>-166170</v>
      </c>
      <c r="BI176" s="438">
        <v>21480</v>
      </c>
      <c r="BJ176" s="438">
        <v>125064</v>
      </c>
      <c r="BK176" s="438">
        <v>18975.009999999998</v>
      </c>
      <c r="BL176" s="438">
        <v>3935</v>
      </c>
      <c r="BM176" s="438">
        <v>30127</v>
      </c>
      <c r="BN176" s="438">
        <v>270786</v>
      </c>
      <c r="BO176" s="438"/>
      <c r="BP176" s="438"/>
      <c r="BQ176" s="438"/>
      <c r="BR176" s="438"/>
      <c r="BS176" s="438"/>
      <c r="BT176" s="438"/>
      <c r="BU176" s="438"/>
      <c r="BV176" s="438"/>
      <c r="BW176" s="438"/>
      <c r="BX176" s="438"/>
      <c r="BY176" s="438"/>
      <c r="BZ176" s="438"/>
    </row>
    <row r="177" spans="1:78" ht="14" customHeight="1" x14ac:dyDescent="0.15">
      <c r="A177" s="438" t="s">
        <v>484</v>
      </c>
      <c r="B177" s="438">
        <v>30004</v>
      </c>
      <c r="C177" s="438">
        <v>-2390.54</v>
      </c>
      <c r="D177" s="438">
        <v>-19801</v>
      </c>
      <c r="E177" s="438">
        <v>-21546</v>
      </c>
      <c r="F177" s="438">
        <v>51855</v>
      </c>
      <c r="G177" s="438">
        <v>11334.51</v>
      </c>
      <c r="H177" s="438">
        <v>-12113</v>
      </c>
      <c r="I177" s="438">
        <v>-3402</v>
      </c>
      <c r="J177" s="438">
        <v>20531</v>
      </c>
      <c r="K177" s="438">
        <v>37569.57</v>
      </c>
      <c r="L177" s="438">
        <v>-28980</v>
      </c>
      <c r="M177" s="438">
        <v>-27752</v>
      </c>
      <c r="N177" s="438">
        <v>-5031</v>
      </c>
      <c r="O177" s="438">
        <v>-34999.339999999997</v>
      </c>
      <c r="P177" s="438">
        <v>-58101</v>
      </c>
      <c r="Q177" s="438">
        <v>-51437</v>
      </c>
      <c r="R177" s="438">
        <v>22000</v>
      </c>
      <c r="S177" s="438">
        <v>16064.08</v>
      </c>
      <c r="T177" s="438">
        <v>89</v>
      </c>
      <c r="U177" s="438">
        <v>-400</v>
      </c>
      <c r="V177" s="438">
        <v>49176</v>
      </c>
      <c r="W177" s="438">
        <v>29984.91</v>
      </c>
      <c r="X177" s="438">
        <v>8685</v>
      </c>
      <c r="Y177" s="438">
        <v>4322</v>
      </c>
      <c r="Z177" s="438">
        <v>53685</v>
      </c>
      <c r="AA177" s="438">
        <v>35805.61</v>
      </c>
      <c r="AB177" s="438">
        <v>12392</v>
      </c>
      <c r="AC177" s="438">
        <v>-341</v>
      </c>
      <c r="AD177" s="438">
        <v>52154</v>
      </c>
      <c r="AE177" s="438">
        <v>34217.019999999997</v>
      </c>
      <c r="AF177" s="438">
        <v>1593</v>
      </c>
      <c r="AG177" s="438">
        <v>7099</v>
      </c>
      <c r="AH177" s="438">
        <v>63658</v>
      </c>
      <c r="AI177" s="438">
        <v>20406.599999999999</v>
      </c>
      <c r="AJ177" s="438">
        <v>11083</v>
      </c>
      <c r="AK177" s="438">
        <v>-12375</v>
      </c>
      <c r="AL177" s="438">
        <v>68911</v>
      </c>
      <c r="AM177" s="438">
        <v>24329.19</v>
      </c>
      <c r="AN177" s="438">
        <v>16590</v>
      </c>
      <c r="AO177" s="438">
        <v>4353</v>
      </c>
      <c r="AP177" s="438">
        <v>63611</v>
      </c>
      <c r="AQ177" s="438">
        <v>13605.49</v>
      </c>
      <c r="AR177" s="438">
        <v>8859</v>
      </c>
      <c r="AS177" s="438">
        <v>-2412</v>
      </c>
      <c r="AT177" s="438">
        <v>34630</v>
      </c>
      <c r="AU177" s="438">
        <v>16124.18</v>
      </c>
      <c r="AV177" s="438">
        <v>-1377</v>
      </c>
      <c r="AW177" s="438">
        <v>15722</v>
      </c>
      <c r="AX177" s="438">
        <v>12471</v>
      </c>
      <c r="AY177" s="438">
        <v>12559.99</v>
      </c>
      <c r="AZ177" s="438">
        <v>2425</v>
      </c>
      <c r="BA177" s="438">
        <v>4738</v>
      </c>
      <c r="BB177" s="438">
        <v>20380</v>
      </c>
      <c r="BC177" s="438">
        <v>14578.08</v>
      </c>
      <c r="BD177" s="438">
        <v>1225</v>
      </c>
      <c r="BE177" s="438">
        <v>3446</v>
      </c>
      <c r="BF177" s="438">
        <v>22107</v>
      </c>
      <c r="BG177" s="438">
        <v>14084.71</v>
      </c>
      <c r="BH177" s="438">
        <v>5316</v>
      </c>
      <c r="BI177" s="438">
        <v>5482</v>
      </c>
      <c r="BJ177" s="438">
        <v>20908</v>
      </c>
      <c r="BK177" s="438">
        <v>18086.62</v>
      </c>
      <c r="BL177" s="438">
        <v>3977</v>
      </c>
      <c r="BM177" s="438">
        <v>4354</v>
      </c>
      <c r="BN177" s="438">
        <v>25117</v>
      </c>
      <c r="BO177" s="438"/>
      <c r="BP177" s="438"/>
      <c r="BQ177" s="438"/>
      <c r="BR177" s="438"/>
      <c r="BS177" s="438"/>
      <c r="BT177" s="438"/>
      <c r="BU177" s="438"/>
      <c r="BV177" s="438"/>
      <c r="BW177" s="438"/>
      <c r="BX177" s="438"/>
      <c r="BY177" s="438"/>
      <c r="BZ177" s="438"/>
    </row>
    <row r="178" spans="1:78" ht="14" customHeight="1" x14ac:dyDescent="0.15">
      <c r="A178" s="438" t="s">
        <v>483</v>
      </c>
      <c r="B178" s="438"/>
      <c r="C178" s="438"/>
      <c r="D178" s="438"/>
      <c r="E178" s="438"/>
      <c r="F178" s="438"/>
      <c r="G178" s="438"/>
      <c r="H178" s="438"/>
      <c r="I178" s="438"/>
      <c r="J178" s="438"/>
      <c r="K178" s="438"/>
      <c r="L178" s="438"/>
      <c r="M178" s="438"/>
      <c r="N178" s="438"/>
      <c r="O178" s="438"/>
      <c r="P178" s="438"/>
      <c r="Q178" s="438"/>
      <c r="R178" s="438"/>
      <c r="S178" s="438"/>
      <c r="T178" s="438"/>
      <c r="U178" s="438"/>
      <c r="V178" s="438"/>
      <c r="W178" s="438"/>
      <c r="X178" s="438"/>
      <c r="Y178" s="438"/>
      <c r="Z178" s="438"/>
      <c r="AA178" s="438"/>
      <c r="AB178" s="438"/>
      <c r="AC178" s="438"/>
      <c r="AD178" s="438"/>
      <c r="AE178" s="438"/>
      <c r="AF178" s="438"/>
      <c r="AG178" s="438"/>
      <c r="AH178" s="438"/>
      <c r="AI178" s="438"/>
      <c r="AJ178" s="438"/>
      <c r="AK178" s="438"/>
      <c r="AL178" s="438"/>
      <c r="AM178" s="438"/>
      <c r="AN178" s="438"/>
      <c r="AO178" s="438"/>
      <c r="AP178" s="438"/>
      <c r="AQ178" s="438"/>
      <c r="AR178" s="438"/>
      <c r="AS178" s="438"/>
      <c r="AT178" s="438"/>
      <c r="AU178" s="438"/>
      <c r="AV178" s="438"/>
      <c r="AW178" s="438"/>
      <c r="AX178" s="438"/>
      <c r="AY178" s="438"/>
      <c r="AZ178" s="438"/>
      <c r="BA178" s="438"/>
      <c r="BB178" s="438"/>
      <c r="BC178" s="438"/>
      <c r="BD178" s="438"/>
      <c r="BE178" s="438"/>
      <c r="BF178" s="438"/>
      <c r="BG178" s="438"/>
      <c r="BH178" s="438"/>
      <c r="BI178" s="438"/>
      <c r="BJ178" s="438"/>
      <c r="BK178" s="438"/>
      <c r="BL178" s="438"/>
      <c r="BM178" s="438"/>
      <c r="BN178" s="438"/>
      <c r="BO178" s="438"/>
      <c r="BP178" s="438"/>
      <c r="BQ178" s="438"/>
      <c r="BR178" s="438"/>
      <c r="BS178" s="438"/>
      <c r="BT178" s="438"/>
      <c r="BU178" s="438"/>
      <c r="BV178" s="438"/>
      <c r="BW178" s="438"/>
      <c r="BX178" s="438"/>
      <c r="BY178" s="438"/>
      <c r="BZ178" s="438"/>
    </row>
    <row r="179" spans="1:78" ht="14" customHeight="1" x14ac:dyDescent="0.15">
      <c r="A179" s="438" t="s">
        <v>482</v>
      </c>
      <c r="B179" s="438">
        <v>1116688</v>
      </c>
      <c r="C179" s="438">
        <v>24343.33</v>
      </c>
      <c r="D179" s="438">
        <v>211144</v>
      </c>
      <c r="E179" s="438">
        <v>315148</v>
      </c>
      <c r="F179" s="438">
        <v>606293</v>
      </c>
      <c r="G179" s="438">
        <v>67115.199999999997</v>
      </c>
      <c r="H179" s="438">
        <v>213157</v>
      </c>
      <c r="I179" s="438">
        <v>205533</v>
      </c>
      <c r="J179" s="438">
        <v>-44081</v>
      </c>
      <c r="K179" s="438">
        <v>96398.45</v>
      </c>
      <c r="L179" s="438">
        <v>-649084</v>
      </c>
      <c r="M179" s="438">
        <v>9088081</v>
      </c>
      <c r="N179" s="438">
        <v>-381754</v>
      </c>
      <c r="O179" s="438">
        <v>-1426914.26</v>
      </c>
      <c r="P179" s="438">
        <v>-849126</v>
      </c>
      <c r="Q179" s="438">
        <v>-608640</v>
      </c>
      <c r="R179" s="438">
        <v>123191</v>
      </c>
      <c r="S179" s="438">
        <v>453023.93</v>
      </c>
      <c r="T179" s="438">
        <v>211437</v>
      </c>
      <c r="U179" s="438">
        <v>182156</v>
      </c>
      <c r="V179" s="438">
        <v>799040</v>
      </c>
      <c r="W179" s="438">
        <v>475049.62</v>
      </c>
      <c r="X179" s="438">
        <v>419260</v>
      </c>
      <c r="Y179" s="438">
        <v>452495</v>
      </c>
      <c r="Z179" s="438">
        <v>824464</v>
      </c>
      <c r="AA179" s="438">
        <v>412686.13</v>
      </c>
      <c r="AB179" s="438">
        <v>355244</v>
      </c>
      <c r="AC179" s="438">
        <v>386584</v>
      </c>
      <c r="AD179" s="438">
        <v>724589</v>
      </c>
      <c r="AE179" s="438">
        <v>451101.77</v>
      </c>
      <c r="AF179" s="438">
        <v>311824</v>
      </c>
      <c r="AG179" s="438">
        <v>354480</v>
      </c>
      <c r="AH179" s="438">
        <v>737372</v>
      </c>
      <c r="AI179" s="438">
        <v>280609.65000000002</v>
      </c>
      <c r="AJ179" s="438">
        <v>319288</v>
      </c>
      <c r="AK179" s="438">
        <v>295195</v>
      </c>
      <c r="AL179" s="438">
        <v>809073</v>
      </c>
      <c r="AM179" s="438">
        <v>487249.01</v>
      </c>
      <c r="AN179" s="438">
        <v>175658</v>
      </c>
      <c r="AO179" s="438">
        <v>46657</v>
      </c>
      <c r="AP179" s="438">
        <v>475232</v>
      </c>
      <c r="AQ179" s="438">
        <v>724731.27</v>
      </c>
      <c r="AR179" s="438">
        <v>198351</v>
      </c>
      <c r="AS179" s="438">
        <v>221691</v>
      </c>
      <c r="AT179" s="438">
        <v>641199</v>
      </c>
      <c r="AU179" s="438">
        <v>2988286.09</v>
      </c>
      <c r="AV179" s="438">
        <v>90637</v>
      </c>
      <c r="AW179" s="438">
        <v>181750</v>
      </c>
      <c r="AX179" s="438">
        <v>565659</v>
      </c>
      <c r="AY179" s="438">
        <v>75029.09</v>
      </c>
      <c r="AZ179" s="438">
        <v>31871</v>
      </c>
      <c r="BA179" s="438">
        <v>42527</v>
      </c>
      <c r="BB179" s="438">
        <v>400942</v>
      </c>
      <c r="BC179" s="438">
        <v>0</v>
      </c>
      <c r="BD179" s="438">
        <v>0</v>
      </c>
      <c r="BE179" s="438">
        <v>0</v>
      </c>
      <c r="BF179" s="438">
        <v>0</v>
      </c>
      <c r="BG179" s="438">
        <v>0</v>
      </c>
      <c r="BH179" s="438">
        <v>0</v>
      </c>
      <c r="BI179" s="438">
        <v>0</v>
      </c>
      <c r="BJ179" s="438">
        <v>0</v>
      </c>
      <c r="BK179" s="438">
        <v>0</v>
      </c>
      <c r="BL179" s="438">
        <v>0</v>
      </c>
      <c r="BM179" s="438">
        <v>0</v>
      </c>
      <c r="BN179" s="438">
        <v>0</v>
      </c>
      <c r="BO179" s="438"/>
      <c r="BP179" s="438"/>
      <c r="BQ179" s="438"/>
      <c r="BR179" s="438"/>
      <c r="BS179" s="438"/>
      <c r="BT179" s="438"/>
      <c r="BU179" s="438"/>
      <c r="BV179" s="438"/>
      <c r="BW179" s="438"/>
      <c r="BX179" s="438"/>
      <c r="BY179" s="438"/>
      <c r="BZ179" s="438"/>
    </row>
    <row r="180" spans="1:78" ht="14" customHeight="1" x14ac:dyDescent="0.15">
      <c r="A180" s="438" t="s">
        <v>481</v>
      </c>
      <c r="B180" s="438">
        <v>38865</v>
      </c>
      <c r="C180" s="438">
        <v>-12096.42</v>
      </c>
      <c r="D180" s="438">
        <v>-18028</v>
      </c>
      <c r="E180" s="438">
        <v>-14772</v>
      </c>
      <c r="F180" s="438">
        <v>48783</v>
      </c>
      <c r="G180" s="438">
        <v>-7504.03</v>
      </c>
      <c r="H180" s="438">
        <v>-873</v>
      </c>
      <c r="I180" s="438">
        <v>6989</v>
      </c>
      <c r="J180" s="438">
        <v>18704</v>
      </c>
      <c r="K180" s="438">
        <v>35681.85</v>
      </c>
      <c r="L180" s="438">
        <v>-27133</v>
      </c>
      <c r="M180" s="438">
        <v>2139</v>
      </c>
      <c r="N180" s="438">
        <v>1266</v>
      </c>
      <c r="O180" s="438">
        <v>-35624.050000000003</v>
      </c>
      <c r="P180" s="438">
        <v>-53039</v>
      </c>
      <c r="Q180" s="438">
        <v>-76863</v>
      </c>
      <c r="R180" s="438">
        <v>45076</v>
      </c>
      <c r="S180" s="438">
        <v>11734.72</v>
      </c>
      <c r="T180" s="438">
        <v>-1095</v>
      </c>
      <c r="U180" s="438">
        <v>-12740</v>
      </c>
      <c r="V180" s="438">
        <v>43330</v>
      </c>
      <c r="W180" s="438">
        <v>30458.07</v>
      </c>
      <c r="X180" s="438">
        <v>-56</v>
      </c>
      <c r="Y180" s="438">
        <v>32130</v>
      </c>
      <c r="Z180" s="438">
        <v>34634</v>
      </c>
      <c r="AA180" s="438">
        <v>26041.37</v>
      </c>
      <c r="AB180" s="438">
        <v>7783</v>
      </c>
      <c r="AC180" s="438">
        <v>-4211</v>
      </c>
      <c r="AD180" s="438">
        <v>32546</v>
      </c>
      <c r="AE180" s="438">
        <v>46043.81</v>
      </c>
      <c r="AF180" s="438">
        <v>-1777</v>
      </c>
      <c r="AG180" s="438">
        <v>7188</v>
      </c>
      <c r="AH180" s="438">
        <v>56873</v>
      </c>
      <c r="AI180" s="438">
        <v>28042.12</v>
      </c>
      <c r="AJ180" s="438">
        <v>19796</v>
      </c>
      <c r="AK180" s="438">
        <v>4472</v>
      </c>
      <c r="AL180" s="438">
        <v>60340</v>
      </c>
      <c r="AM180" s="438">
        <v>25791.13</v>
      </c>
      <c r="AN180" s="438">
        <v>21245</v>
      </c>
      <c r="AO180" s="438">
        <v>-9828</v>
      </c>
      <c r="AP180" s="438">
        <v>37455</v>
      </c>
      <c r="AQ180" s="438">
        <v>29049.61</v>
      </c>
      <c r="AR180" s="438">
        <v>10342</v>
      </c>
      <c r="AS180" s="438">
        <v>8584</v>
      </c>
      <c r="AT180" s="438">
        <v>31991</v>
      </c>
      <c r="AU180" s="438">
        <v>9314.48</v>
      </c>
      <c r="AV180" s="438">
        <v>-5773</v>
      </c>
      <c r="AW180" s="438">
        <v>21723</v>
      </c>
      <c r="AX180" s="438">
        <v>12471</v>
      </c>
      <c r="AY180" s="438">
        <v>12559.99</v>
      </c>
      <c r="AZ180" s="438">
        <v>2425</v>
      </c>
      <c r="BA180" s="438">
        <v>4738</v>
      </c>
      <c r="BB180" s="438">
        <v>20380</v>
      </c>
      <c r="BC180" s="438">
        <v>0</v>
      </c>
      <c r="BD180" s="438">
        <v>0</v>
      </c>
      <c r="BE180" s="438">
        <v>0</v>
      </c>
      <c r="BF180" s="438">
        <v>0</v>
      </c>
      <c r="BG180" s="438">
        <v>0</v>
      </c>
      <c r="BH180" s="438">
        <v>0</v>
      </c>
      <c r="BI180" s="438">
        <v>0</v>
      </c>
      <c r="BJ180" s="438">
        <v>0</v>
      </c>
      <c r="BK180" s="438">
        <v>0</v>
      </c>
      <c r="BL180" s="438">
        <v>0</v>
      </c>
      <c r="BM180" s="438">
        <v>0</v>
      </c>
      <c r="BN180" s="438">
        <v>0</v>
      </c>
      <c r="BO180" s="438"/>
      <c r="BP180" s="438"/>
      <c r="BQ180" s="438"/>
      <c r="BR180" s="438"/>
      <c r="BS180" s="438"/>
      <c r="BT180" s="438"/>
      <c r="BU180" s="438"/>
      <c r="BV180" s="438"/>
      <c r="BW180" s="438"/>
      <c r="BX180" s="438"/>
      <c r="BY180" s="438"/>
      <c r="BZ180" s="438"/>
    </row>
    <row r="181" spans="1:78" ht="14" customHeight="1" x14ac:dyDescent="0.15">
      <c r="A181" s="438" t="s">
        <v>480</v>
      </c>
      <c r="B181" s="438">
        <v>0.55949000000000004</v>
      </c>
      <c r="C181" s="438">
        <v>0.31452999999999998</v>
      </c>
      <c r="D181" s="438">
        <v>5.4649999999999997E-2</v>
      </c>
      <c r="E181" s="438">
        <v>8.9359999999999995E-2</v>
      </c>
      <c r="F181" s="438">
        <v>0.46599000000000002</v>
      </c>
      <c r="G181" s="438">
        <v>0.36873</v>
      </c>
      <c r="H181" s="438">
        <v>-5.7820000000000003E-2</v>
      </c>
      <c r="I181" s="438">
        <v>1.634E-2</v>
      </c>
      <c r="J181" s="438">
        <v>-3.236E-2</v>
      </c>
      <c r="K181" s="438">
        <v>0.11284</v>
      </c>
      <c r="L181" s="438">
        <v>-0.59504999999999997</v>
      </c>
      <c r="M181" s="438">
        <v>-0.45</v>
      </c>
      <c r="N181" s="438">
        <v>-0.35</v>
      </c>
      <c r="O181" s="438">
        <v>-1.0126599999999999</v>
      </c>
      <c r="P181" s="438">
        <v>-0.66476000000000002</v>
      </c>
      <c r="Q181" s="438">
        <v>-0.34</v>
      </c>
      <c r="R181" s="438">
        <v>-0.03</v>
      </c>
      <c r="S181" s="438">
        <v>0.35</v>
      </c>
      <c r="T181" s="438">
        <v>0.16</v>
      </c>
      <c r="U181" s="438">
        <v>0.17</v>
      </c>
      <c r="V181" s="438">
        <v>0.61</v>
      </c>
      <c r="W181" s="438">
        <v>0.35304999999999997</v>
      </c>
      <c r="X181" s="438">
        <v>0.33</v>
      </c>
      <c r="Y181" s="438">
        <v>0.28000000000000003</v>
      </c>
      <c r="Z181" s="438">
        <v>0.65</v>
      </c>
      <c r="AA181" s="438">
        <v>0.3251</v>
      </c>
      <c r="AB181" s="438">
        <v>0.27</v>
      </c>
      <c r="AC181" s="438">
        <v>0.29502</v>
      </c>
      <c r="AD181" s="438">
        <v>0.58001000000000003</v>
      </c>
      <c r="AE181" s="438">
        <v>0.30809999999999998</v>
      </c>
      <c r="AF181" s="438">
        <v>0.23848</v>
      </c>
      <c r="AG181" s="438">
        <v>0.26223999999999997</v>
      </c>
      <c r="AH181" s="438">
        <v>0.56123000000000001</v>
      </c>
      <c r="AI181" s="438">
        <v>0.22247</v>
      </c>
      <c r="AJ181" s="438">
        <v>0.21748000000000001</v>
      </c>
      <c r="AK181" s="438">
        <v>0.18</v>
      </c>
      <c r="AL181" s="438">
        <v>0.62</v>
      </c>
      <c r="AM181" s="438">
        <v>0.35036</v>
      </c>
      <c r="AN181" s="438">
        <v>0.12</v>
      </c>
      <c r="AO181" s="438">
        <v>0.03</v>
      </c>
      <c r="AP181" s="438">
        <v>0.37175999999999998</v>
      </c>
      <c r="AQ181" s="438">
        <v>0.21920000000000001</v>
      </c>
      <c r="AR181" s="438">
        <v>0.14000000000000001</v>
      </c>
      <c r="AS181" s="438">
        <v>0.13972000000000001</v>
      </c>
      <c r="AT181" s="438">
        <v>0.48</v>
      </c>
      <c r="AU181" s="438">
        <v>0.55000000000000004</v>
      </c>
      <c r="AV181" s="438">
        <v>0.08</v>
      </c>
      <c r="AW181" s="438">
        <v>0.12</v>
      </c>
      <c r="AX181" s="438">
        <v>0.42</v>
      </c>
      <c r="AY181" s="438">
        <v>0.06</v>
      </c>
      <c r="AZ181" s="438">
        <v>0.02</v>
      </c>
      <c r="BA181" s="438">
        <v>0.03</v>
      </c>
      <c r="BB181" s="438">
        <v>0.3</v>
      </c>
      <c r="BC181" s="438">
        <v>7.0000000000000007E-2</v>
      </c>
      <c r="BD181" s="438">
        <v>-0.11</v>
      </c>
      <c r="BE181" s="438">
        <v>-0.15</v>
      </c>
      <c r="BF181" s="438">
        <v>0.15236</v>
      </c>
      <c r="BG181" s="438">
        <v>3.9800000000000002E-2</v>
      </c>
      <c r="BH181" s="438">
        <v>-0.12</v>
      </c>
      <c r="BI181" s="438">
        <v>0.02</v>
      </c>
      <c r="BJ181" s="438">
        <v>0.09</v>
      </c>
      <c r="BK181" s="438">
        <v>0.01</v>
      </c>
      <c r="BL181" s="438">
        <v>0</v>
      </c>
      <c r="BM181" s="438">
        <v>0.02</v>
      </c>
      <c r="BN181" s="438">
        <v>0.2</v>
      </c>
      <c r="BO181" s="438"/>
      <c r="BP181" s="438"/>
      <c r="BQ181" s="438"/>
      <c r="BR181" s="438"/>
      <c r="BS181" s="438"/>
      <c r="BT181" s="438"/>
      <c r="BU181" s="438"/>
      <c r="BV181" s="438"/>
      <c r="BW181" s="438"/>
      <c r="BX181" s="438"/>
      <c r="BY181" s="438"/>
      <c r="BZ181" s="438"/>
    </row>
    <row r="182" spans="1:78" ht="14" customHeight="1" x14ac:dyDescent="0.15">
      <c r="A182" s="438" t="s">
        <v>323</v>
      </c>
      <c r="B182" s="438" t="s">
        <v>322</v>
      </c>
      <c r="C182" s="438" t="s">
        <v>321</v>
      </c>
      <c r="D182" s="438" t="s">
        <v>320</v>
      </c>
      <c r="E182" s="438" t="s">
        <v>319</v>
      </c>
      <c r="F182" s="438" t="s">
        <v>318</v>
      </c>
      <c r="G182" s="438" t="s">
        <v>317</v>
      </c>
      <c r="H182" s="438" t="s">
        <v>316</v>
      </c>
      <c r="I182" s="438" t="s">
        <v>315</v>
      </c>
      <c r="J182" s="438" t="s">
        <v>314</v>
      </c>
      <c r="K182" s="438" t="s">
        <v>313</v>
      </c>
      <c r="L182" s="438" t="s">
        <v>312</v>
      </c>
      <c r="M182" s="438" t="s">
        <v>311</v>
      </c>
      <c r="N182" s="438" t="s">
        <v>310</v>
      </c>
      <c r="O182" s="438" t="s">
        <v>309</v>
      </c>
      <c r="P182" s="438" t="s">
        <v>308</v>
      </c>
      <c r="Q182" s="438" t="s">
        <v>307</v>
      </c>
      <c r="R182" s="438" t="s">
        <v>306</v>
      </c>
      <c r="S182" s="438" t="s">
        <v>305</v>
      </c>
      <c r="T182" s="438" t="s">
        <v>304</v>
      </c>
      <c r="U182" s="438" t="s">
        <v>303</v>
      </c>
      <c r="V182" s="438" t="s">
        <v>302</v>
      </c>
      <c r="W182" s="438" t="s">
        <v>301</v>
      </c>
      <c r="X182" s="438" t="s">
        <v>300</v>
      </c>
      <c r="Y182" s="438" t="s">
        <v>299</v>
      </c>
      <c r="Z182" s="438" t="s">
        <v>298</v>
      </c>
      <c r="AA182" s="438" t="s">
        <v>297</v>
      </c>
      <c r="AB182" s="438" t="s">
        <v>296</v>
      </c>
      <c r="AC182" s="438" t="s">
        <v>295</v>
      </c>
      <c r="AD182" s="438" t="s">
        <v>294</v>
      </c>
      <c r="AE182" s="438" t="s">
        <v>293</v>
      </c>
      <c r="AF182" s="438" t="s">
        <v>292</v>
      </c>
      <c r="AG182" s="438" t="s">
        <v>291</v>
      </c>
      <c r="AH182" s="438" t="s">
        <v>290</v>
      </c>
      <c r="AI182" s="438" t="s">
        <v>289</v>
      </c>
      <c r="AJ182" s="438" t="s">
        <v>288</v>
      </c>
      <c r="AK182" s="438" t="s">
        <v>287</v>
      </c>
      <c r="AL182" s="438" t="s">
        <v>286</v>
      </c>
      <c r="AM182" s="438" t="s">
        <v>285</v>
      </c>
      <c r="AN182" s="438" t="s">
        <v>284</v>
      </c>
      <c r="AO182" s="438" t="s">
        <v>283</v>
      </c>
      <c r="AP182" s="438" t="s">
        <v>282</v>
      </c>
      <c r="AQ182" s="438" t="s">
        <v>281</v>
      </c>
      <c r="AR182" s="438" t="s">
        <v>280</v>
      </c>
      <c r="AS182" s="438" t="s">
        <v>279</v>
      </c>
      <c r="AT182" s="438" t="s">
        <v>278</v>
      </c>
      <c r="AU182" s="438" t="s">
        <v>277</v>
      </c>
      <c r="AV182" s="438" t="s">
        <v>276</v>
      </c>
      <c r="AW182" s="438" t="s">
        <v>275</v>
      </c>
      <c r="AX182" s="438" t="s">
        <v>274</v>
      </c>
      <c r="AY182" s="438" t="s">
        <v>273</v>
      </c>
      <c r="AZ182" s="438" t="s">
        <v>272</v>
      </c>
      <c r="BA182" s="438" t="s">
        <v>271</v>
      </c>
      <c r="BB182" s="438" t="s">
        <v>270</v>
      </c>
      <c r="BC182" s="438" t="s">
        <v>269</v>
      </c>
      <c r="BD182" s="438" t="s">
        <v>268</v>
      </c>
      <c r="BE182" s="438" t="s">
        <v>267</v>
      </c>
      <c r="BF182" s="438" t="s">
        <v>266</v>
      </c>
      <c r="BG182" s="438" t="s">
        <v>265</v>
      </c>
      <c r="BH182" s="438" t="s">
        <v>264</v>
      </c>
      <c r="BI182" s="438" t="s">
        <v>263</v>
      </c>
      <c r="BJ182" s="438" t="s">
        <v>262</v>
      </c>
      <c r="BK182" s="438" t="s">
        <v>261</v>
      </c>
      <c r="BL182" s="438" t="s">
        <v>260</v>
      </c>
      <c r="BM182" s="438" t="s">
        <v>259</v>
      </c>
      <c r="BN182" s="438" t="s">
        <v>258</v>
      </c>
      <c r="BO182" s="438"/>
      <c r="BP182" s="438"/>
      <c r="BQ182" s="438"/>
      <c r="BR182" s="438"/>
      <c r="BS182" s="438"/>
      <c r="BT182" s="438"/>
      <c r="BU182" s="438"/>
      <c r="BV182" s="438"/>
      <c r="BW182" s="438"/>
      <c r="BX182" s="438"/>
      <c r="BY182" s="438"/>
      <c r="BZ182" s="438"/>
    </row>
    <row r="183" spans="1:78" ht="14" customHeight="1" x14ac:dyDescent="0.15">
      <c r="A183" s="438" t="s">
        <v>257</v>
      </c>
      <c r="B183" s="438"/>
      <c r="C183" s="438"/>
      <c r="D183" s="438"/>
      <c r="E183" s="438"/>
      <c r="F183" s="438"/>
      <c r="G183" s="438"/>
      <c r="H183" s="438"/>
      <c r="I183" s="438"/>
      <c r="J183" s="438"/>
      <c r="K183" s="438"/>
      <c r="L183" s="438"/>
      <c r="M183" s="438"/>
      <c r="N183" s="438"/>
      <c r="O183" s="438"/>
      <c r="P183" s="438"/>
      <c r="Q183" s="438"/>
      <c r="R183" s="438"/>
      <c r="S183" s="438"/>
      <c r="T183" s="438"/>
      <c r="U183" s="438"/>
      <c r="V183" s="438"/>
      <c r="W183" s="438"/>
      <c r="X183" s="438"/>
      <c r="Y183" s="438"/>
      <c r="Z183" s="438"/>
      <c r="AA183" s="438"/>
      <c r="AB183" s="438"/>
      <c r="AC183" s="438"/>
      <c r="AD183" s="438"/>
      <c r="AE183" s="438"/>
      <c r="AF183" s="438"/>
      <c r="AG183" s="438"/>
      <c r="AH183" s="438"/>
      <c r="AI183" s="438"/>
      <c r="AJ183" s="438"/>
      <c r="AK183" s="438"/>
      <c r="AL183" s="438"/>
      <c r="AM183" s="438"/>
      <c r="AN183" s="438"/>
      <c r="AO183" s="438"/>
      <c r="AP183" s="438"/>
      <c r="AQ183" s="438"/>
      <c r="AR183" s="438"/>
      <c r="AS183" s="438"/>
      <c r="AT183" s="438"/>
      <c r="AU183" s="438"/>
      <c r="AV183" s="438"/>
      <c r="AW183" s="438"/>
      <c r="AX183" s="438"/>
      <c r="AY183" s="438"/>
      <c r="AZ183" s="438"/>
      <c r="BA183" s="438"/>
      <c r="BB183" s="438"/>
      <c r="BC183" s="438"/>
      <c r="BD183" s="438"/>
      <c r="BE183" s="438"/>
      <c r="BF183" s="438"/>
      <c r="BG183" s="438"/>
      <c r="BH183" s="438"/>
      <c r="BI183" s="438"/>
      <c r="BJ183" s="438"/>
      <c r="BK183" s="438"/>
      <c r="BL183" s="438"/>
      <c r="BM183" s="438"/>
      <c r="BN183" s="438"/>
      <c r="BO183" s="438"/>
      <c r="BP183" s="438"/>
      <c r="BQ183" s="438"/>
      <c r="BR183" s="438"/>
      <c r="BS183" s="438"/>
      <c r="BT183" s="438"/>
      <c r="BU183" s="438"/>
      <c r="BV183" s="438"/>
      <c r="BW183" s="438"/>
      <c r="BX183" s="438"/>
      <c r="BY183" s="438"/>
      <c r="BZ183" s="438"/>
    </row>
    <row r="184" spans="1:78" ht="14" customHeight="1" x14ac:dyDescent="0.15">
      <c r="A184" s="438" t="s">
        <v>256</v>
      </c>
      <c r="B184" s="438"/>
      <c r="C184" s="438"/>
      <c r="D184" s="438"/>
      <c r="E184" s="438"/>
      <c r="F184" s="438"/>
      <c r="G184" s="438"/>
      <c r="H184" s="438"/>
      <c r="I184" s="438"/>
      <c r="J184" s="438"/>
      <c r="K184" s="438"/>
      <c r="L184" s="438"/>
      <c r="M184" s="438"/>
      <c r="N184" s="438"/>
      <c r="O184" s="438"/>
      <c r="P184" s="438"/>
      <c r="Q184" s="438"/>
      <c r="R184" s="438"/>
      <c r="S184" s="438"/>
      <c r="T184" s="438"/>
      <c r="U184" s="438"/>
      <c r="V184" s="438"/>
      <c r="W184" s="438"/>
      <c r="X184" s="438"/>
      <c r="Y184" s="438"/>
      <c r="Z184" s="438"/>
      <c r="AA184" s="438"/>
      <c r="AB184" s="438"/>
      <c r="AC184" s="438"/>
      <c r="AD184" s="438"/>
      <c r="AE184" s="438"/>
      <c r="AF184" s="438"/>
      <c r="AG184" s="438"/>
      <c r="AH184" s="438"/>
      <c r="AI184" s="438"/>
      <c r="AJ184" s="438"/>
      <c r="AK184" s="438"/>
      <c r="AL184" s="438"/>
      <c r="AM184" s="438"/>
      <c r="AN184" s="438"/>
      <c r="AO184" s="438"/>
      <c r="AP184" s="438"/>
      <c r="AQ184" s="438"/>
      <c r="AR184" s="438"/>
      <c r="AS184" s="438"/>
      <c r="AT184" s="438"/>
      <c r="AU184" s="438"/>
      <c r="AV184" s="438"/>
      <c r="AW184" s="438"/>
      <c r="AX184" s="438"/>
      <c r="AY184" s="438"/>
      <c r="AZ184" s="438"/>
      <c r="BA184" s="438"/>
      <c r="BB184" s="438"/>
      <c r="BC184" s="438"/>
      <c r="BD184" s="438"/>
      <c r="BE184" s="438"/>
      <c r="BF184" s="438"/>
      <c r="BG184" s="438"/>
      <c r="BH184" s="438"/>
      <c r="BI184" s="438"/>
      <c r="BJ184" s="438"/>
      <c r="BK184" s="438"/>
      <c r="BL184" s="438"/>
      <c r="BM184" s="438"/>
      <c r="BN184" s="438"/>
      <c r="BO184" s="438"/>
      <c r="BP184" s="438"/>
      <c r="BQ184" s="438"/>
      <c r="BR184" s="438"/>
      <c r="BS184" s="438"/>
      <c r="BT184" s="438"/>
      <c r="BU184" s="438"/>
      <c r="BV184" s="438"/>
      <c r="BW184" s="438"/>
      <c r="BX184" s="438"/>
      <c r="BY184" s="438"/>
      <c r="BZ184" s="438"/>
    </row>
    <row r="185" spans="1:78" ht="14" customHeight="1" x14ac:dyDescent="0.15">
      <c r="A185" s="438" t="s">
        <v>255</v>
      </c>
      <c r="B185" s="438"/>
      <c r="C185" s="438"/>
      <c r="D185" s="438"/>
      <c r="E185" s="438"/>
      <c r="F185" s="438"/>
      <c r="G185" s="438"/>
      <c r="H185" s="438"/>
      <c r="I185" s="438"/>
      <c r="J185" s="438"/>
      <c r="K185" s="438"/>
      <c r="L185" s="438"/>
      <c r="M185" s="438"/>
      <c r="N185" s="438"/>
      <c r="O185" s="438"/>
      <c r="P185" s="438"/>
      <c r="Q185" s="438"/>
      <c r="R185" s="438"/>
      <c r="S185" s="438"/>
      <c r="T185" s="438"/>
      <c r="U185" s="438"/>
      <c r="V185" s="438"/>
      <c r="W185" s="438"/>
      <c r="X185" s="438"/>
      <c r="Y185" s="438"/>
      <c r="Z185" s="438"/>
      <c r="AA185" s="438"/>
      <c r="AB185" s="438"/>
      <c r="AC185" s="438"/>
      <c r="AD185" s="438"/>
      <c r="AE185" s="438"/>
      <c r="AF185" s="438"/>
      <c r="AG185" s="438"/>
      <c r="AH185" s="438"/>
      <c r="AI185" s="438"/>
      <c r="AJ185" s="438"/>
      <c r="AK185" s="438"/>
      <c r="AL185" s="438"/>
      <c r="AM185" s="438"/>
      <c r="AN185" s="438"/>
      <c r="AO185" s="438"/>
      <c r="AP185" s="438"/>
      <c r="AQ185" s="438"/>
      <c r="AR185" s="438"/>
      <c r="AS185" s="438"/>
      <c r="AT185" s="438"/>
      <c r="AU185" s="438"/>
      <c r="AV185" s="438"/>
      <c r="AW185" s="438"/>
      <c r="AX185" s="438"/>
      <c r="AY185" s="438"/>
      <c r="AZ185" s="438"/>
      <c r="BA185" s="438"/>
      <c r="BB185" s="438"/>
      <c r="BC185" s="438"/>
      <c r="BD185" s="438"/>
      <c r="BE185" s="438"/>
      <c r="BF185" s="438"/>
      <c r="BG185" s="438"/>
      <c r="BH185" s="438"/>
      <c r="BI185" s="438"/>
      <c r="BJ185" s="438"/>
      <c r="BK185" s="438"/>
      <c r="BL185" s="438"/>
      <c r="BM185" s="438"/>
      <c r="BN185" s="438"/>
      <c r="BO185" s="438"/>
      <c r="BP185" s="438"/>
      <c r="BQ185" s="438"/>
      <c r="BR185" s="438"/>
      <c r="BS185" s="438"/>
      <c r="BT185" s="438"/>
      <c r="BU185" s="438"/>
      <c r="BV185" s="438"/>
      <c r="BW185" s="438"/>
      <c r="BX185" s="438"/>
      <c r="BY185" s="438"/>
      <c r="BZ185" s="438"/>
    </row>
    <row r="186" spans="1:78" ht="14" customHeight="1" x14ac:dyDescent="0.15">
      <c r="A186" s="438" t="s">
        <v>254</v>
      </c>
      <c r="B186" s="438"/>
      <c r="C186" s="438"/>
      <c r="D186" s="438"/>
      <c r="E186" s="438"/>
      <c r="F186" s="438"/>
      <c r="G186" s="438"/>
      <c r="H186" s="438"/>
      <c r="I186" s="438"/>
      <c r="J186" s="438"/>
      <c r="K186" s="438"/>
      <c r="L186" s="438"/>
      <c r="M186" s="438"/>
      <c r="N186" s="438"/>
      <c r="O186" s="438"/>
      <c r="P186" s="438"/>
      <c r="Q186" s="438"/>
      <c r="R186" s="438"/>
      <c r="S186" s="438"/>
      <c r="T186" s="438"/>
      <c r="U186" s="438"/>
      <c r="V186" s="438"/>
      <c r="W186" s="438"/>
      <c r="X186" s="438"/>
      <c r="Y186" s="438"/>
      <c r="Z186" s="438"/>
      <c r="AA186" s="438"/>
      <c r="AB186" s="438"/>
      <c r="AC186" s="438"/>
      <c r="AD186" s="438"/>
      <c r="AE186" s="438"/>
      <c r="AF186" s="438"/>
      <c r="AG186" s="438"/>
      <c r="AH186" s="438"/>
      <c r="AI186" s="438"/>
      <c r="AJ186" s="438"/>
      <c r="AK186" s="438"/>
      <c r="AL186" s="438"/>
      <c r="AM186" s="438"/>
      <c r="AN186" s="438"/>
      <c r="AO186" s="438"/>
      <c r="AP186" s="438"/>
      <c r="AQ186" s="438"/>
      <c r="AR186" s="438"/>
      <c r="AS186" s="438"/>
      <c r="AT186" s="438"/>
      <c r="AU186" s="438"/>
      <c r="AV186" s="438"/>
      <c r="AW186" s="438"/>
      <c r="AX186" s="438"/>
      <c r="AY186" s="438"/>
      <c r="AZ186" s="438"/>
      <c r="BA186" s="438"/>
      <c r="BB186" s="438"/>
      <c r="BC186" s="438"/>
      <c r="BD186" s="438"/>
      <c r="BE186" s="438"/>
      <c r="BF186" s="438"/>
      <c r="BG186" s="438"/>
      <c r="BH186" s="438"/>
      <c r="BI186" s="438"/>
      <c r="BJ186" s="438"/>
      <c r="BK186" s="438"/>
      <c r="BL186" s="438"/>
      <c r="BM186" s="438"/>
      <c r="BN186" s="438"/>
      <c r="BO186" s="438"/>
      <c r="BP186" s="438"/>
      <c r="BQ186" s="438"/>
      <c r="BR186" s="438"/>
      <c r="BS186" s="438"/>
      <c r="BT186" s="438"/>
      <c r="BU186" s="438"/>
      <c r="BV186" s="438"/>
      <c r="BW186" s="438"/>
      <c r="BX186" s="438"/>
      <c r="BY186" s="438"/>
      <c r="BZ186" s="438"/>
    </row>
    <row r="187" spans="1:78" ht="14" customHeight="1" x14ac:dyDescent="0.15">
      <c r="A187" s="438"/>
      <c r="B187" s="438"/>
      <c r="C187" s="438"/>
      <c r="D187" s="438"/>
      <c r="E187" s="438"/>
      <c r="F187" s="438"/>
      <c r="G187" s="438"/>
      <c r="H187" s="438"/>
      <c r="I187" s="438"/>
      <c r="J187" s="438"/>
      <c r="K187" s="438"/>
      <c r="L187" s="438"/>
      <c r="M187" s="438"/>
      <c r="N187" s="438"/>
      <c r="O187" s="438"/>
      <c r="P187" s="438"/>
      <c r="Q187" s="438"/>
      <c r="R187" s="438"/>
      <c r="S187" s="438"/>
      <c r="T187" s="438"/>
      <c r="U187" s="438"/>
      <c r="V187" s="438"/>
      <c r="W187" s="438"/>
      <c r="X187" s="438"/>
      <c r="Y187" s="438"/>
      <c r="Z187" s="438"/>
      <c r="AA187" s="438"/>
      <c r="AB187" s="438"/>
      <c r="AC187" s="438"/>
      <c r="AD187" s="438"/>
      <c r="AE187" s="438"/>
      <c r="AF187" s="438"/>
      <c r="AG187" s="438"/>
      <c r="AH187" s="438"/>
      <c r="AI187" s="438"/>
      <c r="AJ187" s="438"/>
      <c r="AK187" s="438"/>
      <c r="AL187" s="438"/>
      <c r="AM187" s="438"/>
      <c r="AN187" s="438"/>
      <c r="AO187" s="438"/>
      <c r="AP187" s="438"/>
      <c r="AQ187" s="438"/>
      <c r="AR187" s="438"/>
      <c r="AS187" s="438"/>
      <c r="AT187" s="438"/>
      <c r="AU187" s="438"/>
      <c r="AV187" s="438"/>
      <c r="AW187" s="438"/>
      <c r="AX187" s="438"/>
      <c r="AY187" s="438"/>
      <c r="AZ187" s="438"/>
      <c r="BA187" s="438"/>
      <c r="BB187" s="438"/>
      <c r="BC187" s="438"/>
      <c r="BD187" s="438"/>
      <c r="BE187" s="438"/>
      <c r="BF187" s="438"/>
      <c r="BG187" s="438"/>
      <c r="BH187" s="438"/>
      <c r="BI187" s="438"/>
      <c r="BJ187" s="438"/>
      <c r="BK187" s="438"/>
      <c r="BL187" s="438"/>
      <c r="BM187" s="438"/>
      <c r="BN187" s="438"/>
      <c r="BO187" s="438"/>
      <c r="BP187" s="438"/>
      <c r="BQ187" s="438"/>
      <c r="BR187" s="438"/>
      <c r="BS187" s="438"/>
      <c r="BT187" s="438"/>
      <c r="BU187" s="438"/>
      <c r="BV187" s="438"/>
      <c r="BW187" s="438"/>
      <c r="BX187" s="438"/>
      <c r="BY187" s="438"/>
      <c r="BZ187" s="438"/>
    </row>
    <row r="188" spans="1:78" ht="14" customHeight="1" x14ac:dyDescent="0.15">
      <c r="A188" s="438"/>
      <c r="B188" s="438"/>
      <c r="C188" s="438"/>
      <c r="D188" s="438"/>
      <c r="E188" s="438"/>
      <c r="F188" s="438"/>
      <c r="G188" s="438"/>
      <c r="H188" s="438"/>
      <c r="I188" s="438"/>
      <c r="J188" s="438"/>
      <c r="K188" s="438"/>
      <c r="L188" s="438"/>
      <c r="M188" s="438"/>
      <c r="N188" s="438"/>
      <c r="O188" s="438"/>
      <c r="P188" s="438"/>
      <c r="Q188" s="438"/>
      <c r="R188" s="438"/>
      <c r="S188" s="438"/>
      <c r="T188" s="438"/>
      <c r="U188" s="438"/>
      <c r="V188" s="438"/>
      <c r="W188" s="438"/>
      <c r="X188" s="438"/>
      <c r="Y188" s="438"/>
      <c r="Z188" s="438"/>
      <c r="AA188" s="438"/>
      <c r="AB188" s="438"/>
      <c r="AC188" s="438"/>
      <c r="AD188" s="438"/>
      <c r="AE188" s="438"/>
      <c r="AF188" s="438"/>
      <c r="AG188" s="438"/>
      <c r="AH188" s="438"/>
      <c r="AI188" s="438"/>
      <c r="AJ188" s="438"/>
      <c r="AK188" s="438"/>
      <c r="AL188" s="438"/>
      <c r="AM188" s="438"/>
      <c r="AN188" s="438"/>
      <c r="AO188" s="438"/>
      <c r="AP188" s="438"/>
      <c r="AQ188" s="438"/>
      <c r="AR188" s="438"/>
      <c r="AS188" s="438"/>
      <c r="AT188" s="438"/>
      <c r="AU188" s="438"/>
      <c r="AV188" s="438"/>
      <c r="AW188" s="438"/>
      <c r="AX188" s="438"/>
      <c r="AY188" s="438"/>
      <c r="AZ188" s="438"/>
      <c r="BA188" s="438"/>
      <c r="BB188" s="438"/>
      <c r="BC188" s="438"/>
      <c r="BD188" s="438"/>
      <c r="BE188" s="438"/>
      <c r="BF188" s="438"/>
      <c r="BG188" s="438"/>
      <c r="BH188" s="438"/>
      <c r="BI188" s="438"/>
      <c r="BJ188" s="438"/>
      <c r="BK188" s="438"/>
      <c r="BL188" s="438"/>
      <c r="BM188" s="438"/>
      <c r="BN188" s="438"/>
      <c r="BO188" s="438"/>
      <c r="BP188" s="438"/>
      <c r="BQ188" s="438"/>
      <c r="BR188" s="438"/>
      <c r="BS188" s="438"/>
      <c r="BT188" s="438"/>
      <c r="BU188" s="438"/>
      <c r="BV188" s="438"/>
      <c r="BW188" s="438"/>
      <c r="BX188" s="438"/>
      <c r="BY188" s="438"/>
      <c r="BZ188" s="438"/>
    </row>
    <row r="189" spans="1:78" ht="14" customHeight="1" x14ac:dyDescent="0.15">
      <c r="B189" s="440"/>
      <c r="C189" s="440"/>
      <c r="D189" s="440"/>
      <c r="E189" s="440"/>
      <c r="F189" s="440"/>
      <c r="G189" s="440"/>
      <c r="H189" s="440"/>
      <c r="I189" s="440"/>
      <c r="J189" s="440"/>
      <c r="K189" s="440"/>
      <c r="L189" s="440"/>
      <c r="M189" s="440"/>
      <c r="N189" s="440"/>
      <c r="O189" s="440"/>
      <c r="P189" s="440"/>
      <c r="Q189" s="440"/>
      <c r="R189" s="440"/>
      <c r="S189" s="440"/>
      <c r="V189" s="440"/>
      <c r="W189" s="440"/>
      <c r="X189" s="440"/>
      <c r="Y189" s="440"/>
      <c r="Z189" s="440"/>
      <c r="AA189" s="440"/>
      <c r="AB189" s="440"/>
      <c r="AC189" s="440"/>
      <c r="AD189" s="440"/>
      <c r="AE189" s="440"/>
      <c r="AF189" s="440"/>
      <c r="AG189" s="440"/>
      <c r="AH189" s="440"/>
      <c r="AI189" s="440"/>
      <c r="AJ189" s="440"/>
      <c r="AK189" s="440"/>
      <c r="AL189" s="440"/>
      <c r="AM189" s="440"/>
      <c r="AN189" s="440"/>
      <c r="AO189" s="440"/>
      <c r="AP189" s="440"/>
      <c r="AQ189" s="440"/>
      <c r="AR189" s="440"/>
      <c r="AS189" s="440"/>
      <c r="AT189" s="440"/>
      <c r="AU189" s="440"/>
      <c r="AV189" s="440"/>
      <c r="AW189" s="440"/>
      <c r="AX189" s="440"/>
      <c r="AY189" s="440"/>
      <c r="AZ189" s="440"/>
      <c r="BA189" s="440"/>
      <c r="BB189" s="440"/>
      <c r="BC189" s="440"/>
      <c r="BD189" s="440"/>
      <c r="BE189" s="440"/>
      <c r="BF189" s="440"/>
      <c r="BG189" s="440"/>
      <c r="BH189" s="440"/>
      <c r="BI189" s="440"/>
      <c r="BJ189" s="440"/>
      <c r="BK189" s="440"/>
      <c r="BL189" s="440"/>
      <c r="BM189" s="440"/>
      <c r="BN189" s="440"/>
      <c r="BO189" s="440"/>
      <c r="BP189" s="440"/>
      <c r="BQ189" s="440"/>
      <c r="BR189" s="440"/>
      <c r="BS189" s="440"/>
      <c r="BT189" s="440"/>
    </row>
    <row r="190" spans="1:78" ht="14" customHeight="1" x14ac:dyDescent="0.15">
      <c r="B190" s="440"/>
      <c r="C190" s="440"/>
      <c r="D190" s="440"/>
      <c r="E190" s="440"/>
      <c r="F190" s="440"/>
      <c r="G190" s="440"/>
      <c r="H190" s="440"/>
      <c r="I190" s="440"/>
      <c r="J190" s="440"/>
      <c r="K190" s="440"/>
      <c r="L190" s="440"/>
      <c r="M190" s="440"/>
      <c r="N190" s="440"/>
      <c r="O190" s="440"/>
      <c r="P190" s="440"/>
      <c r="Q190" s="440"/>
      <c r="R190" s="440"/>
      <c r="S190" s="440"/>
      <c r="V190" s="440"/>
      <c r="W190" s="440"/>
      <c r="X190" s="440"/>
      <c r="Y190" s="440"/>
      <c r="Z190" s="440"/>
      <c r="AA190" s="440"/>
      <c r="AB190" s="440"/>
      <c r="AC190" s="440"/>
      <c r="AD190" s="440"/>
      <c r="AE190" s="440"/>
      <c r="AF190" s="440"/>
      <c r="AG190" s="440"/>
      <c r="AH190" s="440"/>
      <c r="AI190" s="440"/>
      <c r="AJ190" s="440"/>
      <c r="AK190" s="440"/>
      <c r="AL190" s="440"/>
      <c r="AM190" s="440"/>
      <c r="AN190" s="440"/>
      <c r="AO190" s="440"/>
      <c r="AP190" s="440"/>
      <c r="AQ190" s="440"/>
      <c r="AR190" s="440"/>
      <c r="AS190" s="440"/>
      <c r="AT190" s="440"/>
      <c r="AU190" s="440"/>
      <c r="AV190" s="440"/>
      <c r="AW190" s="440"/>
      <c r="AX190" s="440"/>
      <c r="AY190" s="440"/>
      <c r="AZ190" s="440"/>
      <c r="BA190" s="440"/>
      <c r="BB190" s="440"/>
      <c r="BC190" s="440"/>
      <c r="BD190" s="440"/>
      <c r="BE190" s="440"/>
      <c r="BF190" s="440"/>
      <c r="BG190" s="440"/>
      <c r="BH190" s="440"/>
      <c r="BI190" s="440"/>
      <c r="BJ190" s="440"/>
      <c r="BK190" s="440"/>
      <c r="BL190" s="440"/>
      <c r="BM190" s="440"/>
      <c r="BN190" s="440"/>
      <c r="BO190" s="440"/>
      <c r="BP190" s="440"/>
      <c r="BQ190" s="440"/>
      <c r="BR190" s="440"/>
      <c r="BS190" s="440"/>
      <c r="BT190" s="440"/>
    </row>
    <row r="191" spans="1:78" ht="14" customHeight="1" x14ac:dyDescent="0.15">
      <c r="B191" s="440"/>
      <c r="C191" s="440"/>
      <c r="D191" s="440"/>
      <c r="E191" s="440"/>
      <c r="F191" s="440"/>
      <c r="G191" s="440"/>
      <c r="H191" s="440"/>
      <c r="I191" s="440"/>
      <c r="J191" s="440"/>
      <c r="K191" s="440"/>
      <c r="L191" s="440"/>
      <c r="M191" s="440"/>
      <c r="N191" s="440"/>
      <c r="O191" s="440"/>
      <c r="P191" s="440"/>
      <c r="Q191" s="440"/>
      <c r="R191" s="440"/>
      <c r="S191" s="440"/>
      <c r="V191" s="440"/>
      <c r="W191" s="440"/>
      <c r="X191" s="440"/>
      <c r="Y191" s="440"/>
      <c r="Z191" s="440"/>
      <c r="AA191" s="440"/>
      <c r="AB191" s="440"/>
      <c r="AC191" s="440"/>
      <c r="AD191" s="440"/>
      <c r="AE191" s="440"/>
      <c r="AF191" s="440"/>
      <c r="AG191" s="440"/>
      <c r="AH191" s="440"/>
      <c r="AI191" s="440"/>
      <c r="AJ191" s="440"/>
      <c r="AK191" s="440"/>
      <c r="AL191" s="440"/>
      <c r="AM191" s="440"/>
      <c r="AN191" s="440"/>
      <c r="AO191" s="440"/>
      <c r="AP191" s="440"/>
      <c r="AQ191" s="440"/>
      <c r="AR191" s="440"/>
      <c r="AS191" s="440"/>
      <c r="AT191" s="440"/>
      <c r="AU191" s="440"/>
      <c r="AV191" s="440"/>
      <c r="AW191" s="440"/>
      <c r="AX191" s="440"/>
      <c r="AY191" s="440"/>
      <c r="AZ191" s="440"/>
      <c r="BA191" s="440"/>
      <c r="BB191" s="440"/>
      <c r="BC191" s="440"/>
      <c r="BD191" s="440"/>
      <c r="BE191" s="440"/>
      <c r="BF191" s="440"/>
      <c r="BG191" s="440"/>
      <c r="BH191" s="440"/>
      <c r="BI191" s="440"/>
      <c r="BJ191" s="440"/>
      <c r="BK191" s="440"/>
      <c r="BL191" s="440"/>
      <c r="BM191" s="440"/>
      <c r="BN191" s="440"/>
      <c r="BO191" s="440"/>
      <c r="BP191" s="440"/>
      <c r="BQ191" s="440"/>
      <c r="BR191" s="440"/>
      <c r="BS191" s="440"/>
      <c r="BT191" s="440"/>
    </row>
    <row r="192" spans="1:78" ht="14" customHeight="1" x14ac:dyDescent="0.15">
      <c r="B192" s="440"/>
      <c r="C192" s="440"/>
      <c r="D192" s="440"/>
      <c r="E192" s="440"/>
      <c r="F192" s="440"/>
      <c r="G192" s="440"/>
      <c r="H192" s="440"/>
      <c r="I192" s="440"/>
      <c r="J192" s="440"/>
      <c r="K192" s="440"/>
      <c r="L192" s="440"/>
      <c r="M192" s="440"/>
      <c r="N192" s="440"/>
      <c r="O192" s="440"/>
      <c r="P192" s="440"/>
      <c r="Q192" s="440"/>
      <c r="R192" s="440"/>
      <c r="S192" s="440"/>
      <c r="V192" s="440"/>
      <c r="W192" s="440"/>
      <c r="X192" s="440"/>
      <c r="Y192" s="440"/>
      <c r="Z192" s="440"/>
      <c r="AA192" s="440"/>
      <c r="AB192" s="440"/>
      <c r="AC192" s="440"/>
      <c r="AD192" s="440"/>
      <c r="AE192" s="440"/>
      <c r="AF192" s="440"/>
      <c r="AG192" s="440"/>
      <c r="AH192" s="440"/>
      <c r="AI192" s="440"/>
      <c r="AJ192" s="440"/>
      <c r="AK192" s="440"/>
      <c r="AL192" s="440"/>
      <c r="AM192" s="440"/>
      <c r="AN192" s="440"/>
      <c r="AO192" s="440"/>
      <c r="AP192" s="440"/>
      <c r="AQ192" s="440"/>
      <c r="AR192" s="440"/>
      <c r="AS192" s="440"/>
      <c r="AT192" s="440"/>
      <c r="AU192" s="440"/>
      <c r="AV192" s="440"/>
      <c r="AW192" s="440"/>
      <c r="AX192" s="440"/>
      <c r="AY192" s="440"/>
      <c r="AZ192" s="440"/>
      <c r="BA192" s="440"/>
      <c r="BB192" s="440"/>
      <c r="BC192" s="440"/>
      <c r="BD192" s="440"/>
      <c r="BE192" s="440"/>
      <c r="BF192" s="440"/>
      <c r="BG192" s="440"/>
      <c r="BH192" s="440"/>
      <c r="BI192" s="440"/>
      <c r="BJ192" s="440"/>
      <c r="BK192" s="440"/>
      <c r="BL192" s="440"/>
      <c r="BM192" s="440"/>
      <c r="BN192" s="440"/>
      <c r="BO192" s="440"/>
      <c r="BP192" s="440"/>
      <c r="BQ192" s="440"/>
      <c r="BR192" s="440"/>
      <c r="BS192" s="440"/>
      <c r="BT192" s="440"/>
    </row>
    <row r="193" spans="2:72" ht="14" customHeight="1" x14ac:dyDescent="0.15"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0"/>
      <c r="N193" s="440"/>
      <c r="O193" s="440"/>
      <c r="P193" s="440"/>
      <c r="Q193" s="440"/>
      <c r="R193" s="440"/>
      <c r="S193" s="440"/>
      <c r="V193" s="440"/>
      <c r="W193" s="440"/>
      <c r="X193" s="440"/>
      <c r="Y193" s="440"/>
      <c r="Z193" s="440"/>
      <c r="AA193" s="440"/>
      <c r="AB193" s="440"/>
      <c r="AC193" s="440"/>
      <c r="AD193" s="440"/>
      <c r="AE193" s="440"/>
      <c r="AF193" s="440"/>
      <c r="AG193" s="440"/>
      <c r="AH193" s="440"/>
      <c r="AI193" s="440"/>
      <c r="AJ193" s="440"/>
      <c r="AK193" s="440"/>
      <c r="AL193" s="440"/>
      <c r="AM193" s="440"/>
      <c r="AN193" s="440"/>
      <c r="AO193" s="440"/>
      <c r="AP193" s="440"/>
      <c r="AQ193" s="440"/>
      <c r="AR193" s="440"/>
      <c r="AS193" s="440"/>
      <c r="AT193" s="440"/>
      <c r="AU193" s="440"/>
      <c r="AV193" s="440"/>
      <c r="AW193" s="440"/>
      <c r="AX193" s="440"/>
      <c r="AY193" s="440"/>
      <c r="AZ193" s="440"/>
      <c r="BA193" s="440"/>
      <c r="BB193" s="440"/>
      <c r="BC193" s="440"/>
      <c r="BD193" s="440"/>
      <c r="BE193" s="440"/>
      <c r="BF193" s="440"/>
      <c r="BG193" s="440"/>
      <c r="BH193" s="440"/>
      <c r="BI193" s="440"/>
      <c r="BJ193" s="440"/>
      <c r="BK193" s="440"/>
      <c r="BL193" s="440"/>
      <c r="BM193" s="440"/>
      <c r="BN193" s="440"/>
      <c r="BO193" s="440"/>
      <c r="BP193" s="440"/>
      <c r="BQ193" s="440"/>
      <c r="BR193" s="440"/>
      <c r="BS193" s="440"/>
      <c r="BT193" s="440"/>
    </row>
    <row r="194" spans="2:72" ht="14" customHeight="1" x14ac:dyDescent="0.15">
      <c r="B194" s="440"/>
      <c r="C194" s="440"/>
      <c r="D194" s="440"/>
      <c r="E194" s="440"/>
      <c r="F194" s="440"/>
      <c r="G194" s="440"/>
      <c r="H194" s="440"/>
      <c r="I194" s="440"/>
      <c r="J194" s="440"/>
      <c r="K194" s="440"/>
      <c r="L194" s="440"/>
      <c r="M194" s="440"/>
      <c r="N194" s="440"/>
      <c r="O194" s="440"/>
      <c r="P194" s="440"/>
      <c r="Q194" s="440"/>
      <c r="R194" s="440"/>
      <c r="S194" s="440"/>
      <c r="V194" s="440"/>
      <c r="W194" s="440"/>
      <c r="X194" s="440"/>
      <c r="Y194" s="440"/>
      <c r="Z194" s="440"/>
      <c r="AA194" s="440"/>
      <c r="AB194" s="440"/>
      <c r="AC194" s="440"/>
      <c r="AD194" s="440"/>
      <c r="AE194" s="440"/>
      <c r="AF194" s="440"/>
      <c r="AG194" s="440"/>
      <c r="AH194" s="440"/>
      <c r="AI194" s="440"/>
      <c r="AJ194" s="440"/>
      <c r="AK194" s="440"/>
      <c r="AL194" s="440"/>
      <c r="AM194" s="440"/>
      <c r="AN194" s="440"/>
      <c r="AO194" s="440"/>
      <c r="AP194" s="440"/>
      <c r="AQ194" s="440"/>
      <c r="AR194" s="440"/>
      <c r="AS194" s="440"/>
      <c r="AT194" s="440"/>
      <c r="AU194" s="440"/>
      <c r="AV194" s="440"/>
      <c r="AW194" s="440"/>
      <c r="AX194" s="440"/>
      <c r="AY194" s="440"/>
      <c r="AZ194" s="440"/>
      <c r="BA194" s="440"/>
      <c r="BB194" s="440"/>
      <c r="BC194" s="440"/>
      <c r="BD194" s="440"/>
      <c r="BE194" s="440"/>
      <c r="BF194" s="440"/>
      <c r="BG194" s="440"/>
      <c r="BH194" s="440"/>
      <c r="BI194" s="440"/>
      <c r="BJ194" s="440"/>
      <c r="BK194" s="440"/>
      <c r="BL194" s="440"/>
      <c r="BM194" s="440"/>
      <c r="BN194" s="440"/>
      <c r="BO194" s="440"/>
      <c r="BP194" s="440"/>
      <c r="BQ194" s="440"/>
      <c r="BR194" s="440"/>
      <c r="BS194" s="440"/>
      <c r="BT194" s="440"/>
    </row>
    <row r="195" spans="2:72" ht="14" customHeight="1" x14ac:dyDescent="0.15">
      <c r="B195" s="440"/>
      <c r="C195" s="440"/>
      <c r="D195" s="440"/>
      <c r="E195" s="440"/>
      <c r="F195" s="440"/>
      <c r="G195" s="440"/>
      <c r="H195" s="440"/>
      <c r="I195" s="440"/>
      <c r="J195" s="440"/>
      <c r="K195" s="440"/>
      <c r="L195" s="440"/>
      <c r="M195" s="440"/>
      <c r="N195" s="440"/>
      <c r="O195" s="440"/>
      <c r="P195" s="440"/>
      <c r="Q195" s="440"/>
      <c r="R195" s="440"/>
      <c r="S195" s="440"/>
      <c r="V195" s="440"/>
      <c r="W195" s="440"/>
      <c r="X195" s="440"/>
      <c r="Y195" s="440"/>
      <c r="Z195" s="440"/>
      <c r="AA195" s="440"/>
      <c r="AB195" s="440"/>
      <c r="AC195" s="440"/>
      <c r="AD195" s="440"/>
      <c r="AE195" s="440"/>
      <c r="AF195" s="440"/>
      <c r="AG195" s="440"/>
      <c r="AH195" s="440"/>
      <c r="AI195" s="440"/>
      <c r="AJ195" s="440"/>
      <c r="AK195" s="440"/>
      <c r="AL195" s="440"/>
      <c r="AM195" s="440"/>
      <c r="AN195" s="440"/>
      <c r="AO195" s="440"/>
      <c r="AP195" s="440"/>
      <c r="AQ195" s="440"/>
      <c r="AR195" s="440"/>
      <c r="AS195" s="440"/>
      <c r="AT195" s="440"/>
      <c r="AU195" s="440"/>
      <c r="AV195" s="440"/>
      <c r="AW195" s="440"/>
      <c r="AX195" s="440"/>
      <c r="AY195" s="440"/>
      <c r="AZ195" s="440"/>
      <c r="BA195" s="440"/>
      <c r="BB195" s="440"/>
      <c r="BC195" s="440"/>
      <c r="BD195" s="440"/>
      <c r="BE195" s="440"/>
      <c r="BF195" s="440"/>
      <c r="BG195" s="440"/>
      <c r="BH195" s="440"/>
      <c r="BI195" s="440"/>
      <c r="BJ195" s="440"/>
      <c r="BK195" s="440"/>
      <c r="BL195" s="440"/>
      <c r="BM195" s="440"/>
      <c r="BN195" s="440"/>
      <c r="BO195" s="440"/>
      <c r="BP195" s="440"/>
      <c r="BQ195" s="440"/>
      <c r="BR195" s="440"/>
      <c r="BS195" s="440"/>
      <c r="BT195" s="440"/>
    </row>
    <row r="196" spans="2:72" ht="14" customHeight="1" x14ac:dyDescent="0.15">
      <c r="B196" s="440"/>
      <c r="C196" s="440"/>
      <c r="D196" s="440"/>
      <c r="E196" s="440"/>
      <c r="F196" s="440"/>
      <c r="G196" s="440"/>
      <c r="H196" s="440"/>
      <c r="I196" s="440"/>
      <c r="J196" s="440"/>
      <c r="K196" s="440"/>
      <c r="L196" s="440"/>
      <c r="M196" s="440"/>
      <c r="N196" s="440"/>
      <c r="O196" s="440"/>
      <c r="P196" s="440"/>
      <c r="Q196" s="440"/>
      <c r="R196" s="440"/>
      <c r="S196" s="440"/>
      <c r="V196" s="440"/>
      <c r="W196" s="440"/>
      <c r="X196" s="440"/>
      <c r="Y196" s="440"/>
      <c r="Z196" s="440"/>
      <c r="AA196" s="440"/>
      <c r="AB196" s="440"/>
      <c r="AC196" s="440"/>
      <c r="AD196" s="440"/>
      <c r="AE196" s="440"/>
      <c r="AF196" s="440"/>
      <c r="AG196" s="440"/>
      <c r="AH196" s="440"/>
      <c r="AI196" s="440"/>
      <c r="AJ196" s="440"/>
      <c r="AK196" s="440"/>
      <c r="AL196" s="440"/>
      <c r="AM196" s="440"/>
      <c r="AN196" s="440"/>
      <c r="AO196" s="440"/>
      <c r="AP196" s="440"/>
      <c r="AQ196" s="440"/>
      <c r="AR196" s="440"/>
      <c r="AS196" s="440"/>
      <c r="AT196" s="440"/>
      <c r="AU196" s="440"/>
      <c r="AV196" s="440"/>
      <c r="AW196" s="440"/>
      <c r="AX196" s="440"/>
      <c r="AY196" s="440"/>
      <c r="AZ196" s="440"/>
      <c r="BA196" s="440"/>
      <c r="BB196" s="440"/>
      <c r="BC196" s="440"/>
      <c r="BD196" s="440"/>
      <c r="BE196" s="440"/>
      <c r="BF196" s="440"/>
      <c r="BG196" s="440"/>
      <c r="BH196" s="440"/>
      <c r="BI196" s="440"/>
      <c r="BJ196" s="440"/>
      <c r="BK196" s="440"/>
      <c r="BL196" s="440"/>
      <c r="BM196" s="440"/>
      <c r="BN196" s="440"/>
      <c r="BO196" s="440"/>
      <c r="BP196" s="440"/>
      <c r="BQ196" s="440"/>
      <c r="BR196" s="440"/>
      <c r="BS196" s="440"/>
      <c r="BT196" s="440"/>
    </row>
    <row r="197" spans="2:72" ht="14" customHeight="1" x14ac:dyDescent="0.15">
      <c r="B197" s="440"/>
      <c r="C197" s="440"/>
      <c r="D197" s="440"/>
      <c r="E197" s="440"/>
      <c r="F197" s="440"/>
      <c r="G197" s="440"/>
      <c r="H197" s="440"/>
      <c r="I197" s="440"/>
      <c r="J197" s="440"/>
      <c r="K197" s="440"/>
      <c r="L197" s="440"/>
      <c r="M197" s="440"/>
      <c r="N197" s="440"/>
      <c r="O197" s="440"/>
      <c r="P197" s="440"/>
      <c r="Q197" s="440"/>
      <c r="R197" s="440"/>
      <c r="S197" s="440"/>
      <c r="V197" s="440"/>
      <c r="W197" s="440"/>
      <c r="X197" s="440"/>
      <c r="Y197" s="440"/>
      <c r="Z197" s="440"/>
      <c r="AA197" s="440"/>
      <c r="AB197" s="440"/>
      <c r="AC197" s="440"/>
      <c r="AD197" s="440"/>
      <c r="AE197" s="440"/>
      <c r="AF197" s="440"/>
      <c r="AG197" s="440"/>
      <c r="AH197" s="440"/>
      <c r="AI197" s="440"/>
      <c r="AJ197" s="440"/>
      <c r="AK197" s="440"/>
      <c r="AL197" s="440"/>
      <c r="AM197" s="440"/>
      <c r="AN197" s="440"/>
      <c r="AO197" s="440"/>
      <c r="AP197" s="440"/>
      <c r="AQ197" s="440"/>
      <c r="AR197" s="440"/>
      <c r="AS197" s="440"/>
      <c r="AT197" s="440"/>
      <c r="AU197" s="440"/>
      <c r="AV197" s="440"/>
      <c r="AW197" s="440"/>
      <c r="AX197" s="440"/>
      <c r="AY197" s="440"/>
      <c r="AZ197" s="440"/>
      <c r="BA197" s="440"/>
      <c r="BB197" s="440"/>
      <c r="BC197" s="440"/>
      <c r="BD197" s="440"/>
      <c r="BE197" s="440"/>
      <c r="BF197" s="440"/>
      <c r="BG197" s="440"/>
      <c r="BH197" s="440"/>
      <c r="BI197" s="440"/>
      <c r="BJ197" s="440"/>
      <c r="BK197" s="440"/>
      <c r="BL197" s="440"/>
      <c r="BM197" s="440"/>
      <c r="BN197" s="440"/>
      <c r="BO197" s="440"/>
      <c r="BP197" s="440"/>
      <c r="BQ197" s="440"/>
      <c r="BR197" s="440"/>
      <c r="BS197" s="440"/>
      <c r="BT197" s="440"/>
    </row>
    <row r="198" spans="2:72" ht="14" customHeight="1" x14ac:dyDescent="0.15">
      <c r="B198" s="440"/>
      <c r="C198" s="440"/>
      <c r="D198" s="440"/>
      <c r="E198" s="440"/>
      <c r="F198" s="440"/>
      <c r="G198" s="440"/>
      <c r="H198" s="440"/>
      <c r="I198" s="440"/>
      <c r="J198" s="440"/>
      <c r="K198" s="440"/>
      <c r="L198" s="440"/>
      <c r="M198" s="440"/>
      <c r="N198" s="440"/>
      <c r="O198" s="440"/>
      <c r="P198" s="440"/>
      <c r="Q198" s="440"/>
      <c r="R198" s="440"/>
      <c r="S198" s="440"/>
      <c r="V198" s="440"/>
      <c r="W198" s="440"/>
      <c r="X198" s="440"/>
      <c r="Y198" s="440"/>
      <c r="Z198" s="440"/>
      <c r="AA198" s="440"/>
      <c r="AB198" s="440"/>
      <c r="AC198" s="440"/>
      <c r="AD198" s="440"/>
      <c r="AE198" s="440"/>
      <c r="AF198" s="440"/>
      <c r="AG198" s="440"/>
      <c r="AH198" s="440"/>
      <c r="AI198" s="440"/>
      <c r="AJ198" s="440"/>
      <c r="AK198" s="440"/>
      <c r="AL198" s="440"/>
      <c r="AM198" s="440"/>
      <c r="AN198" s="440"/>
      <c r="AO198" s="440"/>
      <c r="AP198" s="440"/>
      <c r="AQ198" s="440"/>
      <c r="AR198" s="440"/>
      <c r="AS198" s="440"/>
      <c r="AT198" s="440"/>
      <c r="AU198" s="440"/>
      <c r="AV198" s="440"/>
      <c r="AW198" s="440"/>
      <c r="AX198" s="440"/>
      <c r="AY198" s="440"/>
      <c r="AZ198" s="440"/>
      <c r="BA198" s="440"/>
      <c r="BB198" s="440"/>
      <c r="BC198" s="440"/>
      <c r="BD198" s="440"/>
      <c r="BE198" s="440"/>
      <c r="BF198" s="440"/>
      <c r="BG198" s="440"/>
      <c r="BH198" s="440"/>
      <c r="BI198" s="440"/>
      <c r="BJ198" s="440"/>
      <c r="BK198" s="440"/>
      <c r="BL198" s="440"/>
      <c r="BM198" s="440"/>
      <c r="BN198" s="440"/>
      <c r="BO198" s="440"/>
      <c r="BP198" s="440"/>
      <c r="BQ198" s="440"/>
      <c r="BR198" s="440"/>
      <c r="BS198" s="440"/>
      <c r="BT198" s="440"/>
    </row>
    <row r="199" spans="2:72" ht="14" customHeight="1" x14ac:dyDescent="0.15">
      <c r="B199" s="440"/>
      <c r="C199" s="440"/>
      <c r="D199" s="440"/>
      <c r="E199" s="440"/>
      <c r="F199" s="440"/>
      <c r="G199" s="440"/>
      <c r="H199" s="440"/>
      <c r="I199" s="440"/>
      <c r="J199" s="440"/>
      <c r="K199" s="440"/>
      <c r="L199" s="440"/>
      <c r="M199" s="440"/>
      <c r="N199" s="440"/>
      <c r="O199" s="440"/>
      <c r="P199" s="440"/>
      <c r="Q199" s="440"/>
      <c r="R199" s="440"/>
      <c r="S199" s="440"/>
      <c r="V199" s="440"/>
      <c r="W199" s="440"/>
      <c r="X199" s="440"/>
      <c r="Y199" s="440"/>
      <c r="Z199" s="440"/>
      <c r="AA199" s="440"/>
      <c r="AB199" s="440"/>
      <c r="AC199" s="440"/>
      <c r="AD199" s="440"/>
      <c r="AE199" s="440"/>
      <c r="AF199" s="440"/>
      <c r="AG199" s="440"/>
      <c r="AH199" s="440"/>
      <c r="AI199" s="440"/>
      <c r="AJ199" s="440"/>
      <c r="AK199" s="440"/>
      <c r="AL199" s="440"/>
      <c r="AM199" s="440"/>
      <c r="AN199" s="440"/>
      <c r="AO199" s="440"/>
      <c r="AP199" s="440"/>
      <c r="AQ199" s="440"/>
      <c r="AR199" s="440"/>
      <c r="AS199" s="440"/>
      <c r="AT199" s="440"/>
      <c r="AU199" s="440"/>
      <c r="AV199" s="440"/>
      <c r="AW199" s="440"/>
      <c r="AX199" s="440"/>
      <c r="AY199" s="440"/>
      <c r="AZ199" s="440"/>
      <c r="BA199" s="440"/>
      <c r="BB199" s="440"/>
      <c r="BC199" s="440"/>
      <c r="BD199" s="440"/>
      <c r="BE199" s="440"/>
      <c r="BF199" s="440"/>
      <c r="BG199" s="440"/>
      <c r="BH199" s="440"/>
      <c r="BI199" s="440"/>
      <c r="BJ199" s="440"/>
      <c r="BK199" s="440"/>
      <c r="BL199" s="440"/>
      <c r="BM199" s="440"/>
      <c r="BN199" s="440"/>
      <c r="BO199" s="440"/>
      <c r="BP199" s="440"/>
      <c r="BQ199" s="440"/>
      <c r="BR199" s="440"/>
      <c r="BS199" s="440"/>
      <c r="BT199" s="440"/>
    </row>
    <row r="200" spans="2:72" ht="14" customHeight="1" x14ac:dyDescent="0.15">
      <c r="B200" s="440"/>
      <c r="C200" s="440"/>
      <c r="D200" s="440"/>
      <c r="E200" s="440"/>
      <c r="F200" s="440"/>
      <c r="G200" s="440"/>
      <c r="H200" s="440"/>
      <c r="I200" s="440"/>
      <c r="J200" s="440"/>
      <c r="K200" s="440"/>
      <c r="L200" s="440"/>
      <c r="M200" s="440"/>
      <c r="N200" s="440"/>
      <c r="O200" s="440"/>
      <c r="P200" s="440"/>
      <c r="Q200" s="440"/>
      <c r="R200" s="440"/>
      <c r="S200" s="440"/>
      <c r="V200" s="440"/>
      <c r="W200" s="440"/>
      <c r="X200" s="440"/>
      <c r="Y200" s="440"/>
      <c r="Z200" s="440"/>
      <c r="AA200" s="440"/>
      <c r="AB200" s="440"/>
      <c r="AC200" s="440"/>
      <c r="AD200" s="440"/>
      <c r="AE200" s="440"/>
      <c r="AF200" s="440"/>
      <c r="AG200" s="440"/>
      <c r="AH200" s="440"/>
      <c r="AI200" s="440"/>
      <c r="AJ200" s="440"/>
      <c r="AK200" s="440"/>
      <c r="AL200" s="440"/>
      <c r="AM200" s="440"/>
      <c r="AN200" s="440"/>
      <c r="AO200" s="440"/>
      <c r="AP200" s="440"/>
      <c r="AQ200" s="440"/>
      <c r="AR200" s="440"/>
      <c r="AS200" s="440"/>
      <c r="AT200" s="440"/>
      <c r="AU200" s="440"/>
      <c r="AV200" s="440"/>
      <c r="AW200" s="440"/>
      <c r="AX200" s="440"/>
      <c r="AY200" s="440"/>
      <c r="AZ200" s="440"/>
      <c r="BA200" s="440"/>
      <c r="BB200" s="440"/>
      <c r="BC200" s="440"/>
      <c r="BD200" s="440"/>
      <c r="BE200" s="440"/>
      <c r="BF200" s="440"/>
      <c r="BG200" s="440"/>
      <c r="BH200" s="440"/>
      <c r="BI200" s="440"/>
      <c r="BJ200" s="440"/>
      <c r="BK200" s="440"/>
      <c r="BL200" s="440"/>
      <c r="BM200" s="440"/>
      <c r="BN200" s="440"/>
      <c r="BO200" s="440"/>
      <c r="BP200" s="440"/>
      <c r="BQ200" s="440"/>
      <c r="BR200" s="440"/>
      <c r="BS200" s="440"/>
      <c r="BT200" s="440"/>
    </row>
    <row r="201" spans="2:72" ht="14" customHeight="1" x14ac:dyDescent="0.15">
      <c r="B201" s="440"/>
      <c r="C201" s="440"/>
      <c r="D201" s="440"/>
      <c r="E201" s="440"/>
      <c r="F201" s="440"/>
      <c r="G201" s="440"/>
      <c r="H201" s="440"/>
      <c r="I201" s="440"/>
      <c r="J201" s="440"/>
      <c r="K201" s="440"/>
      <c r="L201" s="440"/>
      <c r="M201" s="440"/>
      <c r="N201" s="440"/>
      <c r="O201" s="440"/>
      <c r="P201" s="440"/>
      <c r="Q201" s="440"/>
      <c r="R201" s="440"/>
      <c r="S201" s="440"/>
      <c r="V201" s="440"/>
      <c r="W201" s="440"/>
      <c r="X201" s="440"/>
      <c r="Y201" s="440"/>
      <c r="Z201" s="440"/>
      <c r="AA201" s="440"/>
      <c r="AB201" s="440"/>
      <c r="AC201" s="440"/>
      <c r="AD201" s="440"/>
      <c r="AE201" s="440"/>
      <c r="AF201" s="440"/>
      <c r="AG201" s="440"/>
      <c r="AH201" s="440"/>
      <c r="AI201" s="440"/>
      <c r="AJ201" s="440"/>
      <c r="AK201" s="440"/>
      <c r="AL201" s="440"/>
      <c r="AM201" s="440"/>
      <c r="AN201" s="440"/>
      <c r="AO201" s="440"/>
      <c r="AP201" s="440"/>
      <c r="AQ201" s="440"/>
      <c r="AR201" s="440"/>
      <c r="AS201" s="440"/>
      <c r="AT201" s="440"/>
      <c r="AU201" s="440"/>
      <c r="AV201" s="440"/>
      <c r="AW201" s="440"/>
      <c r="AX201" s="440"/>
      <c r="AY201" s="440"/>
      <c r="AZ201" s="440"/>
      <c r="BA201" s="440"/>
      <c r="BB201" s="440"/>
      <c r="BC201" s="440"/>
      <c r="BD201" s="440"/>
      <c r="BE201" s="440"/>
      <c r="BF201" s="440"/>
      <c r="BG201" s="440"/>
      <c r="BH201" s="440"/>
      <c r="BI201" s="440"/>
      <c r="BJ201" s="440"/>
      <c r="BK201" s="440"/>
      <c r="BL201" s="440"/>
      <c r="BM201" s="440"/>
      <c r="BN201" s="440"/>
      <c r="BO201" s="440"/>
      <c r="BP201" s="440"/>
      <c r="BQ201" s="440"/>
      <c r="BR201" s="440"/>
      <c r="BS201" s="440"/>
      <c r="BT201" s="440"/>
    </row>
    <row r="202" spans="2:72" ht="14" customHeight="1" x14ac:dyDescent="0.15">
      <c r="B202" s="440"/>
      <c r="C202" s="440"/>
      <c r="D202" s="440"/>
      <c r="E202" s="440"/>
      <c r="F202" s="440"/>
      <c r="G202" s="440"/>
      <c r="H202" s="440"/>
      <c r="I202" s="440"/>
      <c r="J202" s="440"/>
      <c r="K202" s="440"/>
      <c r="L202" s="440"/>
      <c r="M202" s="440"/>
      <c r="N202" s="440"/>
      <c r="O202" s="440"/>
      <c r="P202" s="440"/>
      <c r="Q202" s="440"/>
      <c r="R202" s="440"/>
      <c r="S202" s="440"/>
      <c r="V202" s="440"/>
      <c r="W202" s="440"/>
      <c r="X202" s="440"/>
      <c r="Y202" s="440"/>
      <c r="Z202" s="440"/>
      <c r="AA202" s="440"/>
      <c r="AB202" s="440"/>
      <c r="AC202" s="440"/>
      <c r="AD202" s="440"/>
      <c r="AE202" s="440"/>
      <c r="AF202" s="440"/>
      <c r="AG202" s="440"/>
      <c r="AH202" s="440"/>
      <c r="AI202" s="440"/>
      <c r="AJ202" s="440"/>
      <c r="AK202" s="440"/>
      <c r="AL202" s="440"/>
      <c r="AM202" s="440"/>
      <c r="AN202" s="440"/>
      <c r="AO202" s="440"/>
      <c r="AP202" s="440"/>
      <c r="AQ202" s="440"/>
      <c r="AR202" s="440"/>
      <c r="AS202" s="440"/>
      <c r="AT202" s="440"/>
      <c r="AU202" s="440"/>
      <c r="AV202" s="440"/>
      <c r="AW202" s="440"/>
      <c r="AX202" s="440"/>
      <c r="AY202" s="440"/>
      <c r="AZ202" s="440"/>
      <c r="BA202" s="440"/>
      <c r="BB202" s="440"/>
      <c r="BC202" s="440"/>
      <c r="BD202" s="440"/>
      <c r="BE202" s="440"/>
      <c r="BF202" s="440"/>
      <c r="BG202" s="440"/>
      <c r="BH202" s="440"/>
      <c r="BI202" s="440"/>
      <c r="BJ202" s="440"/>
      <c r="BK202" s="440"/>
      <c r="BL202" s="440"/>
      <c r="BM202" s="440"/>
      <c r="BN202" s="440"/>
      <c r="BO202" s="440"/>
      <c r="BP202" s="440"/>
      <c r="BQ202" s="440"/>
      <c r="BR202" s="440"/>
      <c r="BS202" s="440"/>
      <c r="BT202" s="440"/>
    </row>
    <row r="203" spans="2:72" ht="14" customHeight="1" x14ac:dyDescent="0.15">
      <c r="B203" s="440"/>
      <c r="C203" s="440"/>
      <c r="D203" s="440"/>
      <c r="E203" s="440"/>
      <c r="F203" s="440"/>
      <c r="G203" s="440"/>
      <c r="H203" s="440"/>
      <c r="I203" s="440"/>
      <c r="J203" s="440"/>
      <c r="K203" s="440"/>
      <c r="L203" s="440"/>
      <c r="M203" s="440"/>
      <c r="N203" s="440"/>
      <c r="O203" s="440"/>
      <c r="P203" s="440"/>
      <c r="Q203" s="440"/>
      <c r="R203" s="440"/>
      <c r="S203" s="440"/>
      <c r="V203" s="440"/>
      <c r="W203" s="440"/>
      <c r="X203" s="440"/>
      <c r="Y203" s="440"/>
      <c r="Z203" s="440"/>
      <c r="AA203" s="440"/>
      <c r="AB203" s="440"/>
      <c r="AC203" s="440"/>
      <c r="AD203" s="440"/>
      <c r="AE203" s="440"/>
      <c r="AF203" s="440"/>
      <c r="AG203" s="440"/>
      <c r="AH203" s="440"/>
      <c r="AI203" s="440"/>
      <c r="AJ203" s="440"/>
      <c r="AK203" s="440"/>
      <c r="AL203" s="440"/>
      <c r="AM203" s="440"/>
      <c r="AN203" s="440"/>
      <c r="AO203" s="440"/>
      <c r="AP203" s="440"/>
      <c r="AQ203" s="440"/>
      <c r="AR203" s="440"/>
      <c r="AS203" s="440"/>
      <c r="AT203" s="440"/>
      <c r="AU203" s="440"/>
      <c r="AV203" s="440"/>
      <c r="AW203" s="440"/>
      <c r="AX203" s="440"/>
      <c r="AY203" s="440"/>
      <c r="AZ203" s="440"/>
      <c r="BA203" s="440"/>
      <c r="BB203" s="440"/>
      <c r="BC203" s="440"/>
      <c r="BD203" s="440"/>
      <c r="BE203" s="440"/>
      <c r="BF203" s="440"/>
      <c r="BG203" s="440"/>
      <c r="BH203" s="440"/>
      <c r="BI203" s="440"/>
      <c r="BJ203" s="440"/>
      <c r="BK203" s="440"/>
      <c r="BL203" s="440"/>
      <c r="BM203" s="440"/>
      <c r="BN203" s="440"/>
      <c r="BO203" s="440"/>
      <c r="BP203" s="440"/>
      <c r="BQ203" s="440"/>
      <c r="BR203" s="440"/>
      <c r="BS203" s="440"/>
      <c r="BT203" s="440"/>
    </row>
    <row r="204" spans="2:72" ht="14" customHeight="1" x14ac:dyDescent="0.15">
      <c r="B204" s="440"/>
      <c r="C204" s="440"/>
      <c r="D204" s="440"/>
      <c r="E204" s="440"/>
      <c r="F204" s="440"/>
      <c r="G204" s="440"/>
      <c r="H204" s="440"/>
      <c r="I204" s="440"/>
      <c r="J204" s="440"/>
      <c r="K204" s="440"/>
      <c r="L204" s="440"/>
      <c r="M204" s="440"/>
      <c r="N204" s="440"/>
      <c r="O204" s="440"/>
      <c r="P204" s="440"/>
      <c r="Q204" s="440"/>
      <c r="R204" s="440"/>
      <c r="S204" s="440"/>
      <c r="V204" s="440"/>
      <c r="W204" s="440"/>
      <c r="X204" s="440"/>
      <c r="Y204" s="440"/>
      <c r="Z204" s="440"/>
      <c r="AA204" s="440"/>
      <c r="AB204" s="440"/>
      <c r="AC204" s="440"/>
      <c r="AD204" s="440"/>
      <c r="AE204" s="440"/>
      <c r="AF204" s="440"/>
      <c r="AG204" s="440"/>
      <c r="AH204" s="440"/>
      <c r="AI204" s="440"/>
      <c r="AJ204" s="440"/>
      <c r="AK204" s="440"/>
      <c r="AL204" s="440"/>
      <c r="AM204" s="440"/>
      <c r="AN204" s="440"/>
      <c r="AO204" s="440"/>
      <c r="AP204" s="440"/>
      <c r="AQ204" s="440"/>
      <c r="AR204" s="440"/>
      <c r="AS204" s="440"/>
      <c r="AT204" s="440"/>
      <c r="AU204" s="440"/>
      <c r="AV204" s="440"/>
      <c r="AW204" s="440"/>
      <c r="AX204" s="440"/>
      <c r="AY204" s="440"/>
      <c r="AZ204" s="440"/>
      <c r="BA204" s="440"/>
      <c r="BB204" s="440"/>
      <c r="BC204" s="440"/>
      <c r="BD204" s="440"/>
      <c r="BE204" s="440"/>
      <c r="BF204" s="440"/>
      <c r="BG204" s="440"/>
      <c r="BH204" s="440"/>
      <c r="BI204" s="440"/>
      <c r="BJ204" s="440"/>
      <c r="BK204" s="440"/>
      <c r="BL204" s="440"/>
      <c r="BM204" s="440"/>
      <c r="BN204" s="440"/>
      <c r="BO204" s="440"/>
      <c r="BP204" s="440"/>
      <c r="BQ204" s="440"/>
      <c r="BR204" s="440"/>
      <c r="BS204" s="440"/>
      <c r="BT204" s="440"/>
    </row>
    <row r="205" spans="2:72" ht="14" customHeight="1" x14ac:dyDescent="0.15">
      <c r="B205" s="440"/>
      <c r="C205" s="440"/>
      <c r="D205" s="440"/>
      <c r="E205" s="440"/>
      <c r="F205" s="440"/>
      <c r="G205" s="440"/>
      <c r="H205" s="440"/>
      <c r="I205" s="440"/>
      <c r="J205" s="440"/>
      <c r="K205" s="440"/>
      <c r="L205" s="440"/>
      <c r="M205" s="440"/>
      <c r="N205" s="440"/>
      <c r="O205" s="440"/>
      <c r="P205" s="440"/>
      <c r="Q205" s="440"/>
      <c r="R205" s="440"/>
      <c r="S205" s="440"/>
      <c r="V205" s="440"/>
      <c r="W205" s="440"/>
      <c r="X205" s="440"/>
      <c r="Y205" s="440"/>
      <c r="Z205" s="440"/>
      <c r="AA205" s="440"/>
      <c r="AB205" s="440"/>
      <c r="AC205" s="440"/>
      <c r="AD205" s="440"/>
      <c r="AE205" s="440"/>
      <c r="AF205" s="440"/>
      <c r="AG205" s="440"/>
      <c r="AH205" s="440"/>
      <c r="AI205" s="440"/>
      <c r="AJ205" s="440"/>
      <c r="AK205" s="440"/>
      <c r="AL205" s="440"/>
      <c r="AM205" s="440"/>
      <c r="AN205" s="440"/>
      <c r="AO205" s="440"/>
      <c r="AP205" s="440"/>
      <c r="AQ205" s="440"/>
      <c r="AR205" s="440"/>
      <c r="AS205" s="440"/>
      <c r="AT205" s="440"/>
      <c r="AU205" s="440"/>
      <c r="AV205" s="440"/>
      <c r="AW205" s="440"/>
      <c r="AX205" s="440"/>
      <c r="AY205" s="440"/>
      <c r="AZ205" s="440"/>
      <c r="BA205" s="440"/>
      <c r="BB205" s="440"/>
      <c r="BC205" s="440"/>
      <c r="BD205" s="440"/>
      <c r="BE205" s="440"/>
      <c r="BF205" s="440"/>
      <c r="BG205" s="440"/>
      <c r="BH205" s="440"/>
      <c r="BI205" s="440"/>
      <c r="BJ205" s="440"/>
      <c r="BK205" s="440"/>
      <c r="BL205" s="440"/>
      <c r="BM205" s="440"/>
      <c r="BN205" s="440"/>
      <c r="BO205" s="440"/>
      <c r="BP205" s="440"/>
      <c r="BQ205" s="440"/>
      <c r="BR205" s="440"/>
      <c r="BS205" s="440"/>
      <c r="BT205" s="440"/>
    </row>
    <row r="206" spans="2:72" ht="14" customHeight="1" x14ac:dyDescent="0.15">
      <c r="B206" s="440"/>
      <c r="C206" s="440"/>
      <c r="D206" s="440"/>
      <c r="E206" s="440"/>
      <c r="F206" s="440"/>
      <c r="G206" s="440"/>
      <c r="H206" s="440"/>
      <c r="I206" s="440"/>
      <c r="J206" s="440"/>
      <c r="K206" s="440"/>
      <c r="L206" s="440"/>
      <c r="M206" s="440"/>
      <c r="N206" s="440"/>
      <c r="O206" s="440"/>
      <c r="P206" s="440"/>
      <c r="Q206" s="440"/>
      <c r="R206" s="440"/>
      <c r="S206" s="440"/>
      <c r="V206" s="440"/>
      <c r="W206" s="440"/>
      <c r="X206" s="440"/>
      <c r="Y206" s="440"/>
      <c r="Z206" s="440"/>
      <c r="AA206" s="440"/>
      <c r="AB206" s="440"/>
      <c r="AC206" s="440"/>
      <c r="AD206" s="440"/>
      <c r="AE206" s="440"/>
      <c r="AF206" s="440"/>
      <c r="AG206" s="440"/>
      <c r="AH206" s="440"/>
      <c r="AI206" s="440"/>
      <c r="AJ206" s="440"/>
      <c r="AK206" s="440"/>
      <c r="AL206" s="440"/>
      <c r="AM206" s="440"/>
      <c r="AN206" s="440"/>
      <c r="AO206" s="440"/>
      <c r="AP206" s="440"/>
      <c r="AQ206" s="440"/>
      <c r="AR206" s="440"/>
      <c r="AS206" s="440"/>
      <c r="AT206" s="440"/>
      <c r="AU206" s="440"/>
      <c r="AV206" s="440"/>
      <c r="AW206" s="440"/>
      <c r="AX206" s="440"/>
      <c r="AY206" s="440"/>
      <c r="AZ206" s="440"/>
      <c r="BA206" s="440"/>
      <c r="BB206" s="440"/>
      <c r="BC206" s="440"/>
      <c r="BD206" s="440"/>
      <c r="BE206" s="440"/>
      <c r="BF206" s="440"/>
      <c r="BG206" s="440"/>
      <c r="BH206" s="440"/>
      <c r="BI206" s="440"/>
      <c r="BJ206" s="440"/>
      <c r="BK206" s="440"/>
      <c r="BL206" s="440"/>
      <c r="BM206" s="440"/>
      <c r="BN206" s="440"/>
      <c r="BO206" s="440"/>
      <c r="BP206" s="440"/>
      <c r="BQ206" s="440"/>
      <c r="BR206" s="440"/>
      <c r="BS206" s="440"/>
      <c r="BT206" s="440"/>
    </row>
    <row r="207" spans="2:72" ht="14" customHeight="1" x14ac:dyDescent="0.15">
      <c r="B207" s="440"/>
      <c r="C207" s="440"/>
      <c r="D207" s="440"/>
      <c r="E207" s="440"/>
      <c r="F207" s="440"/>
      <c r="G207" s="440"/>
      <c r="H207" s="440"/>
      <c r="I207" s="440"/>
      <c r="J207" s="440"/>
      <c r="K207" s="440"/>
      <c r="L207" s="440"/>
      <c r="M207" s="440"/>
      <c r="N207" s="440"/>
      <c r="O207" s="440"/>
      <c r="P207" s="440"/>
      <c r="Q207" s="440"/>
      <c r="R207" s="440"/>
      <c r="S207" s="440"/>
      <c r="V207" s="440"/>
      <c r="W207" s="440"/>
      <c r="X207" s="440"/>
      <c r="Y207" s="440"/>
      <c r="Z207" s="440"/>
      <c r="AA207" s="440"/>
      <c r="AB207" s="440"/>
      <c r="AC207" s="440"/>
      <c r="AD207" s="440"/>
      <c r="AE207" s="440"/>
      <c r="AF207" s="440"/>
      <c r="AG207" s="440"/>
      <c r="AH207" s="440"/>
      <c r="AI207" s="440"/>
      <c r="AJ207" s="440"/>
      <c r="AK207" s="440"/>
      <c r="AL207" s="440"/>
      <c r="AM207" s="440"/>
      <c r="AN207" s="440"/>
      <c r="AO207" s="440"/>
      <c r="AP207" s="440"/>
      <c r="AQ207" s="440"/>
      <c r="AR207" s="440"/>
      <c r="AS207" s="440"/>
      <c r="AT207" s="440"/>
      <c r="AU207" s="440"/>
      <c r="AV207" s="440"/>
      <c r="AW207" s="440"/>
      <c r="AX207" s="440"/>
      <c r="AY207" s="440"/>
      <c r="AZ207" s="440"/>
      <c r="BA207" s="440"/>
      <c r="BB207" s="440"/>
      <c r="BC207" s="440"/>
      <c r="BD207" s="440"/>
      <c r="BE207" s="440"/>
      <c r="BF207" s="440"/>
      <c r="BG207" s="440"/>
      <c r="BH207" s="440"/>
      <c r="BI207" s="440"/>
      <c r="BJ207" s="440"/>
      <c r="BK207" s="440"/>
      <c r="BL207" s="440"/>
      <c r="BM207" s="440"/>
      <c r="BN207" s="440"/>
      <c r="BO207" s="440"/>
      <c r="BP207" s="440"/>
      <c r="BQ207" s="440"/>
      <c r="BR207" s="440"/>
      <c r="BS207" s="440"/>
      <c r="BT207" s="440"/>
    </row>
    <row r="208" spans="2:72" ht="14" customHeight="1" x14ac:dyDescent="0.15">
      <c r="B208" s="440"/>
      <c r="C208" s="440"/>
      <c r="D208" s="440"/>
      <c r="E208" s="440"/>
      <c r="F208" s="440"/>
      <c r="G208" s="440"/>
      <c r="H208" s="440"/>
      <c r="I208" s="440"/>
      <c r="J208" s="440"/>
      <c r="K208" s="440"/>
      <c r="L208" s="440"/>
      <c r="M208" s="440"/>
      <c r="N208" s="440"/>
      <c r="O208" s="440"/>
      <c r="P208" s="440"/>
      <c r="Q208" s="440"/>
      <c r="R208" s="440"/>
      <c r="S208" s="440"/>
      <c r="V208" s="440"/>
      <c r="W208" s="440"/>
      <c r="X208" s="440"/>
      <c r="Y208" s="440"/>
      <c r="Z208" s="440"/>
      <c r="AA208" s="440"/>
      <c r="AB208" s="440"/>
      <c r="AC208" s="440"/>
      <c r="AD208" s="440"/>
      <c r="AE208" s="440"/>
      <c r="AF208" s="440"/>
      <c r="AG208" s="440"/>
      <c r="AH208" s="440"/>
      <c r="AI208" s="440"/>
      <c r="AJ208" s="440"/>
      <c r="AK208" s="440"/>
      <c r="AL208" s="440"/>
      <c r="AM208" s="440"/>
      <c r="AN208" s="440"/>
      <c r="AO208" s="440"/>
      <c r="AP208" s="440"/>
      <c r="AQ208" s="440"/>
      <c r="AR208" s="440"/>
      <c r="AS208" s="440"/>
      <c r="AT208" s="440"/>
      <c r="AU208" s="440"/>
      <c r="AV208" s="440"/>
      <c r="AW208" s="440"/>
      <c r="AX208" s="440"/>
      <c r="AY208" s="440"/>
      <c r="AZ208" s="440"/>
      <c r="BA208" s="440"/>
      <c r="BB208" s="440"/>
      <c r="BC208" s="440"/>
      <c r="BD208" s="440"/>
      <c r="BE208" s="440"/>
      <c r="BF208" s="440"/>
      <c r="BG208" s="440"/>
      <c r="BH208" s="440"/>
      <c r="BI208" s="440"/>
      <c r="BJ208" s="440"/>
      <c r="BK208" s="440"/>
      <c r="BL208" s="440"/>
      <c r="BM208" s="440"/>
      <c r="BN208" s="440"/>
      <c r="BO208" s="440"/>
      <c r="BP208" s="440"/>
      <c r="BQ208" s="440"/>
      <c r="BR208" s="440"/>
      <c r="BS208" s="440"/>
      <c r="BT208" s="440"/>
    </row>
    <row r="209" spans="1:124" ht="14" customHeight="1" x14ac:dyDescent="0.15">
      <c r="B209" s="440"/>
      <c r="C209" s="440"/>
      <c r="D209" s="440"/>
      <c r="E209" s="440"/>
      <c r="F209" s="440"/>
      <c r="G209" s="440"/>
      <c r="H209" s="440"/>
      <c r="I209" s="440"/>
      <c r="J209" s="440"/>
      <c r="K209" s="440"/>
      <c r="L209" s="440"/>
      <c r="M209" s="440"/>
      <c r="N209" s="440"/>
      <c r="O209" s="440"/>
      <c r="P209" s="440"/>
      <c r="Q209" s="440"/>
      <c r="R209" s="440"/>
      <c r="S209" s="440"/>
      <c r="V209" s="440"/>
      <c r="W209" s="440"/>
      <c r="X209" s="440"/>
      <c r="Y209" s="440"/>
      <c r="Z209" s="440"/>
      <c r="AA209" s="440"/>
      <c r="AB209" s="440"/>
      <c r="AC209" s="440"/>
      <c r="AD209" s="440"/>
      <c r="AE209" s="440"/>
      <c r="AF209" s="440"/>
      <c r="AG209" s="440"/>
      <c r="AH209" s="440"/>
      <c r="AI209" s="440"/>
      <c r="AJ209" s="440"/>
      <c r="AK209" s="440"/>
      <c r="AL209" s="440"/>
      <c r="AM209" s="440"/>
      <c r="AN209" s="440"/>
      <c r="AO209" s="440"/>
      <c r="AP209" s="440"/>
      <c r="AQ209" s="440"/>
      <c r="AR209" s="440"/>
      <c r="AS209" s="440"/>
      <c r="AT209" s="440"/>
      <c r="AU209" s="440"/>
      <c r="AV209" s="440"/>
      <c r="AW209" s="440"/>
      <c r="AX209" s="440"/>
      <c r="AY209" s="440"/>
      <c r="AZ209" s="440"/>
      <c r="BA209" s="440"/>
      <c r="BB209" s="440"/>
      <c r="BC209" s="440"/>
      <c r="BD209" s="440"/>
      <c r="BE209" s="440"/>
      <c r="BF209" s="440"/>
      <c r="BG209" s="440"/>
      <c r="BH209" s="440"/>
      <c r="BI209" s="440"/>
      <c r="BJ209" s="440"/>
      <c r="BK209" s="440"/>
      <c r="BL209" s="440"/>
      <c r="BM209" s="440"/>
      <c r="BN209" s="440"/>
      <c r="BO209" s="440"/>
      <c r="BP209" s="440"/>
      <c r="BQ209" s="440"/>
      <c r="BR209" s="440"/>
      <c r="BS209" s="440"/>
      <c r="BT209" s="440"/>
    </row>
    <row r="210" spans="1:124" ht="14" customHeight="1" x14ac:dyDescent="0.15">
      <c r="B210" s="440"/>
      <c r="C210" s="440"/>
      <c r="D210" s="440"/>
      <c r="E210" s="440"/>
      <c r="F210" s="440"/>
      <c r="G210" s="440"/>
      <c r="H210" s="440"/>
      <c r="I210" s="440"/>
      <c r="J210" s="440"/>
      <c r="K210" s="440"/>
      <c r="L210" s="440"/>
      <c r="M210" s="440"/>
      <c r="N210" s="440"/>
      <c r="O210" s="440"/>
      <c r="P210" s="440"/>
      <c r="Q210" s="440"/>
      <c r="R210" s="440"/>
      <c r="S210" s="440"/>
      <c r="V210" s="440"/>
      <c r="W210" s="440"/>
      <c r="X210" s="440"/>
      <c r="Y210" s="440"/>
      <c r="Z210" s="440"/>
      <c r="AA210" s="440"/>
      <c r="AB210" s="440"/>
      <c r="AC210" s="440"/>
      <c r="AD210" s="440"/>
      <c r="AE210" s="440"/>
      <c r="AF210" s="440"/>
      <c r="AG210" s="440"/>
      <c r="AH210" s="440"/>
      <c r="AI210" s="440"/>
      <c r="AJ210" s="440"/>
      <c r="AK210" s="440"/>
      <c r="AL210" s="440"/>
      <c r="AM210" s="440"/>
      <c r="AN210" s="440"/>
      <c r="AO210" s="440"/>
      <c r="AP210" s="440"/>
      <c r="AQ210" s="440"/>
      <c r="AR210" s="440"/>
      <c r="AS210" s="440"/>
      <c r="AT210" s="440"/>
      <c r="AU210" s="440"/>
      <c r="AV210" s="440"/>
      <c r="AW210" s="440"/>
      <c r="AX210" s="440"/>
      <c r="AY210" s="440"/>
      <c r="AZ210" s="440"/>
      <c r="BA210" s="440"/>
      <c r="BB210" s="440"/>
      <c r="BC210" s="440"/>
      <c r="BD210" s="440"/>
      <c r="BE210" s="440"/>
      <c r="BF210" s="440"/>
      <c r="BG210" s="440"/>
      <c r="BH210" s="440"/>
      <c r="BI210" s="440"/>
      <c r="BJ210" s="440"/>
      <c r="BK210" s="440"/>
      <c r="BL210" s="440"/>
      <c r="BM210" s="440"/>
      <c r="BN210" s="440"/>
      <c r="BO210" s="440"/>
      <c r="BP210" s="440"/>
      <c r="BQ210" s="440"/>
      <c r="BR210" s="440"/>
      <c r="BS210" s="440"/>
      <c r="BT210" s="440"/>
    </row>
    <row r="211" spans="1:124" ht="14" customHeight="1" x14ac:dyDescent="0.15">
      <c r="B211" s="440"/>
      <c r="C211" s="440"/>
      <c r="D211" s="440"/>
      <c r="E211" s="440"/>
      <c r="F211" s="440"/>
      <c r="G211" s="440"/>
      <c r="H211" s="440"/>
      <c r="I211" s="440"/>
      <c r="J211" s="440"/>
      <c r="K211" s="440"/>
      <c r="L211" s="440"/>
      <c r="M211" s="440"/>
      <c r="N211" s="440"/>
      <c r="O211" s="440"/>
      <c r="P211" s="440"/>
      <c r="Q211" s="440"/>
      <c r="R211" s="440"/>
      <c r="S211" s="440"/>
      <c r="V211" s="440"/>
      <c r="W211" s="440"/>
      <c r="X211" s="440"/>
      <c r="Y211" s="440"/>
      <c r="Z211" s="440"/>
      <c r="AA211" s="440"/>
      <c r="AB211" s="440"/>
      <c r="AC211" s="440"/>
      <c r="AD211" s="440"/>
      <c r="AE211" s="440"/>
      <c r="AF211" s="440"/>
      <c r="AG211" s="440"/>
      <c r="AH211" s="440"/>
      <c r="AI211" s="440"/>
      <c r="AJ211" s="440"/>
      <c r="AK211" s="440"/>
      <c r="AL211" s="440"/>
      <c r="AM211" s="440"/>
      <c r="AN211" s="440"/>
      <c r="AO211" s="440"/>
      <c r="AP211" s="440"/>
      <c r="AQ211" s="440"/>
      <c r="AR211" s="440"/>
      <c r="AS211" s="440"/>
      <c r="AT211" s="440"/>
      <c r="AU211" s="440"/>
      <c r="AV211" s="440"/>
      <c r="AW211" s="440"/>
      <c r="AX211" s="440"/>
      <c r="AY211" s="440"/>
      <c r="AZ211" s="440"/>
      <c r="BA211" s="440"/>
      <c r="BB211" s="440"/>
      <c r="BC211" s="440"/>
      <c r="BD211" s="440"/>
      <c r="BE211" s="440"/>
      <c r="BF211" s="440"/>
      <c r="BG211" s="440"/>
      <c r="BH211" s="440"/>
      <c r="BI211" s="440"/>
      <c r="BJ211" s="440"/>
      <c r="BK211" s="440"/>
      <c r="BL211" s="440"/>
      <c r="BM211" s="440"/>
      <c r="BN211" s="440"/>
      <c r="BO211" s="440"/>
      <c r="BP211" s="440"/>
      <c r="BQ211" s="440"/>
      <c r="BR211" s="440"/>
      <c r="BS211" s="440"/>
      <c r="BT211" s="440"/>
    </row>
    <row r="212" spans="1:124" ht="14" customHeight="1" x14ac:dyDescent="0.15">
      <c r="B212" s="440"/>
      <c r="C212" s="440"/>
      <c r="D212" s="440"/>
      <c r="E212" s="440"/>
      <c r="F212" s="440"/>
      <c r="G212" s="440"/>
      <c r="H212" s="440"/>
      <c r="I212" s="440"/>
      <c r="J212" s="440"/>
      <c r="K212" s="440"/>
      <c r="L212" s="440"/>
      <c r="M212" s="440"/>
      <c r="N212" s="440"/>
      <c r="O212" s="440"/>
      <c r="P212" s="440"/>
      <c r="Q212" s="440"/>
      <c r="R212" s="440"/>
      <c r="S212" s="440"/>
      <c r="V212" s="440"/>
      <c r="W212" s="440"/>
      <c r="X212" s="440"/>
      <c r="Y212" s="440"/>
      <c r="Z212" s="440"/>
      <c r="AA212" s="440"/>
      <c r="AB212" s="440"/>
      <c r="AC212" s="440"/>
      <c r="AD212" s="440"/>
      <c r="AE212" s="440"/>
      <c r="AF212" s="440"/>
      <c r="AG212" s="440"/>
      <c r="AH212" s="440"/>
      <c r="AI212" s="440"/>
      <c r="AJ212" s="440"/>
      <c r="AK212" s="440"/>
      <c r="AL212" s="440"/>
      <c r="AM212" s="440"/>
      <c r="AN212" s="440"/>
      <c r="AO212" s="440"/>
      <c r="AP212" s="440"/>
      <c r="AQ212" s="440"/>
      <c r="AR212" s="440"/>
      <c r="AS212" s="440"/>
      <c r="AT212" s="440"/>
      <c r="AU212" s="440"/>
      <c r="AV212" s="440"/>
      <c r="AW212" s="440"/>
      <c r="AX212" s="440"/>
      <c r="AY212" s="440"/>
      <c r="AZ212" s="440"/>
      <c r="BA212" s="440"/>
      <c r="BB212" s="440"/>
      <c r="BC212" s="440"/>
      <c r="BD212" s="440"/>
      <c r="BE212" s="440"/>
      <c r="BF212" s="440"/>
      <c r="BG212" s="440"/>
      <c r="BH212" s="440"/>
      <c r="BI212" s="440"/>
      <c r="BJ212" s="440"/>
      <c r="BK212" s="440"/>
      <c r="BL212" s="440"/>
      <c r="BM212" s="440"/>
      <c r="BN212" s="440"/>
      <c r="BO212" s="440"/>
      <c r="BP212" s="440"/>
      <c r="BQ212" s="440"/>
      <c r="BR212" s="440"/>
      <c r="BS212" s="440"/>
      <c r="BT212" s="440"/>
    </row>
    <row r="213" spans="1:124" ht="14" customHeight="1" x14ac:dyDescent="0.15">
      <c r="B213" s="440"/>
      <c r="C213" s="440"/>
      <c r="D213" s="440"/>
      <c r="E213" s="440"/>
      <c r="F213" s="440"/>
      <c r="G213" s="440"/>
      <c r="H213" s="440"/>
      <c r="I213" s="440"/>
      <c r="J213" s="440"/>
      <c r="K213" s="440"/>
      <c r="L213" s="440"/>
      <c r="M213" s="440"/>
      <c r="N213" s="440"/>
      <c r="O213" s="440"/>
      <c r="P213" s="440"/>
      <c r="Q213" s="440"/>
      <c r="R213" s="440"/>
      <c r="S213" s="440"/>
      <c r="V213" s="440"/>
      <c r="W213" s="440"/>
      <c r="X213" s="440"/>
      <c r="Y213" s="440"/>
      <c r="Z213" s="440"/>
      <c r="AA213" s="440"/>
      <c r="AB213" s="440"/>
      <c r="AC213" s="440"/>
      <c r="AD213" s="440"/>
      <c r="AE213" s="440"/>
      <c r="AF213" s="440"/>
      <c r="AG213" s="440"/>
      <c r="AH213" s="440"/>
      <c r="AI213" s="440"/>
      <c r="AJ213" s="440"/>
      <c r="AK213" s="440"/>
      <c r="AL213" s="440"/>
      <c r="AM213" s="440"/>
      <c r="AN213" s="440"/>
      <c r="AO213" s="440"/>
      <c r="AP213" s="440"/>
      <c r="AQ213" s="440"/>
      <c r="AR213" s="440"/>
      <c r="AS213" s="440"/>
      <c r="AT213" s="440"/>
      <c r="AU213" s="440"/>
      <c r="AV213" s="440"/>
      <c r="AW213" s="440"/>
      <c r="AX213" s="440"/>
      <c r="AY213" s="440"/>
      <c r="AZ213" s="440"/>
      <c r="BA213" s="440"/>
      <c r="BB213" s="440"/>
      <c r="BC213" s="440"/>
      <c r="BD213" s="440"/>
      <c r="BE213" s="440"/>
      <c r="BF213" s="440"/>
      <c r="BG213" s="440"/>
      <c r="BH213" s="440"/>
      <c r="BI213" s="440"/>
      <c r="BJ213" s="440"/>
      <c r="BK213" s="440"/>
      <c r="BL213" s="440"/>
      <c r="BM213" s="440"/>
      <c r="BN213" s="440"/>
      <c r="BO213" s="440"/>
      <c r="BP213" s="440"/>
      <c r="BQ213" s="440"/>
      <c r="BR213" s="440"/>
      <c r="BS213" s="440"/>
      <c r="BT213" s="440"/>
    </row>
    <row r="214" spans="1:124" ht="14" customHeight="1" x14ac:dyDescent="0.15">
      <c r="B214" s="442"/>
      <c r="C214" s="442"/>
      <c r="D214" s="442"/>
      <c r="E214" s="442"/>
      <c r="F214" s="442"/>
      <c r="G214" s="442"/>
      <c r="H214" s="442"/>
      <c r="I214" s="442"/>
      <c r="J214" s="442"/>
      <c r="K214" s="442"/>
      <c r="L214" s="442"/>
      <c r="M214" s="442"/>
      <c r="N214" s="442"/>
      <c r="O214" s="442"/>
      <c r="P214" s="442"/>
      <c r="Q214" s="442"/>
      <c r="R214" s="442"/>
      <c r="S214" s="442"/>
      <c r="T214" s="442"/>
      <c r="U214" s="442"/>
      <c r="V214" s="442"/>
      <c r="W214" s="442"/>
      <c r="X214" s="442"/>
      <c r="Y214" s="442"/>
      <c r="Z214" s="442"/>
      <c r="AA214" s="442"/>
      <c r="AB214" s="442"/>
      <c r="AC214" s="442"/>
      <c r="AD214" s="442"/>
      <c r="AE214" s="442"/>
      <c r="AF214" s="442"/>
      <c r="AG214" s="442"/>
      <c r="AH214" s="442"/>
      <c r="AI214" s="442"/>
      <c r="AJ214" s="442"/>
      <c r="AK214" s="442"/>
      <c r="AL214" s="442"/>
      <c r="AM214" s="442"/>
      <c r="AN214" s="442"/>
      <c r="AO214" s="442"/>
      <c r="AP214" s="442"/>
      <c r="AQ214" s="442"/>
      <c r="AR214" s="442"/>
      <c r="AS214" s="442"/>
      <c r="AT214" s="442"/>
      <c r="AU214" s="442"/>
      <c r="AV214" s="442"/>
      <c r="AW214" s="442"/>
      <c r="AX214" s="442"/>
      <c r="AY214" s="442"/>
      <c r="AZ214" s="442"/>
      <c r="BA214" s="442"/>
      <c r="BB214" s="442"/>
      <c r="BC214" s="442"/>
      <c r="BD214" s="442"/>
      <c r="BE214" s="442"/>
      <c r="BF214" s="442"/>
      <c r="BG214" s="442"/>
      <c r="BH214" s="442"/>
      <c r="BI214" s="442"/>
      <c r="BJ214" s="442"/>
      <c r="BK214" s="442"/>
      <c r="BL214" s="442"/>
      <c r="BM214" s="442"/>
      <c r="BN214" s="442"/>
      <c r="BO214" s="442"/>
    </row>
    <row r="215" spans="1:124" ht="14" customHeight="1" x14ac:dyDescent="0.15">
      <c r="B215" s="440"/>
      <c r="C215" s="440"/>
      <c r="D215" s="440"/>
      <c r="E215" s="440"/>
      <c r="F215" s="440"/>
      <c r="G215" s="440"/>
      <c r="H215" s="440"/>
      <c r="I215" s="440"/>
      <c r="J215" s="440"/>
      <c r="K215" s="440"/>
      <c r="L215" s="440"/>
      <c r="M215" s="440"/>
      <c r="N215" s="440"/>
      <c r="O215" s="440"/>
      <c r="P215" s="440"/>
      <c r="Q215" s="440"/>
      <c r="R215" s="440"/>
      <c r="S215" s="440"/>
      <c r="T215" s="440"/>
      <c r="U215" s="440"/>
      <c r="V215" s="440"/>
      <c r="W215" s="440"/>
      <c r="X215" s="440"/>
      <c r="Y215" s="440"/>
      <c r="Z215" s="440"/>
      <c r="AA215" s="440"/>
      <c r="AB215" s="440"/>
      <c r="AC215" s="440"/>
      <c r="AD215" s="440"/>
      <c r="AE215" s="440"/>
      <c r="AF215" s="440"/>
      <c r="AG215" s="440"/>
      <c r="AH215" s="440"/>
      <c r="AI215" s="440"/>
      <c r="AJ215" s="440"/>
      <c r="AK215" s="440"/>
      <c r="AL215" s="440"/>
      <c r="AM215" s="440"/>
      <c r="AN215" s="440"/>
      <c r="AO215" s="440"/>
      <c r="AP215" s="440"/>
      <c r="AQ215" s="440"/>
      <c r="AR215" s="440"/>
      <c r="AS215" s="440"/>
      <c r="AT215" s="440"/>
      <c r="AU215" s="440"/>
      <c r="AV215" s="440"/>
      <c r="AW215" s="440"/>
      <c r="AX215" s="440"/>
      <c r="AY215" s="440"/>
      <c r="AZ215" s="440"/>
      <c r="BA215" s="440"/>
      <c r="BB215" s="440"/>
      <c r="BC215" s="440"/>
      <c r="BD215" s="440"/>
      <c r="BE215" s="440"/>
      <c r="BF215" s="440"/>
      <c r="BG215" s="440"/>
      <c r="BH215" s="440"/>
      <c r="BI215" s="440"/>
      <c r="BJ215" s="440"/>
      <c r="BK215" s="440"/>
      <c r="BL215" s="440"/>
      <c r="BM215" s="440"/>
      <c r="BN215" s="440"/>
      <c r="BO215" s="440"/>
      <c r="BP215" s="440"/>
      <c r="BQ215" s="440"/>
      <c r="BR215" s="440"/>
      <c r="BS215" s="440"/>
      <c r="BT215" s="440"/>
    </row>
    <row r="216" spans="1:124" ht="14" customHeight="1" x14ac:dyDescent="0.15">
      <c r="A216" s="441"/>
      <c r="B216" s="440"/>
      <c r="C216" s="440"/>
      <c r="D216" s="440"/>
      <c r="E216" s="440"/>
      <c r="F216" s="440"/>
      <c r="G216" s="440"/>
      <c r="H216" s="440"/>
      <c r="I216" s="440"/>
      <c r="J216" s="440"/>
      <c r="K216" s="440"/>
      <c r="L216" s="440"/>
      <c r="M216" s="440"/>
      <c r="N216" s="440"/>
      <c r="O216" s="440"/>
      <c r="P216" s="440"/>
      <c r="Q216" s="440"/>
      <c r="R216" s="440"/>
      <c r="S216" s="440"/>
      <c r="T216" s="440"/>
      <c r="U216" s="440"/>
      <c r="V216" s="440"/>
      <c r="W216" s="440"/>
      <c r="X216" s="440"/>
      <c r="Y216" s="440"/>
      <c r="Z216" s="440"/>
      <c r="AA216" s="440"/>
      <c r="AB216" s="440"/>
      <c r="AC216" s="440"/>
      <c r="AD216" s="440"/>
      <c r="AE216" s="440"/>
      <c r="AF216" s="440"/>
      <c r="AG216" s="440"/>
      <c r="AH216" s="440"/>
      <c r="AI216" s="440"/>
      <c r="AJ216" s="440"/>
      <c r="AK216" s="440"/>
      <c r="AL216" s="440"/>
      <c r="AM216" s="440"/>
      <c r="AN216" s="440"/>
      <c r="AO216" s="440"/>
      <c r="AP216" s="440"/>
      <c r="AQ216" s="440"/>
      <c r="AR216" s="440"/>
      <c r="AS216" s="440"/>
      <c r="AT216" s="440"/>
      <c r="AU216" s="440"/>
      <c r="AV216" s="440"/>
      <c r="AW216" s="440"/>
      <c r="AX216" s="440"/>
      <c r="AY216" s="440"/>
      <c r="AZ216" s="440"/>
      <c r="BA216" s="440"/>
      <c r="BB216" s="440"/>
      <c r="BC216" s="440"/>
      <c r="BD216" s="440"/>
      <c r="BE216" s="440"/>
      <c r="BF216" s="440"/>
      <c r="BG216" s="440"/>
      <c r="BH216" s="440"/>
      <c r="BI216" s="440"/>
      <c r="BJ216" s="440"/>
      <c r="BK216" s="440"/>
      <c r="BL216" s="440"/>
      <c r="BM216" s="440"/>
      <c r="BN216" s="440"/>
      <c r="BO216" s="440"/>
      <c r="BP216" s="440"/>
      <c r="BQ216" s="440"/>
      <c r="BR216" s="440"/>
      <c r="BS216" s="440"/>
      <c r="BT216" s="440"/>
    </row>
    <row r="217" spans="1:124" ht="14" customHeight="1" x14ac:dyDescent="0.15">
      <c r="BU217" s="440"/>
      <c r="BV217" s="440"/>
      <c r="BW217" s="440"/>
      <c r="BX217" s="440"/>
      <c r="BY217" s="440"/>
      <c r="BZ217" s="440"/>
      <c r="CD217" s="440"/>
      <c r="CE217" s="440"/>
      <c r="CF217" s="440"/>
      <c r="CG217" s="440"/>
      <c r="CH217" s="440"/>
      <c r="CI217" s="440"/>
      <c r="CJ217" s="440"/>
      <c r="CK217" s="440"/>
      <c r="CL217" s="440"/>
      <c r="CM217" s="440"/>
      <c r="CN217" s="440"/>
      <c r="CO217" s="440"/>
      <c r="CP217" s="440"/>
      <c r="CQ217" s="440"/>
      <c r="CR217" s="440"/>
      <c r="CS217" s="440"/>
      <c r="CT217" s="440"/>
      <c r="CU217" s="440"/>
      <c r="CV217" s="440"/>
      <c r="CW217" s="440"/>
      <c r="CX217" s="440"/>
      <c r="CY217" s="440"/>
      <c r="CZ217" s="440"/>
      <c r="DA217" s="440"/>
      <c r="DB217" s="440"/>
      <c r="DC217" s="440"/>
      <c r="DD217" s="440"/>
      <c r="DE217" s="440"/>
      <c r="DF217" s="440"/>
      <c r="DG217" s="440"/>
      <c r="DH217" s="440"/>
      <c r="DI217" s="440"/>
      <c r="DJ217" s="440"/>
      <c r="DK217" s="440"/>
      <c r="DL217" s="440"/>
      <c r="DM217" s="440"/>
      <c r="DN217" s="440"/>
      <c r="DO217" s="440"/>
      <c r="DP217" s="440"/>
      <c r="DQ217" s="440"/>
      <c r="DR217" s="440"/>
      <c r="DS217" s="440"/>
      <c r="DT217" s="440"/>
    </row>
    <row r="218" spans="1:124" ht="14" customHeight="1" x14ac:dyDescent="0.15"/>
    <row r="219" spans="1:124" ht="14" customHeight="1" x14ac:dyDescent="0.15">
      <c r="A219" s="439" t="s">
        <v>479</v>
      </c>
    </row>
    <row r="220" spans="1:124" ht="14" customHeight="1" x14ac:dyDescent="0.15">
      <c r="A220" s="438" t="s">
        <v>478</v>
      </c>
      <c r="B220" s="438" t="s">
        <v>477</v>
      </c>
      <c r="C220" s="438" t="s">
        <v>476</v>
      </c>
      <c r="D220" s="438" t="s">
        <v>475</v>
      </c>
      <c r="E220" s="438" t="s">
        <v>474</v>
      </c>
      <c r="F220" s="438" t="s">
        <v>473</v>
      </c>
      <c r="G220" s="438" t="s">
        <v>472</v>
      </c>
      <c r="H220" s="438" t="s">
        <v>471</v>
      </c>
      <c r="I220" s="438" t="s">
        <v>470</v>
      </c>
      <c r="J220" s="438" t="s">
        <v>469</v>
      </c>
      <c r="K220" s="438" t="s">
        <v>468</v>
      </c>
      <c r="L220" s="438" t="s">
        <v>467</v>
      </c>
      <c r="M220" s="438" t="s">
        <v>466</v>
      </c>
      <c r="N220" s="438" t="s">
        <v>465</v>
      </c>
      <c r="O220" s="438" t="s">
        <v>464</v>
      </c>
      <c r="P220" s="438" t="s">
        <v>463</v>
      </c>
      <c r="Q220" s="438" t="s">
        <v>462</v>
      </c>
      <c r="R220" s="438" t="s">
        <v>461</v>
      </c>
      <c r="S220" s="438" t="s">
        <v>460</v>
      </c>
      <c r="T220" s="438" t="s">
        <v>459</v>
      </c>
      <c r="U220" s="438" t="s">
        <v>458</v>
      </c>
      <c r="V220" s="438" t="s">
        <v>457</v>
      </c>
      <c r="W220" s="438" t="s">
        <v>456</v>
      </c>
      <c r="X220" s="438" t="s">
        <v>455</v>
      </c>
      <c r="Y220" s="438" t="s">
        <v>454</v>
      </c>
      <c r="Z220" s="438" t="s">
        <v>453</v>
      </c>
      <c r="AA220" s="438" t="s">
        <v>452</v>
      </c>
      <c r="AB220" s="438" t="s">
        <v>451</v>
      </c>
      <c r="AC220" s="438" t="s">
        <v>450</v>
      </c>
      <c r="AD220" s="438" t="s">
        <v>449</v>
      </c>
      <c r="AE220" s="438" t="s">
        <v>448</v>
      </c>
      <c r="AF220" s="438" t="s">
        <v>447</v>
      </c>
      <c r="AG220" s="438" t="s">
        <v>446</v>
      </c>
      <c r="AH220" s="438" t="s">
        <v>445</v>
      </c>
      <c r="AI220" s="438" t="s">
        <v>444</v>
      </c>
      <c r="AJ220" s="438" t="s">
        <v>443</v>
      </c>
      <c r="AK220" s="438" t="s">
        <v>442</v>
      </c>
      <c r="AL220" s="438" t="s">
        <v>441</v>
      </c>
      <c r="AM220" s="438" t="s">
        <v>440</v>
      </c>
      <c r="AN220" s="438" t="s">
        <v>439</v>
      </c>
      <c r="AO220" s="438" t="s">
        <v>438</v>
      </c>
      <c r="AP220" s="438" t="s">
        <v>437</v>
      </c>
      <c r="AQ220" s="438" t="s">
        <v>436</v>
      </c>
      <c r="AR220" s="438" t="s">
        <v>435</v>
      </c>
      <c r="AS220" s="438" t="s">
        <v>434</v>
      </c>
      <c r="AT220" s="438" t="s">
        <v>433</v>
      </c>
      <c r="AU220" s="438" t="s">
        <v>432</v>
      </c>
      <c r="AV220" s="438" t="s">
        <v>431</v>
      </c>
      <c r="AW220" s="438" t="s">
        <v>430</v>
      </c>
      <c r="AX220" s="438" t="s">
        <v>429</v>
      </c>
      <c r="AY220" s="438" t="s">
        <v>428</v>
      </c>
      <c r="AZ220" s="438" t="s">
        <v>427</v>
      </c>
      <c r="BA220" s="438" t="s">
        <v>426</v>
      </c>
      <c r="BB220" s="438" t="s">
        <v>425</v>
      </c>
      <c r="BC220" s="438" t="s">
        <v>424</v>
      </c>
      <c r="BD220" s="438" t="s">
        <v>423</v>
      </c>
      <c r="BE220" s="438" t="s">
        <v>422</v>
      </c>
      <c r="BF220" s="438" t="s">
        <v>421</v>
      </c>
      <c r="BG220" s="438" t="s">
        <v>420</v>
      </c>
      <c r="BH220" s="438" t="s">
        <v>419</v>
      </c>
      <c r="BI220" s="438" t="s">
        <v>418</v>
      </c>
      <c r="BJ220" s="438" t="s">
        <v>417</v>
      </c>
      <c r="BK220" s="438" t="s">
        <v>416</v>
      </c>
      <c r="BL220" s="438" t="s">
        <v>415</v>
      </c>
      <c r="BM220" s="438" t="s">
        <v>414</v>
      </c>
      <c r="BN220" s="438" t="s">
        <v>413</v>
      </c>
      <c r="BO220" s="438"/>
      <c r="BP220" s="438"/>
      <c r="BQ220" s="438"/>
      <c r="BR220" s="438"/>
      <c r="BS220" s="438"/>
      <c r="BT220" s="438"/>
      <c r="BU220" s="438"/>
      <c r="BV220" s="438"/>
      <c r="BW220" s="438"/>
      <c r="BX220" s="438"/>
      <c r="BY220" s="438"/>
      <c r="BZ220" s="438"/>
    </row>
    <row r="221" spans="1:124" ht="14" customHeight="1" x14ac:dyDescent="0.15">
      <c r="A221" s="438" t="s">
        <v>412</v>
      </c>
      <c r="B221" s="438"/>
      <c r="C221" s="438"/>
      <c r="D221" s="438"/>
      <c r="E221" s="438"/>
      <c r="F221" s="438"/>
      <c r="G221" s="438"/>
      <c r="H221" s="438"/>
      <c r="I221" s="438"/>
      <c r="J221" s="438"/>
      <c r="K221" s="438"/>
      <c r="L221" s="438"/>
      <c r="M221" s="438"/>
      <c r="N221" s="438"/>
      <c r="O221" s="438"/>
      <c r="P221" s="438"/>
      <c r="Q221" s="438"/>
      <c r="R221" s="438"/>
      <c r="S221" s="438"/>
      <c r="T221" s="438"/>
      <c r="U221" s="438"/>
      <c r="V221" s="438"/>
      <c r="W221" s="438"/>
      <c r="X221" s="438"/>
      <c r="Y221" s="438"/>
      <c r="Z221" s="438"/>
      <c r="AA221" s="438"/>
      <c r="AB221" s="438"/>
      <c r="AC221" s="438"/>
      <c r="AD221" s="438"/>
      <c r="AE221" s="438"/>
      <c r="AF221" s="438"/>
      <c r="AG221" s="438"/>
      <c r="AH221" s="438"/>
      <c r="AI221" s="438"/>
      <c r="AJ221" s="438"/>
      <c r="AK221" s="438"/>
      <c r="AL221" s="438"/>
      <c r="AM221" s="438"/>
      <c r="AN221" s="438"/>
      <c r="AO221" s="438"/>
      <c r="AP221" s="438"/>
      <c r="AQ221" s="438"/>
      <c r="AR221" s="438"/>
      <c r="AS221" s="438"/>
      <c r="AT221" s="438"/>
      <c r="AU221" s="438"/>
      <c r="AV221" s="438"/>
      <c r="AW221" s="438"/>
      <c r="AX221" s="438"/>
      <c r="AY221" s="438"/>
      <c r="AZ221" s="438"/>
      <c r="BA221" s="438"/>
      <c r="BB221" s="438"/>
      <c r="BC221" s="438"/>
      <c r="BD221" s="438"/>
      <c r="BE221" s="438"/>
      <c r="BF221" s="438"/>
      <c r="BG221" s="438"/>
      <c r="BH221" s="438"/>
      <c r="BI221" s="438"/>
      <c r="BJ221" s="438"/>
      <c r="BK221" s="438"/>
      <c r="BL221" s="438"/>
      <c r="BM221" s="438"/>
      <c r="BN221" s="438"/>
      <c r="BO221" s="438"/>
      <c r="BP221" s="438"/>
      <c r="BQ221" s="438"/>
      <c r="BR221" s="438"/>
      <c r="BS221" s="438"/>
      <c r="BT221" s="438"/>
      <c r="BU221" s="438"/>
      <c r="BV221" s="438"/>
      <c r="BW221" s="438"/>
      <c r="BX221" s="438"/>
      <c r="BY221" s="438"/>
      <c r="BZ221" s="438"/>
    </row>
    <row r="222" spans="1:124" ht="14" customHeight="1" x14ac:dyDescent="0.15">
      <c r="A222" s="438" t="s">
        <v>411</v>
      </c>
      <c r="B222" s="438">
        <v>0</v>
      </c>
      <c r="C222" s="438">
        <v>0</v>
      </c>
      <c r="D222" s="438">
        <v>1054775</v>
      </c>
      <c r="E222" s="438">
        <v>945193</v>
      </c>
      <c r="F222" s="438">
        <v>765272</v>
      </c>
      <c r="G222" s="438">
        <v>552281.31000000006</v>
      </c>
      <c r="H222" s="438">
        <v>-21628</v>
      </c>
      <c r="I222" s="438">
        <v>0</v>
      </c>
      <c r="J222" s="438">
        <v>0</v>
      </c>
      <c r="K222" s="438">
        <v>0</v>
      </c>
      <c r="L222" s="438">
        <v>0</v>
      </c>
      <c r="M222" s="438">
        <v>0</v>
      </c>
      <c r="N222" s="438">
        <v>0</v>
      </c>
      <c r="O222" s="438">
        <v>0</v>
      </c>
      <c r="P222" s="438">
        <v>0</v>
      </c>
      <c r="Q222" s="438">
        <v>0</v>
      </c>
      <c r="R222" s="438">
        <v>0</v>
      </c>
      <c r="S222" s="438">
        <v>0</v>
      </c>
      <c r="T222" s="438">
        <v>0</v>
      </c>
      <c r="U222" s="438">
        <v>0</v>
      </c>
      <c r="V222" s="438">
        <v>0</v>
      </c>
      <c r="W222" s="438">
        <v>0</v>
      </c>
      <c r="X222" s="438">
        <v>0</v>
      </c>
      <c r="Y222" s="438">
        <v>0</v>
      </c>
      <c r="Z222" s="438">
        <v>0</v>
      </c>
      <c r="AA222" s="438">
        <v>2091400.39</v>
      </c>
      <c r="AB222" s="438">
        <v>1614034</v>
      </c>
      <c r="AC222" s="438">
        <v>1233103</v>
      </c>
      <c r="AD222" s="438">
        <v>835167</v>
      </c>
      <c r="AE222" s="438">
        <v>1956121.53</v>
      </c>
      <c r="AF222" s="438">
        <v>1505971</v>
      </c>
      <c r="AG222" s="438">
        <v>1182436</v>
      </c>
      <c r="AH222" s="438">
        <v>821317</v>
      </c>
      <c r="AI222" s="438">
        <v>1763701.6</v>
      </c>
      <c r="AJ222" s="438">
        <v>1441290</v>
      </c>
      <c r="AK222" s="438">
        <v>1136612</v>
      </c>
      <c r="AL222" s="438">
        <v>902745</v>
      </c>
      <c r="AM222" s="438">
        <v>0</v>
      </c>
      <c r="AN222" s="438">
        <v>0</v>
      </c>
      <c r="AO222" s="438">
        <v>0</v>
      </c>
      <c r="AP222" s="438">
        <v>0</v>
      </c>
      <c r="AQ222" s="438">
        <v>0</v>
      </c>
      <c r="AR222" s="438">
        <v>0</v>
      </c>
      <c r="AS222" s="438">
        <v>0</v>
      </c>
      <c r="AT222" s="438">
        <v>0</v>
      </c>
      <c r="AU222" s="438">
        <v>0</v>
      </c>
      <c r="AV222" s="438">
        <v>0</v>
      </c>
      <c r="AW222" s="438">
        <v>0</v>
      </c>
      <c r="AX222" s="438">
        <v>578073</v>
      </c>
      <c r="AY222" s="438">
        <v>590488.01</v>
      </c>
      <c r="AZ222" s="438">
        <v>502919</v>
      </c>
      <c r="BA222" s="438">
        <v>468598</v>
      </c>
      <c r="BB222" s="438">
        <v>421322</v>
      </c>
      <c r="BC222" s="438">
        <v>-9749.2099999999991</v>
      </c>
      <c r="BD222" s="438">
        <v>-115114</v>
      </c>
      <c r="BE222" s="438">
        <v>26639</v>
      </c>
      <c r="BF222" s="438">
        <v>227794</v>
      </c>
      <c r="BG222" s="438">
        <v>98885.09</v>
      </c>
      <c r="BH222" s="438">
        <v>32019</v>
      </c>
      <c r="BI222" s="438">
        <v>192873</v>
      </c>
      <c r="BJ222" s="438">
        <v>145972</v>
      </c>
      <c r="BK222" s="438">
        <v>375357.63</v>
      </c>
      <c r="BL222" s="438">
        <v>338296</v>
      </c>
      <c r="BM222" s="438">
        <v>330384</v>
      </c>
      <c r="BN222" s="438">
        <v>295903</v>
      </c>
      <c r="BO222" s="438"/>
      <c r="BP222" s="438"/>
      <c r="BQ222" s="438"/>
      <c r="BR222" s="438"/>
      <c r="BS222" s="438"/>
      <c r="BT222" s="438"/>
      <c r="BU222" s="438"/>
      <c r="BV222" s="438"/>
      <c r="BW222" s="438"/>
      <c r="BX222" s="438"/>
      <c r="BY222" s="438"/>
      <c r="BZ222" s="438"/>
    </row>
    <row r="223" spans="1:124" ht="14" customHeight="1" x14ac:dyDescent="0.15">
      <c r="A223" s="438" t="s">
        <v>410</v>
      </c>
      <c r="B223" s="438">
        <v>902784</v>
      </c>
      <c r="C223" s="438">
        <v>1690428.85</v>
      </c>
      <c r="D223" s="438">
        <v>0</v>
      </c>
      <c r="E223" s="438">
        <v>0</v>
      </c>
      <c r="F223" s="438">
        <v>0</v>
      </c>
      <c r="G223" s="438">
        <v>0</v>
      </c>
      <c r="H223" s="438">
        <v>0</v>
      </c>
      <c r="I223" s="438">
        <v>17794</v>
      </c>
      <c r="J223" s="438">
        <v>11417</v>
      </c>
      <c r="K223" s="438">
        <v>-1834942.96</v>
      </c>
      <c r="L223" s="438">
        <v>-1951333</v>
      </c>
      <c r="M223" s="438">
        <v>-1131155</v>
      </c>
      <c r="N223" s="438">
        <v>-490159</v>
      </c>
      <c r="O223" s="438">
        <v>-3332817.68</v>
      </c>
      <c r="P223" s="438">
        <v>-1587912</v>
      </c>
      <c r="Q223" s="438">
        <v>-565190</v>
      </c>
      <c r="R223" s="438">
        <v>-9733</v>
      </c>
      <c r="S223" s="438">
        <v>2089976</v>
      </c>
      <c r="T223" s="438">
        <v>1553950</v>
      </c>
      <c r="U223" s="438">
        <v>1310136</v>
      </c>
      <c r="V223" s="438">
        <v>1034205</v>
      </c>
      <c r="W223" s="438">
        <v>2713065.3</v>
      </c>
      <c r="X223" s="438">
        <v>2092477</v>
      </c>
      <c r="Y223" s="438">
        <v>1562765</v>
      </c>
      <c r="Z223" s="438">
        <v>1119127</v>
      </c>
      <c r="AA223" s="438">
        <v>0</v>
      </c>
      <c r="AB223" s="438">
        <v>0</v>
      </c>
      <c r="AC223" s="438">
        <v>0</v>
      </c>
      <c r="AD223" s="438">
        <v>0</v>
      </c>
      <c r="AE223" s="438">
        <v>0</v>
      </c>
      <c r="AF223" s="438">
        <v>0</v>
      </c>
      <c r="AG223" s="438">
        <v>0</v>
      </c>
      <c r="AH223" s="438">
        <v>0</v>
      </c>
      <c r="AI223" s="438">
        <v>0</v>
      </c>
      <c r="AJ223" s="438">
        <v>0</v>
      </c>
      <c r="AK223" s="438">
        <v>0</v>
      </c>
      <c r="AL223" s="438">
        <v>0</v>
      </c>
      <c r="AM223" s="438">
        <v>1663739.31</v>
      </c>
      <c r="AN223" s="438">
        <v>1070483</v>
      </c>
      <c r="AO223" s="438">
        <v>846885</v>
      </c>
      <c r="AP223" s="438">
        <v>696316</v>
      </c>
      <c r="AQ223" s="438">
        <v>1829247.33</v>
      </c>
      <c r="AR223" s="438">
        <v>1439969</v>
      </c>
      <c r="AS223" s="438">
        <v>1094333</v>
      </c>
      <c r="AT223" s="438">
        <v>784480</v>
      </c>
      <c r="AU223" s="438">
        <v>1836466.59</v>
      </c>
      <c r="AV223" s="438">
        <v>1030223</v>
      </c>
      <c r="AW223" s="438">
        <v>894722</v>
      </c>
      <c r="AX223" s="438">
        <v>0</v>
      </c>
      <c r="AY223" s="438">
        <v>0</v>
      </c>
      <c r="AZ223" s="438">
        <v>0</v>
      </c>
      <c r="BA223" s="438">
        <v>0</v>
      </c>
      <c r="BB223" s="438">
        <v>0</v>
      </c>
      <c r="BC223" s="438">
        <v>0</v>
      </c>
      <c r="BD223" s="438">
        <v>0</v>
      </c>
      <c r="BE223" s="438">
        <v>0</v>
      </c>
      <c r="BF223" s="438">
        <v>0</v>
      </c>
      <c r="BG223" s="438">
        <v>0</v>
      </c>
      <c r="BH223" s="438">
        <v>0</v>
      </c>
      <c r="BI223" s="438">
        <v>0</v>
      </c>
      <c r="BJ223" s="438">
        <v>0</v>
      </c>
      <c r="BK223" s="438">
        <v>0</v>
      </c>
      <c r="BL223" s="438">
        <v>0</v>
      </c>
      <c r="BM223" s="438">
        <v>0</v>
      </c>
      <c r="BN223" s="438">
        <v>0</v>
      </c>
      <c r="BO223" s="438"/>
      <c r="BP223" s="438"/>
      <c r="BQ223" s="438"/>
      <c r="BR223" s="438"/>
      <c r="BS223" s="438"/>
      <c r="BT223" s="438"/>
      <c r="BU223" s="438"/>
      <c r="BV223" s="438"/>
      <c r="BW223" s="438"/>
      <c r="BX223" s="438"/>
      <c r="BY223" s="438"/>
      <c r="BZ223" s="438"/>
    </row>
    <row r="224" spans="1:124" ht="14" customHeight="1" x14ac:dyDescent="0.15">
      <c r="A224" s="438" t="s">
        <v>202</v>
      </c>
      <c r="B224" s="438">
        <v>754413</v>
      </c>
      <c r="C224" s="438">
        <v>3121574.82</v>
      </c>
      <c r="D224" s="438">
        <v>2265547</v>
      </c>
      <c r="E224" s="438">
        <v>1489871</v>
      </c>
      <c r="F224" s="438">
        <v>721002</v>
      </c>
      <c r="G224" s="438">
        <v>3132575.99</v>
      </c>
      <c r="H224" s="438">
        <v>2367926</v>
      </c>
      <c r="I224" s="438">
        <v>1574722</v>
      </c>
      <c r="J224" s="438">
        <v>767389</v>
      </c>
      <c r="K224" s="438">
        <v>3167498.95</v>
      </c>
      <c r="L224" s="438">
        <v>2473166</v>
      </c>
      <c r="M224" s="438">
        <v>1626264</v>
      </c>
      <c r="N224" s="438">
        <v>810445</v>
      </c>
      <c r="O224" s="438">
        <v>3421052.14</v>
      </c>
      <c r="P224" s="438">
        <v>2570728</v>
      </c>
      <c r="Q224" s="438">
        <v>1706673</v>
      </c>
      <c r="R224" s="438">
        <v>854284</v>
      </c>
      <c r="S224" s="438">
        <v>2037218.8</v>
      </c>
      <c r="T224" s="438">
        <v>1530478</v>
      </c>
      <c r="U224" s="438">
        <v>1025878</v>
      </c>
      <c r="V224" s="438">
        <v>510050</v>
      </c>
      <c r="W224" s="438">
        <v>2044917.76</v>
      </c>
      <c r="X224" s="438">
        <v>1519045</v>
      </c>
      <c r="Y224" s="438">
        <v>906571</v>
      </c>
      <c r="Z224" s="438">
        <v>399089</v>
      </c>
      <c r="AA224" s="438">
        <v>1913964.39</v>
      </c>
      <c r="AB224" s="438">
        <v>1443895</v>
      </c>
      <c r="AC224" s="438">
        <v>895883</v>
      </c>
      <c r="AD224" s="438">
        <v>438379</v>
      </c>
      <c r="AE224" s="438">
        <v>2081571.59</v>
      </c>
      <c r="AF224" s="438">
        <v>1416255</v>
      </c>
      <c r="AG224" s="438">
        <v>984905</v>
      </c>
      <c r="AH224" s="438">
        <v>497600</v>
      </c>
      <c r="AI224" s="438">
        <v>2092876.76</v>
      </c>
      <c r="AJ224" s="438">
        <v>1317459</v>
      </c>
      <c r="AK224" s="438">
        <v>911790</v>
      </c>
      <c r="AL224" s="438">
        <v>449637</v>
      </c>
      <c r="AM224" s="438">
        <v>1734988.6</v>
      </c>
      <c r="AN224" s="438">
        <v>1245194</v>
      </c>
      <c r="AO224" s="438">
        <v>736764</v>
      </c>
      <c r="AP224" s="438">
        <v>411882</v>
      </c>
      <c r="AQ224" s="438">
        <v>1577965.01</v>
      </c>
      <c r="AR224" s="438">
        <v>1143059</v>
      </c>
      <c r="AS224" s="438">
        <v>738884</v>
      </c>
      <c r="AT224" s="438">
        <v>399155</v>
      </c>
      <c r="AU224" s="438">
        <v>1177801.3700000001</v>
      </c>
      <c r="AV224" s="438">
        <v>866993</v>
      </c>
      <c r="AW224" s="438">
        <v>613609</v>
      </c>
      <c r="AX224" s="438">
        <v>307659</v>
      </c>
      <c r="AY224" s="438">
        <v>913657.94</v>
      </c>
      <c r="AZ224" s="438">
        <v>701340</v>
      </c>
      <c r="BA224" s="438">
        <v>474406</v>
      </c>
      <c r="BB224" s="438">
        <v>207438</v>
      </c>
      <c r="BC224" s="438">
        <v>1013564.4</v>
      </c>
      <c r="BD224" s="438">
        <v>737835</v>
      </c>
      <c r="BE224" s="438">
        <v>484427</v>
      </c>
      <c r="BF224" s="438">
        <v>293901</v>
      </c>
      <c r="BG224" s="438">
        <v>768612.79</v>
      </c>
      <c r="BH224" s="438">
        <v>541422</v>
      </c>
      <c r="BI224" s="438">
        <v>464664</v>
      </c>
      <c r="BJ224" s="438">
        <v>242723</v>
      </c>
      <c r="BK224" s="438">
        <v>756378.13</v>
      </c>
      <c r="BL224" s="438">
        <v>591025</v>
      </c>
      <c r="BM224" s="438">
        <v>373752</v>
      </c>
      <c r="BN224" s="438">
        <v>183329</v>
      </c>
      <c r="BO224" s="438"/>
      <c r="BP224" s="438"/>
      <c r="BQ224" s="438"/>
      <c r="BR224" s="438"/>
      <c r="BS224" s="438"/>
      <c r="BT224" s="438"/>
      <c r="BU224" s="438"/>
      <c r="BV224" s="438"/>
      <c r="BW224" s="438"/>
      <c r="BX224" s="438"/>
      <c r="BY224" s="438"/>
      <c r="BZ224" s="438"/>
    </row>
    <row r="225" spans="1:78" ht="14" customHeight="1" x14ac:dyDescent="0.15">
      <c r="A225" s="438" t="s">
        <v>409</v>
      </c>
      <c r="B225" s="438">
        <v>0</v>
      </c>
      <c r="C225" s="438">
        <v>0</v>
      </c>
      <c r="D225" s="438">
        <v>0</v>
      </c>
      <c r="E225" s="438">
        <v>0</v>
      </c>
      <c r="F225" s="438">
        <v>0</v>
      </c>
      <c r="G225" s="438">
        <v>0</v>
      </c>
      <c r="H225" s="438">
        <v>0</v>
      </c>
      <c r="I225" s="438">
        <v>0</v>
      </c>
      <c r="J225" s="438">
        <v>0</v>
      </c>
      <c r="K225" s="438">
        <v>0</v>
      </c>
      <c r="L225" s="438">
        <v>0</v>
      </c>
      <c r="M225" s="438">
        <v>0</v>
      </c>
      <c r="N225" s="438">
        <v>0</v>
      </c>
      <c r="O225" s="438">
        <v>0</v>
      </c>
      <c r="P225" s="438">
        <v>0</v>
      </c>
      <c r="Q225" s="438">
        <v>0</v>
      </c>
      <c r="R225" s="438">
        <v>0</v>
      </c>
      <c r="S225" s="438">
        <v>2037218.8</v>
      </c>
      <c r="T225" s="438">
        <v>1530478</v>
      </c>
      <c r="U225" s="438">
        <v>1025878</v>
      </c>
      <c r="V225" s="438">
        <v>0</v>
      </c>
      <c r="W225" s="438">
        <v>0</v>
      </c>
      <c r="X225" s="438">
        <v>1519045</v>
      </c>
      <c r="Y225" s="438">
        <v>906571</v>
      </c>
      <c r="Z225" s="438">
        <v>0</v>
      </c>
      <c r="AA225" s="438">
        <v>0</v>
      </c>
      <c r="AB225" s="438">
        <v>1443895</v>
      </c>
      <c r="AC225" s="438">
        <v>0</v>
      </c>
      <c r="AD225" s="438">
        <v>0</v>
      </c>
      <c r="AE225" s="438">
        <v>0</v>
      </c>
      <c r="AF225" s="438">
        <v>0</v>
      </c>
      <c r="AG225" s="438">
        <v>0</v>
      </c>
      <c r="AH225" s="438">
        <v>0</v>
      </c>
      <c r="AI225" s="438">
        <v>2092876.76</v>
      </c>
      <c r="AJ225" s="438">
        <v>0</v>
      </c>
      <c r="AK225" s="438">
        <v>911790</v>
      </c>
      <c r="AL225" s="438">
        <v>449637</v>
      </c>
      <c r="AM225" s="438">
        <v>0</v>
      </c>
      <c r="AN225" s="438">
        <v>1245194</v>
      </c>
      <c r="AO225" s="438">
        <v>736764</v>
      </c>
      <c r="AP225" s="438">
        <v>0</v>
      </c>
      <c r="AQ225" s="438">
        <v>0</v>
      </c>
      <c r="AR225" s="438">
        <v>1143059</v>
      </c>
      <c r="AS225" s="438">
        <v>0</v>
      </c>
      <c r="AT225" s="438">
        <v>399155</v>
      </c>
      <c r="AU225" s="438">
        <v>1351426.42</v>
      </c>
      <c r="AV225" s="438">
        <v>0</v>
      </c>
      <c r="AW225" s="438">
        <v>0</v>
      </c>
      <c r="AX225" s="438">
        <v>0</v>
      </c>
      <c r="AY225" s="438">
        <v>1095013.21</v>
      </c>
      <c r="AZ225" s="438">
        <v>860882</v>
      </c>
      <c r="BA225" s="438">
        <v>578003</v>
      </c>
      <c r="BB225" s="438">
        <v>262410</v>
      </c>
      <c r="BC225" s="438">
        <v>1229511.8899999999</v>
      </c>
      <c r="BD225" s="438">
        <v>853804</v>
      </c>
      <c r="BE225" s="438">
        <v>564436</v>
      </c>
      <c r="BF225" s="438">
        <v>0</v>
      </c>
      <c r="BG225" s="438">
        <v>928985.56</v>
      </c>
      <c r="BH225" s="438">
        <v>661778</v>
      </c>
      <c r="BI225" s="438">
        <v>0</v>
      </c>
      <c r="BJ225" s="438">
        <v>242723</v>
      </c>
      <c r="BK225" s="438">
        <v>820405.07</v>
      </c>
      <c r="BL225" s="438">
        <v>617633</v>
      </c>
      <c r="BM225" s="438">
        <v>427107</v>
      </c>
      <c r="BN225" s="438">
        <v>209489</v>
      </c>
      <c r="BO225" s="438"/>
      <c r="BP225" s="438"/>
      <c r="BQ225" s="438"/>
      <c r="BR225" s="438"/>
      <c r="BS225" s="438"/>
      <c r="BT225" s="438"/>
      <c r="BU225" s="438"/>
      <c r="BV225" s="438"/>
      <c r="BW225" s="438"/>
      <c r="BX225" s="438"/>
      <c r="BY225" s="438"/>
      <c r="BZ225" s="438"/>
    </row>
    <row r="226" spans="1:78" ht="14" customHeight="1" x14ac:dyDescent="0.15">
      <c r="A226" s="438" t="s">
        <v>408</v>
      </c>
      <c r="B226" s="438">
        <v>0</v>
      </c>
      <c r="C226" s="438">
        <v>0</v>
      </c>
      <c r="D226" s="438">
        <v>0</v>
      </c>
      <c r="E226" s="438">
        <v>0</v>
      </c>
      <c r="F226" s="438">
        <v>0</v>
      </c>
      <c r="G226" s="438">
        <v>0</v>
      </c>
      <c r="H226" s="438">
        <v>0</v>
      </c>
      <c r="I226" s="438">
        <v>0</v>
      </c>
      <c r="J226" s="438">
        <v>0</v>
      </c>
      <c r="K226" s="438">
        <v>0</v>
      </c>
      <c r="L226" s="438">
        <v>0</v>
      </c>
      <c r="M226" s="438">
        <v>0</v>
      </c>
      <c r="N226" s="438">
        <v>0</v>
      </c>
      <c r="O226" s="438">
        <v>0</v>
      </c>
      <c r="P226" s="438">
        <v>0</v>
      </c>
      <c r="Q226" s="438">
        <v>0</v>
      </c>
      <c r="R226" s="438">
        <v>0</v>
      </c>
      <c r="S226" s="438">
        <v>0</v>
      </c>
      <c r="T226" s="438">
        <v>0</v>
      </c>
      <c r="U226" s="438">
        <v>0</v>
      </c>
      <c r="V226" s="438">
        <v>0</v>
      </c>
      <c r="W226" s="438">
        <v>0</v>
      </c>
      <c r="X226" s="438">
        <v>0</v>
      </c>
      <c r="Y226" s="438">
        <v>0</v>
      </c>
      <c r="Z226" s="438">
        <v>0</v>
      </c>
      <c r="AA226" s="438">
        <v>0</v>
      </c>
      <c r="AB226" s="438">
        <v>0</v>
      </c>
      <c r="AC226" s="438">
        <v>0</v>
      </c>
      <c r="AD226" s="438">
        <v>0</v>
      </c>
      <c r="AE226" s="438">
        <v>0</v>
      </c>
      <c r="AF226" s="438">
        <v>0</v>
      </c>
      <c r="AG226" s="438">
        <v>0</v>
      </c>
      <c r="AH226" s="438">
        <v>0</v>
      </c>
      <c r="AI226" s="438">
        <v>0</v>
      </c>
      <c r="AJ226" s="438">
        <v>0</v>
      </c>
      <c r="AK226" s="438">
        <v>0</v>
      </c>
      <c r="AL226" s="438">
        <v>0</v>
      </c>
      <c r="AM226" s="438">
        <v>0</v>
      </c>
      <c r="AN226" s="438">
        <v>0</v>
      </c>
      <c r="AO226" s="438">
        <v>0</v>
      </c>
      <c r="AP226" s="438">
        <v>0</v>
      </c>
      <c r="AQ226" s="438">
        <v>0</v>
      </c>
      <c r="AR226" s="438">
        <v>0</v>
      </c>
      <c r="AS226" s="438">
        <v>0</v>
      </c>
      <c r="AT226" s="438">
        <v>0</v>
      </c>
      <c r="AU226" s="438">
        <v>-173625.05</v>
      </c>
      <c r="AV226" s="438">
        <v>0</v>
      </c>
      <c r="AW226" s="438">
        <v>0</v>
      </c>
      <c r="AX226" s="438">
        <v>0</v>
      </c>
      <c r="AY226" s="438">
        <v>-181355.27</v>
      </c>
      <c r="AZ226" s="438">
        <v>-159542</v>
      </c>
      <c r="BA226" s="438">
        <v>-103597</v>
      </c>
      <c r="BB226" s="438">
        <v>-54972</v>
      </c>
      <c r="BC226" s="438">
        <v>-215947.48</v>
      </c>
      <c r="BD226" s="438">
        <v>-115969</v>
      </c>
      <c r="BE226" s="438">
        <v>-80009</v>
      </c>
      <c r="BF226" s="438">
        <v>293901</v>
      </c>
      <c r="BG226" s="438">
        <v>-160372.76999999999</v>
      </c>
      <c r="BH226" s="438">
        <v>-120356</v>
      </c>
      <c r="BI226" s="438">
        <v>0</v>
      </c>
      <c r="BJ226" s="438">
        <v>0</v>
      </c>
      <c r="BK226" s="438">
        <v>-64026.94</v>
      </c>
      <c r="BL226" s="438">
        <v>-26608</v>
      </c>
      <c r="BM226" s="438">
        <v>-53355</v>
      </c>
      <c r="BN226" s="438">
        <v>-26160</v>
      </c>
      <c r="BO226" s="438"/>
      <c r="BP226" s="438"/>
      <c r="BQ226" s="438"/>
      <c r="BR226" s="438"/>
      <c r="BS226" s="438"/>
      <c r="BT226" s="438"/>
      <c r="BU226" s="438"/>
      <c r="BV226" s="438"/>
      <c r="BW226" s="438"/>
      <c r="BX226" s="438"/>
      <c r="BY226" s="438"/>
      <c r="BZ226" s="438"/>
    </row>
    <row r="227" spans="1:78" ht="14" customHeight="1" x14ac:dyDescent="0.15">
      <c r="A227" s="438" t="s">
        <v>407</v>
      </c>
      <c r="B227" s="438">
        <v>10840</v>
      </c>
      <c r="C227" s="438">
        <v>-11872.34</v>
      </c>
      <c r="D227" s="438">
        <v>202</v>
      </c>
      <c r="E227" s="438">
        <v>11970</v>
      </c>
      <c r="F227" s="438">
        <v>2201</v>
      </c>
      <c r="G227" s="438">
        <v>23678.93</v>
      </c>
      <c r="H227" s="438">
        <v>18240</v>
      </c>
      <c r="I227" s="438">
        <v>-2032</v>
      </c>
      <c r="J227" s="438">
        <v>-3</v>
      </c>
      <c r="K227" s="438">
        <v>19506.259999999998</v>
      </c>
      <c r="L227" s="438">
        <v>15919</v>
      </c>
      <c r="M227" s="438">
        <v>11971</v>
      </c>
      <c r="N227" s="438">
        <v>6192</v>
      </c>
      <c r="O227" s="438">
        <v>4555.38</v>
      </c>
      <c r="P227" s="438">
        <v>11546</v>
      </c>
      <c r="Q227" s="438">
        <v>-965</v>
      </c>
      <c r="R227" s="438">
        <v>-12774</v>
      </c>
      <c r="S227" s="438">
        <v>2024.72</v>
      </c>
      <c r="T227" s="438">
        <v>2132</v>
      </c>
      <c r="U227" s="438">
        <v>2559</v>
      </c>
      <c r="V227" s="438">
        <v>1070</v>
      </c>
      <c r="W227" s="438">
        <v>1178.03</v>
      </c>
      <c r="X227" s="438">
        <v>2697</v>
      </c>
      <c r="Y227" s="438">
        <v>2134</v>
      </c>
      <c r="Z227" s="438">
        <v>1139</v>
      </c>
      <c r="AA227" s="438">
        <v>6469.76</v>
      </c>
      <c r="AB227" s="438">
        <v>599</v>
      </c>
      <c r="AC227" s="438">
        <v>20</v>
      </c>
      <c r="AD227" s="438">
        <v>442</v>
      </c>
      <c r="AE227" s="438">
        <v>692.98</v>
      </c>
      <c r="AF227" s="438">
        <v>-256</v>
      </c>
      <c r="AG227" s="438">
        <v>-159</v>
      </c>
      <c r="AH227" s="438">
        <v>-153</v>
      </c>
      <c r="AI227" s="438">
        <v>5704.9</v>
      </c>
      <c r="AJ227" s="438">
        <v>3072</v>
      </c>
      <c r="AK227" s="438">
        <v>2806</v>
      </c>
      <c r="AL227" s="438">
        <v>3594</v>
      </c>
      <c r="AM227" s="438">
        <v>16716.55</v>
      </c>
      <c r="AN227" s="438">
        <v>29180</v>
      </c>
      <c r="AO227" s="438">
        <v>33200</v>
      </c>
      <c r="AP227" s="438">
        <v>18794</v>
      </c>
      <c r="AQ227" s="438">
        <v>19981.310000000001</v>
      </c>
      <c r="AR227" s="438">
        <v>18525</v>
      </c>
      <c r="AS227" s="438">
        <v>17645</v>
      </c>
      <c r="AT227" s="438">
        <v>9511</v>
      </c>
      <c r="AU227" s="438">
        <v>1071.73</v>
      </c>
      <c r="AV227" s="438">
        <v>1037</v>
      </c>
      <c r="AW227" s="438">
        <v>-103</v>
      </c>
      <c r="AX227" s="438">
        <v>-890</v>
      </c>
      <c r="AY227" s="438">
        <v>-1281.6500000000001</v>
      </c>
      <c r="AZ227" s="438">
        <v>619</v>
      </c>
      <c r="BA227" s="438">
        <v>578</v>
      </c>
      <c r="BB227" s="438">
        <v>422</v>
      </c>
      <c r="BC227" s="438">
        <v>-677.09</v>
      </c>
      <c r="BD227" s="438">
        <v>-157</v>
      </c>
      <c r="BE227" s="438">
        <v>-161</v>
      </c>
      <c r="BF227" s="438">
        <v>193</v>
      </c>
      <c r="BG227" s="438">
        <v>-537.96</v>
      </c>
      <c r="BH227" s="438">
        <v>-287</v>
      </c>
      <c r="BI227" s="438">
        <v>-363</v>
      </c>
      <c r="BJ227" s="438">
        <v>0</v>
      </c>
      <c r="BK227" s="438">
        <v>0</v>
      </c>
      <c r="BL227" s="438">
        <v>0</v>
      </c>
      <c r="BM227" s="438">
        <v>0</v>
      </c>
      <c r="BN227" s="438">
        <v>0</v>
      </c>
      <c r="BO227" s="438"/>
      <c r="BP227" s="438"/>
      <c r="BQ227" s="438"/>
      <c r="BR227" s="438"/>
      <c r="BS227" s="438"/>
      <c r="BT227" s="438"/>
      <c r="BU227" s="438"/>
      <c r="BV227" s="438"/>
      <c r="BW227" s="438"/>
      <c r="BX227" s="438"/>
      <c r="BY227" s="438"/>
      <c r="BZ227" s="438"/>
    </row>
    <row r="228" spans="1:78" ht="14" customHeight="1" x14ac:dyDescent="0.15">
      <c r="A228" s="438" t="s">
        <v>406</v>
      </c>
      <c r="B228" s="438">
        <v>-1923</v>
      </c>
      <c r="C228" s="438">
        <v>14224.74</v>
      </c>
      <c r="D228" s="438">
        <v>0</v>
      </c>
      <c r="E228" s="438">
        <v>0</v>
      </c>
      <c r="F228" s="438">
        <v>583</v>
      </c>
      <c r="G228" s="438">
        <v>-684.7</v>
      </c>
      <c r="H228" s="438">
        <v>-1539</v>
      </c>
      <c r="I228" s="438">
        <v>-450</v>
      </c>
      <c r="J228" s="438">
        <v>-392</v>
      </c>
      <c r="K228" s="438">
        <v>1935.97</v>
      </c>
      <c r="L228" s="438">
        <v>-341</v>
      </c>
      <c r="M228" s="438">
        <v>-342</v>
      </c>
      <c r="N228" s="438">
        <v>-95</v>
      </c>
      <c r="O228" s="438">
        <v>315.14999999999998</v>
      </c>
      <c r="P228" s="438">
        <v>-1162</v>
      </c>
      <c r="Q228" s="438">
        <v>-279</v>
      </c>
      <c r="R228" s="438">
        <v>-629</v>
      </c>
      <c r="S228" s="438">
        <v>0</v>
      </c>
      <c r="T228" s="438">
        <v>0</v>
      </c>
      <c r="U228" s="438">
        <v>0</v>
      </c>
      <c r="V228" s="438">
        <v>2</v>
      </c>
      <c r="W228" s="438">
        <v>-75.569999999999993</v>
      </c>
      <c r="X228" s="438">
        <v>0</v>
      </c>
      <c r="Y228" s="438">
        <v>0</v>
      </c>
      <c r="Z228" s="438">
        <v>420</v>
      </c>
      <c r="AA228" s="438">
        <v>-1856.4</v>
      </c>
      <c r="AB228" s="438">
        <v>1612</v>
      </c>
      <c r="AC228" s="438">
        <v>-639</v>
      </c>
      <c r="AD228" s="438">
        <v>315</v>
      </c>
      <c r="AE228" s="438">
        <v>562.95000000000005</v>
      </c>
      <c r="AF228" s="438">
        <v>-1846</v>
      </c>
      <c r="AG228" s="438">
        <v>-1801</v>
      </c>
      <c r="AH228" s="438">
        <v>-1581</v>
      </c>
      <c r="AI228" s="438">
        <v>0</v>
      </c>
      <c r="AJ228" s="438">
        <v>-339</v>
      </c>
      <c r="AK228" s="438">
        <v>-60</v>
      </c>
      <c r="AL228" s="438">
        <v>885</v>
      </c>
      <c r="AM228" s="438">
        <v>934.99</v>
      </c>
      <c r="AN228" s="438">
        <v>-1702</v>
      </c>
      <c r="AO228" s="438">
        <v>-1371</v>
      </c>
      <c r="AP228" s="438">
        <v>-214</v>
      </c>
      <c r="AQ228" s="438">
        <v>-122.52</v>
      </c>
      <c r="AR228" s="438">
        <v>0</v>
      </c>
      <c r="AS228" s="438">
        <v>1360</v>
      </c>
      <c r="AT228" s="438">
        <v>0</v>
      </c>
      <c r="AU228" s="438">
        <v>0</v>
      </c>
      <c r="AV228" s="438">
        <v>0</v>
      </c>
      <c r="AW228" s="438">
        <v>0</v>
      </c>
      <c r="AX228" s="438">
        <v>0</v>
      </c>
      <c r="AY228" s="438">
        <v>0</v>
      </c>
      <c r="AZ228" s="438">
        <v>0</v>
      </c>
      <c r="BA228" s="438">
        <v>0</v>
      </c>
      <c r="BB228" s="438">
        <v>0</v>
      </c>
      <c r="BC228" s="438">
        <v>0</v>
      </c>
      <c r="BD228" s="438">
        <v>0</v>
      </c>
      <c r="BE228" s="438">
        <v>0</v>
      </c>
      <c r="BF228" s="438">
        <v>0</v>
      </c>
      <c r="BG228" s="438">
        <v>0</v>
      </c>
      <c r="BH228" s="438">
        <v>0</v>
      </c>
      <c r="BI228" s="438">
        <v>0</v>
      </c>
      <c r="BJ228" s="438">
        <v>0</v>
      </c>
      <c r="BK228" s="438">
        <v>0</v>
      </c>
      <c r="BL228" s="438">
        <v>0</v>
      </c>
      <c r="BM228" s="438">
        <v>0</v>
      </c>
      <c r="BN228" s="438">
        <v>0</v>
      </c>
      <c r="BO228" s="438"/>
      <c r="BP228" s="438"/>
      <c r="BQ228" s="438"/>
      <c r="BR228" s="438"/>
      <c r="BS228" s="438"/>
      <c r="BT228" s="438"/>
      <c r="BU228" s="438"/>
      <c r="BV228" s="438"/>
      <c r="BW228" s="438"/>
      <c r="BX228" s="438"/>
      <c r="BY228" s="438"/>
      <c r="BZ228" s="438"/>
    </row>
    <row r="229" spans="1:78" ht="14" customHeight="1" x14ac:dyDescent="0.15">
      <c r="A229" s="438" t="s">
        <v>405</v>
      </c>
      <c r="B229" s="438">
        <v>-1296</v>
      </c>
      <c r="C229" s="438">
        <v>62201.74</v>
      </c>
      <c r="D229" s="438">
        <v>71698</v>
      </c>
      <c r="E229" s="438">
        <v>16794</v>
      </c>
      <c r="F229" s="438">
        <v>26518</v>
      </c>
      <c r="G229" s="438">
        <v>43566.26</v>
      </c>
      <c r="H229" s="438">
        <v>66351</v>
      </c>
      <c r="I229" s="438">
        <v>18161</v>
      </c>
      <c r="J229" s="438">
        <v>0</v>
      </c>
      <c r="K229" s="438">
        <v>64083.519999999997</v>
      </c>
      <c r="L229" s="438">
        <v>38779</v>
      </c>
      <c r="M229" s="438">
        <v>21977</v>
      </c>
      <c r="N229" s="438">
        <v>8903</v>
      </c>
      <c r="O229" s="438">
        <v>20941.2</v>
      </c>
      <c r="P229" s="438">
        <v>10447</v>
      </c>
      <c r="Q229" s="438">
        <v>-12470</v>
      </c>
      <c r="R229" s="438">
        <v>-7090</v>
      </c>
      <c r="S229" s="438">
        <v>-29399.57</v>
      </c>
      <c r="T229" s="438">
        <v>-23167</v>
      </c>
      <c r="U229" s="438">
        <v>0</v>
      </c>
      <c r="V229" s="438">
        <v>-7900</v>
      </c>
      <c r="W229" s="438">
        <v>-35387.78</v>
      </c>
      <c r="X229" s="438">
        <v>-41841</v>
      </c>
      <c r="Y229" s="438">
        <v>-27894</v>
      </c>
      <c r="Z229" s="438">
        <v>-21007</v>
      </c>
      <c r="AA229" s="438">
        <v>34534.959999999999</v>
      </c>
      <c r="AB229" s="438">
        <v>-29803</v>
      </c>
      <c r="AC229" s="438">
        <v>-20741</v>
      </c>
      <c r="AD229" s="438">
        <v>-14332</v>
      </c>
      <c r="AE229" s="438">
        <v>-34031.53</v>
      </c>
      <c r="AF229" s="438">
        <v>-63530</v>
      </c>
      <c r="AG229" s="438">
        <v>-51493</v>
      </c>
      <c r="AH229" s="438">
        <v>-14192</v>
      </c>
      <c r="AI229" s="438">
        <v>73645.38</v>
      </c>
      <c r="AJ229" s="438">
        <v>-38536</v>
      </c>
      <c r="AK229" s="438">
        <v>-28109</v>
      </c>
      <c r="AL229" s="438">
        <v>-19654</v>
      </c>
      <c r="AM229" s="438">
        <v>43161.34</v>
      </c>
      <c r="AN229" s="438">
        <v>-26481</v>
      </c>
      <c r="AO229" s="438">
        <v>-25028</v>
      </c>
      <c r="AP229" s="438">
        <v>-24376</v>
      </c>
      <c r="AQ229" s="438">
        <v>-21533.439999999999</v>
      </c>
      <c r="AR229" s="438">
        <v>-24045</v>
      </c>
      <c r="AS229" s="438">
        <v>-29575</v>
      </c>
      <c r="AT229" s="438">
        <v>-37611</v>
      </c>
      <c r="AU229" s="438">
        <v>-59088.71</v>
      </c>
      <c r="AV229" s="438">
        <v>-31344</v>
      </c>
      <c r="AW229" s="438">
        <v>-28287</v>
      </c>
      <c r="AX229" s="438">
        <v>-57236</v>
      </c>
      <c r="AY229" s="438">
        <v>-77982.69</v>
      </c>
      <c r="AZ229" s="438">
        <v>-44608</v>
      </c>
      <c r="BA229" s="438">
        <v>-47999</v>
      </c>
      <c r="BB229" s="438">
        <v>-52039</v>
      </c>
      <c r="BC229" s="438">
        <v>20982</v>
      </c>
      <c r="BD229" s="438">
        <v>33663</v>
      </c>
      <c r="BE229" s="438">
        <v>19802</v>
      </c>
      <c r="BF229" s="438">
        <v>-23383</v>
      </c>
      <c r="BG229" s="438">
        <v>-124782.43</v>
      </c>
      <c r="BH229" s="438">
        <v>-141928</v>
      </c>
      <c r="BI229" s="438">
        <v>-102501</v>
      </c>
      <c r="BJ229" s="438">
        <v>0</v>
      </c>
      <c r="BK229" s="438">
        <v>0</v>
      </c>
      <c r="BL229" s="438">
        <v>0</v>
      </c>
      <c r="BM229" s="438">
        <v>0</v>
      </c>
      <c r="BN229" s="438">
        <v>0</v>
      </c>
      <c r="BO229" s="438"/>
      <c r="BP229" s="438"/>
      <c r="BQ229" s="438"/>
      <c r="BR229" s="438"/>
      <c r="BS229" s="438"/>
      <c r="BT229" s="438"/>
      <c r="BU229" s="438"/>
      <c r="BV229" s="438"/>
      <c r="BW229" s="438"/>
      <c r="BX229" s="438"/>
      <c r="BY229" s="438"/>
      <c r="BZ229" s="438"/>
    </row>
    <row r="230" spans="1:78" ht="14" customHeight="1" x14ac:dyDescent="0.15">
      <c r="A230" s="438" t="s">
        <v>404</v>
      </c>
      <c r="B230" s="438">
        <v>-6390</v>
      </c>
      <c r="C230" s="438">
        <v>-79333.5</v>
      </c>
      <c r="D230" s="438">
        <v>-63299</v>
      </c>
      <c r="E230" s="438">
        <v>-62271</v>
      </c>
      <c r="F230" s="438">
        <v>0</v>
      </c>
      <c r="G230" s="438">
        <v>-91167.65</v>
      </c>
      <c r="H230" s="438">
        <v>0</v>
      </c>
      <c r="I230" s="438">
        <v>-78977</v>
      </c>
      <c r="J230" s="438">
        <v>-86431</v>
      </c>
      <c r="K230" s="438">
        <v>87091.29</v>
      </c>
      <c r="L230" s="438">
        <v>0</v>
      </c>
      <c r="M230" s="438">
        <v>45999</v>
      </c>
      <c r="N230" s="438">
        <v>0</v>
      </c>
      <c r="O230" s="438">
        <v>-23529.54</v>
      </c>
      <c r="P230" s="438">
        <v>36967</v>
      </c>
      <c r="Q230" s="438">
        <v>-19415</v>
      </c>
      <c r="R230" s="438">
        <v>46815</v>
      </c>
      <c r="S230" s="438">
        <v>0</v>
      </c>
      <c r="T230" s="438">
        <v>0</v>
      </c>
      <c r="U230" s="438">
        <v>0</v>
      </c>
      <c r="V230" s="438">
        <v>0</v>
      </c>
      <c r="W230" s="438">
        <v>0</v>
      </c>
      <c r="X230" s="438">
        <v>0</v>
      </c>
      <c r="Y230" s="438">
        <v>0</v>
      </c>
      <c r="Z230" s="438">
        <v>0</v>
      </c>
      <c r="AA230" s="438">
        <v>0</v>
      </c>
      <c r="AB230" s="438">
        <v>0</v>
      </c>
      <c r="AC230" s="438">
        <v>0</v>
      </c>
      <c r="AD230" s="438">
        <v>0</v>
      </c>
      <c r="AE230" s="438">
        <v>0</v>
      </c>
      <c r="AF230" s="438">
        <v>0</v>
      </c>
      <c r="AG230" s="438">
        <v>0</v>
      </c>
      <c r="AH230" s="438">
        <v>0</v>
      </c>
      <c r="AI230" s="438">
        <v>0</v>
      </c>
      <c r="AJ230" s="438">
        <v>0</v>
      </c>
      <c r="AK230" s="438">
        <v>0</v>
      </c>
      <c r="AL230" s="438">
        <v>0</v>
      </c>
      <c r="AM230" s="438">
        <v>0</v>
      </c>
      <c r="AN230" s="438">
        <v>0</v>
      </c>
      <c r="AO230" s="438">
        <v>0</v>
      </c>
      <c r="AP230" s="438">
        <v>62</v>
      </c>
      <c r="AQ230" s="438">
        <v>-7083.9</v>
      </c>
      <c r="AR230" s="438">
        <v>0</v>
      </c>
      <c r="AS230" s="438">
        <v>-4186</v>
      </c>
      <c r="AT230" s="438">
        <v>-7084</v>
      </c>
      <c r="AU230" s="438">
        <v>4068.27</v>
      </c>
      <c r="AV230" s="438">
        <v>-1674</v>
      </c>
      <c r="AW230" s="438">
        <v>65</v>
      </c>
      <c r="AX230" s="438">
        <v>-1665</v>
      </c>
      <c r="AY230" s="438">
        <v>-2702.35</v>
      </c>
      <c r="AZ230" s="438">
        <v>-1786</v>
      </c>
      <c r="BA230" s="438">
        <v>-1049</v>
      </c>
      <c r="BB230" s="438">
        <v>-267</v>
      </c>
      <c r="BC230" s="438">
        <v>6769.31</v>
      </c>
      <c r="BD230" s="438">
        <v>5156</v>
      </c>
      <c r="BE230" s="438">
        <v>1608</v>
      </c>
      <c r="BF230" s="438">
        <v>1752</v>
      </c>
      <c r="BG230" s="438">
        <v>2615.79</v>
      </c>
      <c r="BH230" s="438">
        <v>2239</v>
      </c>
      <c r="BI230" s="438">
        <v>1374</v>
      </c>
      <c r="BJ230" s="438">
        <v>0</v>
      </c>
      <c r="BK230" s="438">
        <v>0</v>
      </c>
      <c r="BL230" s="438">
        <v>0</v>
      </c>
      <c r="BM230" s="438">
        <v>0</v>
      </c>
      <c r="BN230" s="438">
        <v>0</v>
      </c>
      <c r="BO230" s="438"/>
      <c r="BP230" s="438"/>
      <c r="BQ230" s="438"/>
      <c r="BR230" s="438"/>
      <c r="BS230" s="438"/>
      <c r="BT230" s="438"/>
      <c r="BU230" s="438"/>
      <c r="BV230" s="438"/>
      <c r="BW230" s="438"/>
      <c r="BX230" s="438"/>
      <c r="BY230" s="438"/>
      <c r="BZ230" s="438"/>
    </row>
    <row r="231" spans="1:78" ht="14" customHeight="1" x14ac:dyDescent="0.15">
      <c r="A231" s="438" t="s">
        <v>403</v>
      </c>
      <c r="B231" s="438">
        <v>0</v>
      </c>
      <c r="C231" s="438">
        <v>0</v>
      </c>
      <c r="D231" s="438">
        <v>0</v>
      </c>
      <c r="E231" s="438">
        <v>0</v>
      </c>
      <c r="F231" s="438">
        <v>0</v>
      </c>
      <c r="G231" s="438">
        <v>0</v>
      </c>
      <c r="H231" s="438">
        <v>0</v>
      </c>
      <c r="I231" s="438">
        <v>0</v>
      </c>
      <c r="J231" s="438">
        <v>0</v>
      </c>
      <c r="K231" s="438">
        <v>0</v>
      </c>
      <c r="L231" s="438">
        <v>0</v>
      </c>
      <c r="M231" s="438">
        <v>0</v>
      </c>
      <c r="N231" s="438">
        <v>0</v>
      </c>
      <c r="O231" s="438">
        <v>0</v>
      </c>
      <c r="P231" s="438">
        <v>0</v>
      </c>
      <c r="Q231" s="438">
        <v>0</v>
      </c>
      <c r="R231" s="438">
        <v>0</v>
      </c>
      <c r="S231" s="438">
        <v>0</v>
      </c>
      <c r="T231" s="438">
        <v>0</v>
      </c>
      <c r="U231" s="438">
        <v>0</v>
      </c>
      <c r="V231" s="438">
        <v>0</v>
      </c>
      <c r="W231" s="438">
        <v>0</v>
      </c>
      <c r="X231" s="438">
        <v>0</v>
      </c>
      <c r="Y231" s="438">
        <v>0</v>
      </c>
      <c r="Z231" s="438">
        <v>0</v>
      </c>
      <c r="AA231" s="438">
        <v>0</v>
      </c>
      <c r="AB231" s="438">
        <v>0</v>
      </c>
      <c r="AC231" s="438">
        <v>0</v>
      </c>
      <c r="AD231" s="438">
        <v>0</v>
      </c>
      <c r="AE231" s="438">
        <v>0</v>
      </c>
      <c r="AF231" s="438">
        <v>0</v>
      </c>
      <c r="AG231" s="438">
        <v>0</v>
      </c>
      <c r="AH231" s="438">
        <v>0</v>
      </c>
      <c r="AI231" s="438">
        <v>0</v>
      </c>
      <c r="AJ231" s="438">
        <v>0</v>
      </c>
      <c r="AK231" s="438">
        <v>0</v>
      </c>
      <c r="AL231" s="438">
        <v>0</v>
      </c>
      <c r="AM231" s="438">
        <v>0</v>
      </c>
      <c r="AN231" s="438">
        <v>0</v>
      </c>
      <c r="AO231" s="438">
        <v>0</v>
      </c>
      <c r="AP231" s="438">
        <v>0</v>
      </c>
      <c r="AQ231" s="438">
        <v>0</v>
      </c>
      <c r="AR231" s="438">
        <v>0</v>
      </c>
      <c r="AS231" s="438">
        <v>0</v>
      </c>
      <c r="AT231" s="438">
        <v>0</v>
      </c>
      <c r="AU231" s="438">
        <v>-146029.48000000001</v>
      </c>
      <c r="AV231" s="438">
        <v>0</v>
      </c>
      <c r="AW231" s="438">
        <v>0</v>
      </c>
      <c r="AX231" s="438">
        <v>0</v>
      </c>
      <c r="AY231" s="438">
        <v>0</v>
      </c>
      <c r="AZ231" s="438">
        <v>0</v>
      </c>
      <c r="BA231" s="438">
        <v>0</v>
      </c>
      <c r="BB231" s="438">
        <v>0</v>
      </c>
      <c r="BC231" s="438">
        <v>0</v>
      </c>
      <c r="BD231" s="438">
        <v>0</v>
      </c>
      <c r="BE231" s="438">
        <v>0</v>
      </c>
      <c r="BF231" s="438">
        <v>0</v>
      </c>
      <c r="BG231" s="438">
        <v>0</v>
      </c>
      <c r="BH231" s="438">
        <v>0</v>
      </c>
      <c r="BI231" s="438">
        <v>0</v>
      </c>
      <c r="BJ231" s="438">
        <v>0</v>
      </c>
      <c r="BK231" s="438">
        <v>0</v>
      </c>
      <c r="BL231" s="438">
        <v>0</v>
      </c>
      <c r="BM231" s="438">
        <v>0</v>
      </c>
      <c r="BN231" s="438">
        <v>0</v>
      </c>
      <c r="BO231" s="438"/>
      <c r="BP231" s="438"/>
      <c r="BQ231" s="438"/>
      <c r="BR231" s="438"/>
      <c r="BS231" s="438"/>
      <c r="BT231" s="438"/>
      <c r="BU231" s="438"/>
      <c r="BV231" s="438"/>
      <c r="BW231" s="438"/>
      <c r="BX231" s="438"/>
      <c r="BY231" s="438"/>
      <c r="BZ231" s="438"/>
    </row>
    <row r="232" spans="1:78" ht="14" customHeight="1" x14ac:dyDescent="0.15">
      <c r="A232" s="438" t="s">
        <v>402</v>
      </c>
      <c r="B232" s="438">
        <v>0</v>
      </c>
      <c r="C232" s="438">
        <v>0</v>
      </c>
      <c r="D232" s="438">
        <v>0</v>
      </c>
      <c r="E232" s="438">
        <v>0</v>
      </c>
      <c r="F232" s="438">
        <v>0</v>
      </c>
      <c r="G232" s="438">
        <v>0</v>
      </c>
      <c r="H232" s="438">
        <v>0</v>
      </c>
      <c r="I232" s="438">
        <v>0</v>
      </c>
      <c r="J232" s="438">
        <v>0</v>
      </c>
      <c r="K232" s="438">
        <v>0</v>
      </c>
      <c r="L232" s="438">
        <v>0</v>
      </c>
      <c r="M232" s="438">
        <v>0</v>
      </c>
      <c r="N232" s="438">
        <v>0</v>
      </c>
      <c r="O232" s="438">
        <v>0</v>
      </c>
      <c r="P232" s="438">
        <v>0</v>
      </c>
      <c r="Q232" s="438">
        <v>0</v>
      </c>
      <c r="R232" s="438">
        <v>-788862</v>
      </c>
      <c r="S232" s="438">
        <v>0</v>
      </c>
      <c r="T232" s="438">
        <v>0</v>
      </c>
      <c r="U232" s="438">
        <v>0</v>
      </c>
      <c r="V232" s="438">
        <v>0</v>
      </c>
      <c r="W232" s="438">
        <v>0</v>
      </c>
      <c r="X232" s="438">
        <v>0</v>
      </c>
      <c r="Y232" s="438">
        <v>0</v>
      </c>
      <c r="Z232" s="438">
        <v>0</v>
      </c>
      <c r="AA232" s="438">
        <v>0</v>
      </c>
      <c r="AB232" s="438">
        <v>0</v>
      </c>
      <c r="AC232" s="438">
        <v>0</v>
      </c>
      <c r="AD232" s="438">
        <v>0</v>
      </c>
      <c r="AE232" s="438">
        <v>0</v>
      </c>
      <c r="AF232" s="438">
        <v>0</v>
      </c>
      <c r="AG232" s="438">
        <v>0</v>
      </c>
      <c r="AH232" s="438">
        <v>0</v>
      </c>
      <c r="AI232" s="438">
        <v>0</v>
      </c>
      <c r="AJ232" s="438">
        <v>0</v>
      </c>
      <c r="AK232" s="438">
        <v>0</v>
      </c>
      <c r="AL232" s="438">
        <v>0</v>
      </c>
      <c r="AM232" s="438">
        <v>0</v>
      </c>
      <c r="AN232" s="438">
        <v>0</v>
      </c>
      <c r="AO232" s="438">
        <v>0</v>
      </c>
      <c r="AP232" s="438">
        <v>0</v>
      </c>
      <c r="AQ232" s="438">
        <v>0</v>
      </c>
      <c r="AR232" s="438">
        <v>0</v>
      </c>
      <c r="AS232" s="438">
        <v>0</v>
      </c>
      <c r="AT232" s="438">
        <v>0</v>
      </c>
      <c r="AU232" s="438">
        <v>0</v>
      </c>
      <c r="AV232" s="438">
        <v>0</v>
      </c>
      <c r="AW232" s="438">
        <v>0</v>
      </c>
      <c r="AX232" s="438">
        <v>0</v>
      </c>
      <c r="AY232" s="438">
        <v>0</v>
      </c>
      <c r="AZ232" s="438">
        <v>0</v>
      </c>
      <c r="BA232" s="438">
        <v>0</v>
      </c>
      <c r="BB232" s="438">
        <v>0</v>
      </c>
      <c r="BC232" s="438">
        <v>0</v>
      </c>
      <c r="BD232" s="438">
        <v>0</v>
      </c>
      <c r="BE232" s="438">
        <v>0</v>
      </c>
      <c r="BF232" s="438">
        <v>0</v>
      </c>
      <c r="BG232" s="438">
        <v>0</v>
      </c>
      <c r="BH232" s="438">
        <v>0</v>
      </c>
      <c r="BI232" s="438">
        <v>0</v>
      </c>
      <c r="BJ232" s="438">
        <v>0</v>
      </c>
      <c r="BK232" s="438">
        <v>0</v>
      </c>
      <c r="BL232" s="438">
        <v>0</v>
      </c>
      <c r="BM232" s="438">
        <v>0</v>
      </c>
      <c r="BN232" s="438">
        <v>0</v>
      </c>
      <c r="BO232" s="438"/>
      <c r="BP232" s="438"/>
      <c r="BQ232" s="438"/>
      <c r="BR232" s="438"/>
      <c r="BS232" s="438"/>
      <c r="BT232" s="438"/>
      <c r="BU232" s="438"/>
      <c r="BV232" s="438"/>
      <c r="BW232" s="438"/>
      <c r="BX232" s="438"/>
      <c r="BY232" s="438"/>
      <c r="BZ232" s="438"/>
    </row>
    <row r="233" spans="1:78" ht="14" customHeight="1" x14ac:dyDescent="0.15">
      <c r="A233" s="438" t="s">
        <v>401</v>
      </c>
      <c r="B233" s="438">
        <v>0</v>
      </c>
      <c r="C233" s="438">
        <v>0</v>
      </c>
      <c r="D233" s="438">
        <v>0</v>
      </c>
      <c r="E233" s="438">
        <v>0</v>
      </c>
      <c r="F233" s="438">
        <v>0</v>
      </c>
      <c r="G233" s="438">
        <v>0</v>
      </c>
      <c r="H233" s="438">
        <v>0</v>
      </c>
      <c r="I233" s="438">
        <v>0</v>
      </c>
      <c r="J233" s="438">
        <v>0</v>
      </c>
      <c r="K233" s="438">
        <v>0</v>
      </c>
      <c r="L233" s="438">
        <v>0</v>
      </c>
      <c r="M233" s="438">
        <v>0</v>
      </c>
      <c r="N233" s="438">
        <v>0</v>
      </c>
      <c r="O233" s="438">
        <v>0</v>
      </c>
      <c r="P233" s="438">
        <v>0</v>
      </c>
      <c r="Q233" s="438">
        <v>0</v>
      </c>
      <c r="R233" s="438">
        <v>0</v>
      </c>
      <c r="S233" s="438">
        <v>0</v>
      </c>
      <c r="T233" s="438">
        <v>0</v>
      </c>
      <c r="U233" s="438">
        <v>0</v>
      </c>
      <c r="V233" s="438">
        <v>0</v>
      </c>
      <c r="W233" s="438">
        <v>0</v>
      </c>
      <c r="X233" s="438">
        <v>0</v>
      </c>
      <c r="Y233" s="438">
        <v>0</v>
      </c>
      <c r="Z233" s="438">
        <v>0</v>
      </c>
      <c r="AA233" s="438">
        <v>0</v>
      </c>
      <c r="AB233" s="438">
        <v>0</v>
      </c>
      <c r="AC233" s="438">
        <v>0</v>
      </c>
      <c r="AD233" s="438">
        <v>0</v>
      </c>
      <c r="AE233" s="438">
        <v>0</v>
      </c>
      <c r="AF233" s="438">
        <v>0</v>
      </c>
      <c r="AG233" s="438">
        <v>0</v>
      </c>
      <c r="AH233" s="438">
        <v>0</v>
      </c>
      <c r="AI233" s="438">
        <v>0</v>
      </c>
      <c r="AJ233" s="438">
        <v>0</v>
      </c>
      <c r="AK233" s="438">
        <v>0</v>
      </c>
      <c r="AL233" s="438">
        <v>0</v>
      </c>
      <c r="AM233" s="438">
        <v>-16597.580000000002</v>
      </c>
      <c r="AN233" s="438">
        <v>0</v>
      </c>
      <c r="AO233" s="438">
        <v>0</v>
      </c>
      <c r="AP233" s="438">
        <v>0</v>
      </c>
      <c r="AQ233" s="438">
        <v>0</v>
      </c>
      <c r="AR233" s="438">
        <v>0</v>
      </c>
      <c r="AS233" s="438">
        <v>0</v>
      </c>
      <c r="AT233" s="438">
        <v>0</v>
      </c>
      <c r="AU233" s="438">
        <v>-312138.59000000003</v>
      </c>
      <c r="AV233" s="438">
        <v>0</v>
      </c>
      <c r="AW233" s="438">
        <v>0</v>
      </c>
      <c r="AX233" s="438">
        <v>0</v>
      </c>
      <c r="AY233" s="438">
        <v>0</v>
      </c>
      <c r="AZ233" s="438">
        <v>0</v>
      </c>
      <c r="BA233" s="438">
        <v>0</v>
      </c>
      <c r="BB233" s="438">
        <v>0</v>
      </c>
      <c r="BC233" s="438">
        <v>0</v>
      </c>
      <c r="BD233" s="438">
        <v>0</v>
      </c>
      <c r="BE233" s="438">
        <v>0</v>
      </c>
      <c r="BF233" s="438">
        <v>0</v>
      </c>
      <c r="BG233" s="438">
        <v>0</v>
      </c>
      <c r="BH233" s="438">
        <v>0</v>
      </c>
      <c r="BI233" s="438">
        <v>0</v>
      </c>
      <c r="BJ233" s="438">
        <v>0</v>
      </c>
      <c r="BK233" s="438">
        <v>0</v>
      </c>
      <c r="BL233" s="438">
        <v>0</v>
      </c>
      <c r="BM233" s="438">
        <v>0</v>
      </c>
      <c r="BN233" s="438">
        <v>0</v>
      </c>
      <c r="BO233" s="438"/>
      <c r="BP233" s="438"/>
      <c r="BQ233" s="438"/>
      <c r="BR233" s="438"/>
      <c r="BS233" s="438"/>
      <c r="BT233" s="438"/>
      <c r="BU233" s="438"/>
      <c r="BV233" s="438"/>
      <c r="BW233" s="438"/>
      <c r="BX233" s="438"/>
      <c r="BY233" s="438"/>
      <c r="BZ233" s="438"/>
    </row>
    <row r="234" spans="1:78" ht="14" customHeight="1" x14ac:dyDescent="0.15">
      <c r="A234" s="438" t="s">
        <v>400</v>
      </c>
      <c r="B234" s="438">
        <v>20102</v>
      </c>
      <c r="C234" s="438">
        <v>111344.13</v>
      </c>
      <c r="D234" s="438">
        <v>105147</v>
      </c>
      <c r="E234" s="438">
        <v>70623</v>
      </c>
      <c r="F234" s="438">
        <v>43637</v>
      </c>
      <c r="G234" s="438">
        <v>121466.58</v>
      </c>
      <c r="H234" s="438">
        <v>79508</v>
      </c>
      <c r="I234" s="438">
        <v>75060</v>
      </c>
      <c r="J234" s="438">
        <v>48611</v>
      </c>
      <c r="K234" s="438">
        <v>78009.75</v>
      </c>
      <c r="L234" s="438">
        <v>64903</v>
      </c>
      <c r="M234" s="438">
        <v>90608</v>
      </c>
      <c r="N234" s="438">
        <v>15193</v>
      </c>
      <c r="O234" s="438">
        <v>110641.75</v>
      </c>
      <c r="P234" s="438">
        <v>28227</v>
      </c>
      <c r="Q234" s="438">
        <v>20194</v>
      </c>
      <c r="R234" s="438">
        <v>39237</v>
      </c>
      <c r="S234" s="438">
        <v>114580.04</v>
      </c>
      <c r="T234" s="438">
        <v>56349</v>
      </c>
      <c r="U234" s="438">
        <v>44547</v>
      </c>
      <c r="V234" s="438">
        <v>22065</v>
      </c>
      <c r="W234" s="438">
        <v>95292.160000000003</v>
      </c>
      <c r="X234" s="438">
        <v>66824</v>
      </c>
      <c r="Y234" s="438">
        <v>48896</v>
      </c>
      <c r="Z234" s="438">
        <v>31333</v>
      </c>
      <c r="AA234" s="438">
        <v>114772.14</v>
      </c>
      <c r="AB234" s="438">
        <v>96218</v>
      </c>
      <c r="AC234" s="438">
        <v>50926</v>
      </c>
      <c r="AD234" s="438">
        <v>34421</v>
      </c>
      <c r="AE234" s="438">
        <v>134015.04000000001</v>
      </c>
      <c r="AF234" s="438">
        <v>74990</v>
      </c>
      <c r="AG234" s="438">
        <v>61828</v>
      </c>
      <c r="AH234" s="438">
        <v>27637</v>
      </c>
      <c r="AI234" s="438">
        <v>95834.78</v>
      </c>
      <c r="AJ234" s="438">
        <v>30793</v>
      </c>
      <c r="AK234" s="438">
        <v>7007</v>
      </c>
      <c r="AL234" s="438">
        <v>15740</v>
      </c>
      <c r="AM234" s="438">
        <v>89924.52</v>
      </c>
      <c r="AN234" s="438">
        <v>79190</v>
      </c>
      <c r="AO234" s="438">
        <v>21077</v>
      </c>
      <c r="AP234" s="438">
        <v>10321</v>
      </c>
      <c r="AQ234" s="438">
        <v>33506.300000000003</v>
      </c>
      <c r="AR234" s="438">
        <v>37047</v>
      </c>
      <c r="AS234" s="438">
        <v>11036</v>
      </c>
      <c r="AT234" s="438">
        <v>274</v>
      </c>
      <c r="AU234" s="438">
        <v>14198.66</v>
      </c>
      <c r="AV234" s="438">
        <v>11437</v>
      </c>
      <c r="AW234" s="438">
        <v>7787</v>
      </c>
      <c r="AX234" s="438">
        <v>138</v>
      </c>
      <c r="AY234" s="438">
        <v>31148.92</v>
      </c>
      <c r="AZ234" s="438">
        <v>9198</v>
      </c>
      <c r="BA234" s="438">
        <v>7458</v>
      </c>
      <c r="BB234" s="438">
        <v>5017</v>
      </c>
      <c r="BC234" s="438">
        <v>35319.32</v>
      </c>
      <c r="BD234" s="438">
        <v>23342</v>
      </c>
      <c r="BE234" s="438">
        <v>19570</v>
      </c>
      <c r="BF234" s="438">
        <v>5465</v>
      </c>
      <c r="BG234" s="438">
        <v>48914.75</v>
      </c>
      <c r="BH234" s="438">
        <v>28794</v>
      </c>
      <c r="BI234" s="438">
        <v>44858</v>
      </c>
      <c r="BJ234" s="438">
        <v>0</v>
      </c>
      <c r="BK234" s="438">
        <v>0</v>
      </c>
      <c r="BL234" s="438">
        <v>0</v>
      </c>
      <c r="BM234" s="438">
        <v>0</v>
      </c>
      <c r="BN234" s="438">
        <v>0</v>
      </c>
      <c r="BO234" s="438"/>
      <c r="BP234" s="438"/>
      <c r="BQ234" s="438"/>
      <c r="BR234" s="438"/>
      <c r="BS234" s="438"/>
      <c r="BT234" s="438"/>
      <c r="BU234" s="438"/>
      <c r="BV234" s="438"/>
      <c r="BW234" s="438"/>
      <c r="BX234" s="438"/>
      <c r="BY234" s="438"/>
      <c r="BZ234" s="438"/>
    </row>
    <row r="235" spans="1:78" ht="14" customHeight="1" x14ac:dyDescent="0.15">
      <c r="A235" s="438" t="s">
        <v>399</v>
      </c>
      <c r="B235" s="438">
        <v>18961</v>
      </c>
      <c r="C235" s="438">
        <v>103726.42</v>
      </c>
      <c r="D235" s="438">
        <v>97908</v>
      </c>
      <c r="E235" s="438">
        <v>63447</v>
      </c>
      <c r="F235" s="438">
        <v>36727</v>
      </c>
      <c r="G235" s="438">
        <v>116116.16</v>
      </c>
      <c r="H235" s="438">
        <v>79508</v>
      </c>
      <c r="I235" s="438">
        <v>73948</v>
      </c>
      <c r="J235" s="438">
        <v>48611</v>
      </c>
      <c r="K235" s="438">
        <v>55536.07</v>
      </c>
      <c r="L235" s="438">
        <v>64903</v>
      </c>
      <c r="M235" s="438">
        <v>89537</v>
      </c>
      <c r="N235" s="438">
        <v>15193</v>
      </c>
      <c r="O235" s="438">
        <v>110359.32</v>
      </c>
      <c r="P235" s="438">
        <v>27250</v>
      </c>
      <c r="Q235" s="438">
        <v>19388</v>
      </c>
      <c r="R235" s="438">
        <v>39148</v>
      </c>
      <c r="S235" s="438">
        <v>113244.6</v>
      </c>
      <c r="T235" s="438">
        <v>56325</v>
      </c>
      <c r="U235" s="438">
        <v>44523</v>
      </c>
      <c r="V235" s="438">
        <v>22041</v>
      </c>
      <c r="W235" s="438">
        <v>94056.8</v>
      </c>
      <c r="X235" s="438">
        <v>66650</v>
      </c>
      <c r="Y235" s="438">
        <v>47991</v>
      </c>
      <c r="Z235" s="438">
        <v>31333</v>
      </c>
      <c r="AA235" s="438">
        <v>114772.14</v>
      </c>
      <c r="AB235" s="438">
        <v>96218</v>
      </c>
      <c r="AC235" s="438">
        <v>50926</v>
      </c>
      <c r="AD235" s="438">
        <v>34421</v>
      </c>
      <c r="AE235" s="438">
        <v>132003.99</v>
      </c>
      <c r="AF235" s="438">
        <v>73463</v>
      </c>
      <c r="AG235" s="438">
        <v>61828</v>
      </c>
      <c r="AH235" s="438">
        <v>27637</v>
      </c>
      <c r="AI235" s="438">
        <v>95834.78</v>
      </c>
      <c r="AJ235" s="438">
        <v>30778</v>
      </c>
      <c r="AK235" s="438">
        <v>7007</v>
      </c>
      <c r="AL235" s="438">
        <v>15740</v>
      </c>
      <c r="AM235" s="438">
        <v>89924.52</v>
      </c>
      <c r="AN235" s="438">
        <v>68535</v>
      </c>
      <c r="AO235" s="438">
        <v>21077</v>
      </c>
      <c r="AP235" s="438">
        <v>10321</v>
      </c>
      <c r="AQ235" s="438">
        <v>0</v>
      </c>
      <c r="AR235" s="438">
        <v>37047</v>
      </c>
      <c r="AS235" s="438">
        <v>11036</v>
      </c>
      <c r="AT235" s="438">
        <v>0</v>
      </c>
      <c r="AU235" s="438">
        <v>0</v>
      </c>
      <c r="AV235" s="438">
        <v>11437</v>
      </c>
      <c r="AW235" s="438">
        <v>7787</v>
      </c>
      <c r="AX235" s="438">
        <v>138</v>
      </c>
      <c r="AY235" s="438">
        <v>31148.92</v>
      </c>
      <c r="AZ235" s="438">
        <v>9198</v>
      </c>
      <c r="BA235" s="438">
        <v>7458</v>
      </c>
      <c r="BB235" s="438">
        <v>5017</v>
      </c>
      <c r="BC235" s="438">
        <v>19666.439999999999</v>
      </c>
      <c r="BD235" s="438">
        <v>16123</v>
      </c>
      <c r="BE235" s="438">
        <v>9718</v>
      </c>
      <c r="BF235" s="438">
        <v>5465</v>
      </c>
      <c r="BG235" s="438">
        <v>20840.62</v>
      </c>
      <c r="BH235" s="438">
        <v>14116</v>
      </c>
      <c r="BI235" s="438">
        <v>44858</v>
      </c>
      <c r="BJ235" s="438">
        <v>0</v>
      </c>
      <c r="BK235" s="438">
        <v>0</v>
      </c>
      <c r="BL235" s="438">
        <v>0</v>
      </c>
      <c r="BM235" s="438">
        <v>0</v>
      </c>
      <c r="BN235" s="438">
        <v>0</v>
      </c>
      <c r="BO235" s="438"/>
      <c r="BP235" s="438"/>
      <c r="BQ235" s="438"/>
      <c r="BR235" s="438"/>
      <c r="BS235" s="438"/>
      <c r="BT235" s="438"/>
      <c r="BU235" s="438"/>
      <c r="BV235" s="438"/>
      <c r="BW235" s="438"/>
      <c r="BX235" s="438"/>
      <c r="BY235" s="438"/>
      <c r="BZ235" s="438"/>
    </row>
    <row r="236" spans="1:78" ht="14" customHeight="1" x14ac:dyDescent="0.15">
      <c r="A236" s="438" t="s">
        <v>398</v>
      </c>
      <c r="B236" s="438">
        <v>1141</v>
      </c>
      <c r="C236" s="438">
        <v>7617.71</v>
      </c>
      <c r="D236" s="438">
        <v>7239</v>
      </c>
      <c r="E236" s="438">
        <v>7176</v>
      </c>
      <c r="F236" s="438">
        <v>6910</v>
      </c>
      <c r="G236" s="438">
        <v>5350.42</v>
      </c>
      <c r="H236" s="438">
        <v>0</v>
      </c>
      <c r="I236" s="438">
        <v>1112</v>
      </c>
      <c r="J236" s="438">
        <v>0</v>
      </c>
      <c r="K236" s="438">
        <v>22473.69</v>
      </c>
      <c r="L236" s="438">
        <v>0</v>
      </c>
      <c r="M236" s="438">
        <v>1071</v>
      </c>
      <c r="N236" s="438">
        <v>0</v>
      </c>
      <c r="O236" s="438">
        <v>282.43</v>
      </c>
      <c r="P236" s="438">
        <v>977</v>
      </c>
      <c r="Q236" s="438">
        <v>806</v>
      </c>
      <c r="R236" s="438">
        <v>89</v>
      </c>
      <c r="S236" s="438">
        <v>1335.44</v>
      </c>
      <c r="T236" s="438">
        <v>24</v>
      </c>
      <c r="U236" s="438">
        <v>24</v>
      </c>
      <c r="V236" s="438">
        <v>24</v>
      </c>
      <c r="W236" s="438">
        <v>1235.3599999999999</v>
      </c>
      <c r="X236" s="438">
        <v>174</v>
      </c>
      <c r="Y236" s="438">
        <v>905</v>
      </c>
      <c r="Z236" s="438">
        <v>0</v>
      </c>
      <c r="AA236" s="438">
        <v>0</v>
      </c>
      <c r="AB236" s="438">
        <v>0</v>
      </c>
      <c r="AC236" s="438">
        <v>0</v>
      </c>
      <c r="AD236" s="438">
        <v>0</v>
      </c>
      <c r="AE236" s="438">
        <v>2011.05</v>
      </c>
      <c r="AF236" s="438">
        <v>1527</v>
      </c>
      <c r="AG236" s="438">
        <v>0</v>
      </c>
      <c r="AH236" s="438">
        <v>0</v>
      </c>
      <c r="AI236" s="438">
        <v>0</v>
      </c>
      <c r="AJ236" s="438">
        <v>15</v>
      </c>
      <c r="AK236" s="438">
        <v>0</v>
      </c>
      <c r="AL236" s="438">
        <v>0</v>
      </c>
      <c r="AM236" s="438">
        <v>0</v>
      </c>
      <c r="AN236" s="438">
        <v>10655</v>
      </c>
      <c r="AO236" s="438">
        <v>0</v>
      </c>
      <c r="AP236" s="438">
        <v>0</v>
      </c>
      <c r="AQ236" s="438">
        <v>33506.300000000003</v>
      </c>
      <c r="AR236" s="438">
        <v>0</v>
      </c>
      <c r="AS236" s="438">
        <v>0</v>
      </c>
      <c r="AT236" s="438">
        <v>274</v>
      </c>
      <c r="AU236" s="438">
        <v>14198.66</v>
      </c>
      <c r="AV236" s="438">
        <v>0</v>
      </c>
      <c r="AW236" s="438">
        <v>0</v>
      </c>
      <c r="AX236" s="438">
        <v>0</v>
      </c>
      <c r="AY236" s="438">
        <v>0</v>
      </c>
      <c r="AZ236" s="438">
        <v>0</v>
      </c>
      <c r="BA236" s="438">
        <v>0</v>
      </c>
      <c r="BB236" s="438">
        <v>0</v>
      </c>
      <c r="BC236" s="438">
        <v>15652.88</v>
      </c>
      <c r="BD236" s="438">
        <v>7219</v>
      </c>
      <c r="BE236" s="438">
        <v>9852</v>
      </c>
      <c r="BF236" s="438">
        <v>0</v>
      </c>
      <c r="BG236" s="438">
        <v>28074.13</v>
      </c>
      <c r="BH236" s="438">
        <v>14678</v>
      </c>
      <c r="BI236" s="438">
        <v>0</v>
      </c>
      <c r="BJ236" s="438">
        <v>0</v>
      </c>
      <c r="BK236" s="438">
        <v>0</v>
      </c>
      <c r="BL236" s="438">
        <v>0</v>
      </c>
      <c r="BM236" s="438">
        <v>0</v>
      </c>
      <c r="BN236" s="438">
        <v>0</v>
      </c>
      <c r="BO236" s="438"/>
      <c r="BP236" s="438"/>
      <c r="BQ236" s="438"/>
      <c r="BR236" s="438"/>
      <c r="BS236" s="438"/>
      <c r="BT236" s="438"/>
      <c r="BU236" s="438"/>
      <c r="BV236" s="438"/>
      <c r="BW236" s="438"/>
      <c r="BX236" s="438"/>
      <c r="BY236" s="438"/>
      <c r="BZ236" s="438"/>
    </row>
    <row r="237" spans="1:78" ht="14" customHeight="1" x14ac:dyDescent="0.15">
      <c r="A237" s="438" t="s">
        <v>397</v>
      </c>
      <c r="B237" s="438">
        <v>-2523</v>
      </c>
      <c r="C237" s="438">
        <v>0</v>
      </c>
      <c r="D237" s="438">
        <v>-22280</v>
      </c>
      <c r="E237" s="438">
        <v>-21502</v>
      </c>
      <c r="F237" s="438">
        <v>-1150</v>
      </c>
      <c r="G237" s="438">
        <v>-87053.54</v>
      </c>
      <c r="H237" s="438">
        <v>-69889</v>
      </c>
      <c r="I237" s="438">
        <v>-56083</v>
      </c>
      <c r="J237" s="438">
        <v>-33225</v>
      </c>
      <c r="K237" s="438">
        <v>-394793.13</v>
      </c>
      <c r="L237" s="438">
        <v>-69100</v>
      </c>
      <c r="M237" s="438">
        <v>-31079</v>
      </c>
      <c r="N237" s="438">
        <v>0</v>
      </c>
      <c r="O237" s="438">
        <v>0</v>
      </c>
      <c r="P237" s="438">
        <v>0</v>
      </c>
      <c r="Q237" s="438">
        <v>0</v>
      </c>
      <c r="R237" s="438">
        <v>0</v>
      </c>
      <c r="S237" s="438">
        <v>0</v>
      </c>
      <c r="T237" s="438">
        <v>0</v>
      </c>
      <c r="U237" s="438">
        <v>0</v>
      </c>
      <c r="V237" s="438">
        <v>0</v>
      </c>
      <c r="W237" s="438">
        <v>0</v>
      </c>
      <c r="X237" s="438">
        <v>0</v>
      </c>
      <c r="Y237" s="438">
        <v>0</v>
      </c>
      <c r="Z237" s="438">
        <v>0</v>
      </c>
      <c r="AA237" s="438">
        <v>2086.27</v>
      </c>
      <c r="AB237" s="438">
        <v>0</v>
      </c>
      <c r="AC237" s="438">
        <v>0</v>
      </c>
      <c r="AD237" s="438">
        <v>0</v>
      </c>
      <c r="AE237" s="438">
        <v>0</v>
      </c>
      <c r="AF237" s="438">
        <v>0</v>
      </c>
      <c r="AG237" s="438">
        <v>0</v>
      </c>
      <c r="AH237" s="438">
        <v>0</v>
      </c>
      <c r="AI237" s="438">
        <v>0</v>
      </c>
      <c r="AJ237" s="438">
        <v>0</v>
      </c>
      <c r="AK237" s="438">
        <v>0</v>
      </c>
      <c r="AL237" s="438">
        <v>0</v>
      </c>
      <c r="AM237" s="438">
        <v>0</v>
      </c>
      <c r="AN237" s="438">
        <v>1764</v>
      </c>
      <c r="AO237" s="438">
        <v>0</v>
      </c>
      <c r="AP237" s="438">
        <v>0</v>
      </c>
      <c r="AQ237" s="438">
        <v>0</v>
      </c>
      <c r="AR237" s="438">
        <v>0</v>
      </c>
      <c r="AS237" s="438">
        <v>0</v>
      </c>
      <c r="AT237" s="438">
        <v>0</v>
      </c>
      <c r="AU237" s="438">
        <v>0</v>
      </c>
      <c r="AV237" s="438">
        <v>0</v>
      </c>
      <c r="AW237" s="438">
        <v>0</v>
      </c>
      <c r="AX237" s="438">
        <v>0</v>
      </c>
      <c r="AY237" s="438">
        <v>0</v>
      </c>
      <c r="AZ237" s="438">
        <v>0</v>
      </c>
      <c r="BA237" s="438">
        <v>0</v>
      </c>
      <c r="BB237" s="438">
        <v>0</v>
      </c>
      <c r="BC237" s="438">
        <v>0</v>
      </c>
      <c r="BD237" s="438">
        <v>0</v>
      </c>
      <c r="BE237" s="438">
        <v>0</v>
      </c>
      <c r="BF237" s="438">
        <v>0</v>
      </c>
      <c r="BG237" s="438">
        <v>0</v>
      </c>
      <c r="BH237" s="438">
        <v>0</v>
      </c>
      <c r="BI237" s="438">
        <v>0</v>
      </c>
      <c r="BJ237" s="438">
        <v>0</v>
      </c>
      <c r="BK237" s="438">
        <v>0</v>
      </c>
      <c r="BL237" s="438">
        <v>0</v>
      </c>
      <c r="BM237" s="438">
        <v>0</v>
      </c>
      <c r="BN237" s="438">
        <v>0</v>
      </c>
      <c r="BO237" s="438"/>
      <c r="BP237" s="438"/>
      <c r="BQ237" s="438"/>
      <c r="BR237" s="438"/>
      <c r="BS237" s="438"/>
      <c r="BT237" s="438"/>
      <c r="BU237" s="438"/>
      <c r="BV237" s="438"/>
      <c r="BW237" s="438"/>
      <c r="BX237" s="438"/>
      <c r="BY237" s="438"/>
      <c r="BZ237" s="438"/>
    </row>
    <row r="238" spans="1:78" ht="14" customHeight="1" x14ac:dyDescent="0.15">
      <c r="A238" s="438" t="s">
        <v>396</v>
      </c>
      <c r="B238" s="438">
        <v>0</v>
      </c>
      <c r="C238" s="438">
        <v>0</v>
      </c>
      <c r="D238" s="438">
        <v>0</v>
      </c>
      <c r="E238" s="438">
        <v>0</v>
      </c>
      <c r="F238" s="438">
        <v>0</v>
      </c>
      <c r="G238" s="438">
        <v>0</v>
      </c>
      <c r="H238" s="438">
        <v>0</v>
      </c>
      <c r="I238" s="438">
        <v>0</v>
      </c>
      <c r="J238" s="438">
        <v>220</v>
      </c>
      <c r="K238" s="438">
        <v>0</v>
      </c>
      <c r="L238" s="438">
        <v>-1677</v>
      </c>
      <c r="M238" s="438">
        <v>0</v>
      </c>
      <c r="N238" s="438">
        <v>0</v>
      </c>
      <c r="O238" s="438">
        <v>0</v>
      </c>
      <c r="P238" s="438">
        <v>0</v>
      </c>
      <c r="Q238" s="438">
        <v>0</v>
      </c>
      <c r="R238" s="438">
        <v>0</v>
      </c>
      <c r="S238" s="438">
        <v>0</v>
      </c>
      <c r="T238" s="438">
        <v>0</v>
      </c>
      <c r="U238" s="438">
        <v>0</v>
      </c>
      <c r="V238" s="438">
        <v>0</v>
      </c>
      <c r="W238" s="438">
        <v>0</v>
      </c>
      <c r="X238" s="438">
        <v>0</v>
      </c>
      <c r="Y238" s="438">
        <v>0</v>
      </c>
      <c r="Z238" s="438">
        <v>0</v>
      </c>
      <c r="AA238" s="438">
        <v>0</v>
      </c>
      <c r="AB238" s="438">
        <v>0</v>
      </c>
      <c r="AC238" s="438">
        <v>0</v>
      </c>
      <c r="AD238" s="438">
        <v>0</v>
      </c>
      <c r="AE238" s="438">
        <v>0</v>
      </c>
      <c r="AF238" s="438">
        <v>0</v>
      </c>
      <c r="AG238" s="438">
        <v>0</v>
      </c>
      <c r="AH238" s="438">
        <v>0</v>
      </c>
      <c r="AI238" s="438">
        <v>0</v>
      </c>
      <c r="AJ238" s="438">
        <v>0</v>
      </c>
      <c r="AK238" s="438">
        <v>0</v>
      </c>
      <c r="AL238" s="438">
        <v>0</v>
      </c>
      <c r="AM238" s="438">
        <v>0</v>
      </c>
      <c r="AN238" s="438">
        <v>0</v>
      </c>
      <c r="AO238" s="438">
        <v>0</v>
      </c>
      <c r="AP238" s="438">
        <v>0</v>
      </c>
      <c r="AQ238" s="438">
        <v>0</v>
      </c>
      <c r="AR238" s="438">
        <v>0</v>
      </c>
      <c r="AS238" s="438">
        <v>0</v>
      </c>
      <c r="AT238" s="438">
        <v>0</v>
      </c>
      <c r="AU238" s="438">
        <v>0</v>
      </c>
      <c r="AV238" s="438">
        <v>0</v>
      </c>
      <c r="AW238" s="438">
        <v>0</v>
      </c>
      <c r="AX238" s="438">
        <v>0</v>
      </c>
      <c r="AY238" s="438">
        <v>0</v>
      </c>
      <c r="AZ238" s="438">
        <v>0</v>
      </c>
      <c r="BA238" s="438">
        <v>0</v>
      </c>
      <c r="BB238" s="438">
        <v>0</v>
      </c>
      <c r="BC238" s="438">
        <v>0</v>
      </c>
      <c r="BD238" s="438">
        <v>0</v>
      </c>
      <c r="BE238" s="438">
        <v>0</v>
      </c>
      <c r="BF238" s="438">
        <v>0</v>
      </c>
      <c r="BG238" s="438">
        <v>0</v>
      </c>
      <c r="BH238" s="438">
        <v>0</v>
      </c>
      <c r="BI238" s="438">
        <v>0</v>
      </c>
      <c r="BJ238" s="438">
        <v>0</v>
      </c>
      <c r="BK238" s="438">
        <v>0</v>
      </c>
      <c r="BL238" s="438">
        <v>0</v>
      </c>
      <c r="BM238" s="438">
        <v>0</v>
      </c>
      <c r="BN238" s="438">
        <v>0</v>
      </c>
      <c r="BO238" s="438"/>
      <c r="BP238" s="438"/>
      <c r="BQ238" s="438"/>
      <c r="BR238" s="438"/>
      <c r="BS238" s="438"/>
      <c r="BT238" s="438"/>
      <c r="BU238" s="438"/>
      <c r="BV238" s="438"/>
      <c r="BW238" s="438"/>
      <c r="BX238" s="438"/>
      <c r="BY238" s="438"/>
      <c r="BZ238" s="438"/>
    </row>
    <row r="239" spans="1:78" ht="14" customHeight="1" x14ac:dyDescent="0.15">
      <c r="A239" s="438" t="s">
        <v>395</v>
      </c>
      <c r="B239" s="438">
        <v>0</v>
      </c>
      <c r="C239" s="438">
        <v>0</v>
      </c>
      <c r="D239" s="438">
        <v>0</v>
      </c>
      <c r="E239" s="438">
        <v>0</v>
      </c>
      <c r="F239" s="438">
        <v>0</v>
      </c>
      <c r="G239" s="438">
        <v>0</v>
      </c>
      <c r="H239" s="438">
        <v>0</v>
      </c>
      <c r="I239" s="438">
        <v>0</v>
      </c>
      <c r="J239" s="438">
        <v>0</v>
      </c>
      <c r="K239" s="438">
        <v>0</v>
      </c>
      <c r="L239" s="438">
        <v>0</v>
      </c>
      <c r="M239" s="438">
        <v>0</v>
      </c>
      <c r="N239" s="438">
        <v>0</v>
      </c>
      <c r="O239" s="438">
        <v>0</v>
      </c>
      <c r="P239" s="438">
        <v>0</v>
      </c>
      <c r="Q239" s="438">
        <v>0</v>
      </c>
      <c r="R239" s="438">
        <v>0</v>
      </c>
      <c r="S239" s="438">
        <v>0</v>
      </c>
      <c r="T239" s="438">
        <v>0</v>
      </c>
      <c r="U239" s="438">
        <v>0</v>
      </c>
      <c r="V239" s="438">
        <v>0</v>
      </c>
      <c r="W239" s="438">
        <v>0</v>
      </c>
      <c r="X239" s="438">
        <v>0</v>
      </c>
      <c r="Y239" s="438">
        <v>0</v>
      </c>
      <c r="Z239" s="438">
        <v>0</v>
      </c>
      <c r="AA239" s="438">
        <v>2086.27</v>
      </c>
      <c r="AB239" s="438">
        <v>0</v>
      </c>
      <c r="AC239" s="438">
        <v>0</v>
      </c>
      <c r="AD239" s="438">
        <v>0</v>
      </c>
      <c r="AE239" s="438">
        <v>0</v>
      </c>
      <c r="AF239" s="438">
        <v>0</v>
      </c>
      <c r="AG239" s="438">
        <v>0</v>
      </c>
      <c r="AH239" s="438">
        <v>0</v>
      </c>
      <c r="AI239" s="438">
        <v>0</v>
      </c>
      <c r="AJ239" s="438">
        <v>0</v>
      </c>
      <c r="AK239" s="438">
        <v>0</v>
      </c>
      <c r="AL239" s="438">
        <v>0</v>
      </c>
      <c r="AM239" s="438">
        <v>0</v>
      </c>
      <c r="AN239" s="438">
        <v>1764</v>
      </c>
      <c r="AO239" s="438">
        <v>0</v>
      </c>
      <c r="AP239" s="438">
        <v>0</v>
      </c>
      <c r="AQ239" s="438">
        <v>0</v>
      </c>
      <c r="AR239" s="438">
        <v>0</v>
      </c>
      <c r="AS239" s="438">
        <v>0</v>
      </c>
      <c r="AT239" s="438">
        <v>0</v>
      </c>
      <c r="AU239" s="438">
        <v>0</v>
      </c>
      <c r="AV239" s="438">
        <v>0</v>
      </c>
      <c r="AW239" s="438">
        <v>0</v>
      </c>
      <c r="AX239" s="438">
        <v>0</v>
      </c>
      <c r="AY239" s="438">
        <v>0</v>
      </c>
      <c r="AZ239" s="438">
        <v>0</v>
      </c>
      <c r="BA239" s="438">
        <v>0</v>
      </c>
      <c r="BB239" s="438">
        <v>0</v>
      </c>
      <c r="BC239" s="438">
        <v>0</v>
      </c>
      <c r="BD239" s="438">
        <v>0</v>
      </c>
      <c r="BE239" s="438">
        <v>0</v>
      </c>
      <c r="BF239" s="438">
        <v>0</v>
      </c>
      <c r="BG239" s="438">
        <v>0</v>
      </c>
      <c r="BH239" s="438">
        <v>0</v>
      </c>
      <c r="BI239" s="438">
        <v>0</v>
      </c>
      <c r="BJ239" s="438">
        <v>0</v>
      </c>
      <c r="BK239" s="438">
        <v>0</v>
      </c>
      <c r="BL239" s="438">
        <v>0</v>
      </c>
      <c r="BM239" s="438">
        <v>0</v>
      </c>
      <c r="BN239" s="438">
        <v>0</v>
      </c>
      <c r="BO239" s="438"/>
      <c r="BP239" s="438"/>
      <c r="BQ239" s="438"/>
      <c r="BR239" s="438"/>
      <c r="BS239" s="438"/>
      <c r="BT239" s="438"/>
      <c r="BU239" s="438"/>
      <c r="BV239" s="438"/>
      <c r="BW239" s="438"/>
      <c r="BX239" s="438"/>
      <c r="BY239" s="438"/>
      <c r="BZ239" s="438"/>
    </row>
    <row r="240" spans="1:78" ht="14" customHeight="1" x14ac:dyDescent="0.15">
      <c r="A240" s="438" t="s">
        <v>394</v>
      </c>
      <c r="B240" s="438">
        <v>-5189</v>
      </c>
      <c r="C240" s="438">
        <v>-263724.05</v>
      </c>
      <c r="D240" s="438">
        <v>5690</v>
      </c>
      <c r="E240" s="438">
        <v>2034</v>
      </c>
      <c r="F240" s="438">
        <v>-451</v>
      </c>
      <c r="G240" s="438">
        <v>12211.77</v>
      </c>
      <c r="H240" s="438">
        <v>-18071</v>
      </c>
      <c r="I240" s="438">
        <v>-10611</v>
      </c>
      <c r="J240" s="438">
        <v>0</v>
      </c>
      <c r="K240" s="438">
        <v>-74786.28</v>
      </c>
      <c r="L240" s="438">
        <v>-63947</v>
      </c>
      <c r="M240" s="438">
        <v>-62240</v>
      </c>
      <c r="N240" s="438">
        <v>-4581</v>
      </c>
      <c r="O240" s="438">
        <v>0</v>
      </c>
      <c r="P240" s="438">
        <v>0</v>
      </c>
      <c r="Q240" s="438">
        <v>0</v>
      </c>
      <c r="R240" s="438">
        <v>0</v>
      </c>
      <c r="S240" s="438">
        <v>0</v>
      </c>
      <c r="T240" s="438">
        <v>339</v>
      </c>
      <c r="U240" s="438">
        <v>727</v>
      </c>
      <c r="V240" s="438">
        <v>0</v>
      </c>
      <c r="W240" s="438">
        <v>0</v>
      </c>
      <c r="X240" s="438">
        <v>-183</v>
      </c>
      <c r="Y240" s="438">
        <v>-5304</v>
      </c>
      <c r="Z240" s="438">
        <v>0</v>
      </c>
      <c r="AA240" s="438">
        <v>0</v>
      </c>
      <c r="AB240" s="438">
        <v>-14221</v>
      </c>
      <c r="AC240" s="438">
        <v>0</v>
      </c>
      <c r="AD240" s="438">
        <v>0</v>
      </c>
      <c r="AE240" s="438">
        <v>0</v>
      </c>
      <c r="AF240" s="438">
        <v>0</v>
      </c>
      <c r="AG240" s="438">
        <v>0</v>
      </c>
      <c r="AH240" s="438">
        <v>0</v>
      </c>
      <c r="AI240" s="438">
        <v>443.47</v>
      </c>
      <c r="AJ240" s="438">
        <v>0</v>
      </c>
      <c r="AK240" s="438">
        <v>-15167</v>
      </c>
      <c r="AL240" s="438">
        <v>-5424</v>
      </c>
      <c r="AM240" s="438">
        <v>22771.31</v>
      </c>
      <c r="AN240" s="438">
        <v>0</v>
      </c>
      <c r="AO240" s="438">
        <v>0</v>
      </c>
      <c r="AP240" s="438">
        <v>0</v>
      </c>
      <c r="AQ240" s="438">
        <v>-7111.13</v>
      </c>
      <c r="AR240" s="438">
        <v>0</v>
      </c>
      <c r="AS240" s="438">
        <v>0</v>
      </c>
      <c r="AT240" s="438">
        <v>0</v>
      </c>
      <c r="AU240" s="438">
        <v>0</v>
      </c>
      <c r="AV240" s="438">
        <v>0</v>
      </c>
      <c r="AW240" s="438">
        <v>0</v>
      </c>
      <c r="AX240" s="438">
        <v>0</v>
      </c>
      <c r="AY240" s="438">
        <v>0</v>
      </c>
      <c r="AZ240" s="438">
        <v>0</v>
      </c>
      <c r="BA240" s="438">
        <v>0</v>
      </c>
      <c r="BB240" s="438">
        <v>0</v>
      </c>
      <c r="BC240" s="438">
        <v>0</v>
      </c>
      <c r="BD240" s="438">
        <v>0</v>
      </c>
      <c r="BE240" s="438">
        <v>0</v>
      </c>
      <c r="BF240" s="438">
        <v>0</v>
      </c>
      <c r="BG240" s="438">
        <v>14034.93</v>
      </c>
      <c r="BH240" s="438">
        <v>21454</v>
      </c>
      <c r="BI240" s="438">
        <v>0</v>
      </c>
      <c r="BJ240" s="438">
        <v>0</v>
      </c>
      <c r="BK240" s="438">
        <v>0</v>
      </c>
      <c r="BL240" s="438">
        <v>0</v>
      </c>
      <c r="BM240" s="438">
        <v>0</v>
      </c>
      <c r="BN240" s="438">
        <v>0</v>
      </c>
      <c r="BO240" s="438"/>
      <c r="BP240" s="438"/>
      <c r="BQ240" s="438"/>
      <c r="BR240" s="438"/>
      <c r="BS240" s="438"/>
      <c r="BT240" s="438"/>
      <c r="BU240" s="438"/>
      <c r="BV240" s="438"/>
      <c r="BW240" s="438"/>
      <c r="BX240" s="438"/>
      <c r="BY240" s="438"/>
      <c r="BZ240" s="438"/>
    </row>
    <row r="241" spans="1:78" ht="14" customHeight="1" x14ac:dyDescent="0.15">
      <c r="A241" s="438" t="s">
        <v>393</v>
      </c>
      <c r="B241" s="438">
        <v>0</v>
      </c>
      <c r="C241" s="438">
        <v>0</v>
      </c>
      <c r="D241" s="438">
        <v>-951</v>
      </c>
      <c r="E241" s="438">
        <v>-1562</v>
      </c>
      <c r="F241" s="438">
        <v>0</v>
      </c>
      <c r="G241" s="438">
        <v>0</v>
      </c>
      <c r="H241" s="438">
        <v>0</v>
      </c>
      <c r="I241" s="438">
        <v>0</v>
      </c>
      <c r="J241" s="438">
        <v>-8697</v>
      </c>
      <c r="K241" s="438">
        <v>0</v>
      </c>
      <c r="L241" s="438">
        <v>0</v>
      </c>
      <c r="M241" s="438">
        <v>0</v>
      </c>
      <c r="N241" s="438">
        <v>0</v>
      </c>
      <c r="O241" s="438">
        <v>1224777.58</v>
      </c>
      <c r="P241" s="438">
        <v>27546</v>
      </c>
      <c r="Q241" s="438">
        <v>33874</v>
      </c>
      <c r="R241" s="438">
        <v>20376</v>
      </c>
      <c r="S241" s="438">
        <v>0</v>
      </c>
      <c r="T241" s="438">
        <v>0</v>
      </c>
      <c r="U241" s="438">
        <v>0</v>
      </c>
      <c r="V241" s="438">
        <v>-239</v>
      </c>
      <c r="W241" s="438">
        <v>0</v>
      </c>
      <c r="X241" s="438">
        <v>0</v>
      </c>
      <c r="Y241" s="438">
        <v>0</v>
      </c>
      <c r="Z241" s="438">
        <v>-1394</v>
      </c>
      <c r="AA241" s="438">
        <v>0</v>
      </c>
      <c r="AB241" s="438">
        <v>0</v>
      </c>
      <c r="AC241" s="438">
        <v>-10933</v>
      </c>
      <c r="AD241" s="438">
        <v>-7881</v>
      </c>
      <c r="AE241" s="438">
        <v>0</v>
      </c>
      <c r="AF241" s="438">
        <v>-34816</v>
      </c>
      <c r="AG241" s="438">
        <v>-28380</v>
      </c>
      <c r="AH241" s="438">
        <v>-12808</v>
      </c>
      <c r="AI241" s="438">
        <v>0</v>
      </c>
      <c r="AJ241" s="438">
        <v>-21861</v>
      </c>
      <c r="AK241" s="438">
        <v>0</v>
      </c>
      <c r="AL241" s="438">
        <v>0</v>
      </c>
      <c r="AM241" s="438">
        <v>0</v>
      </c>
      <c r="AN241" s="438">
        <v>0</v>
      </c>
      <c r="AO241" s="438">
        <v>0</v>
      </c>
      <c r="AP241" s="438">
        <v>9534</v>
      </c>
      <c r="AQ241" s="438">
        <v>0</v>
      </c>
      <c r="AR241" s="438">
        <v>0</v>
      </c>
      <c r="AS241" s="438">
        <v>0</v>
      </c>
      <c r="AT241" s="438">
        <v>0</v>
      </c>
      <c r="AU241" s="438">
        <v>0</v>
      </c>
      <c r="AV241" s="438">
        <v>0</v>
      </c>
      <c r="AW241" s="438">
        <v>0</v>
      </c>
      <c r="AX241" s="438">
        <v>0</v>
      </c>
      <c r="AY241" s="438">
        <v>0</v>
      </c>
      <c r="AZ241" s="438">
        <v>0</v>
      </c>
      <c r="BA241" s="438">
        <v>0</v>
      </c>
      <c r="BB241" s="438">
        <v>0</v>
      </c>
      <c r="BC241" s="438">
        <v>0</v>
      </c>
      <c r="BD241" s="438">
        <v>0</v>
      </c>
      <c r="BE241" s="438">
        <v>0</v>
      </c>
      <c r="BF241" s="438">
        <v>0</v>
      </c>
      <c r="BG241" s="438">
        <v>29161.67</v>
      </c>
      <c r="BH241" s="438">
        <v>23127</v>
      </c>
      <c r="BI241" s="438">
        <v>0</v>
      </c>
      <c r="BJ241" s="438">
        <v>0</v>
      </c>
      <c r="BK241" s="438">
        <v>0</v>
      </c>
      <c r="BL241" s="438">
        <v>0</v>
      </c>
      <c r="BM241" s="438">
        <v>0</v>
      </c>
      <c r="BN241" s="438">
        <v>0</v>
      </c>
      <c r="BO241" s="438"/>
      <c r="BP241" s="438"/>
      <c r="BQ241" s="438"/>
      <c r="BR241" s="438"/>
      <c r="BS241" s="438"/>
      <c r="BT241" s="438"/>
      <c r="BU241" s="438"/>
      <c r="BV241" s="438"/>
      <c r="BW241" s="438"/>
      <c r="BX241" s="438"/>
      <c r="BY241" s="438"/>
      <c r="BZ241" s="438"/>
    </row>
    <row r="242" spans="1:78" ht="14" customHeight="1" x14ac:dyDescent="0.15">
      <c r="A242" s="438" t="s">
        <v>392</v>
      </c>
      <c r="B242" s="438">
        <v>-67714</v>
      </c>
      <c r="C242" s="438">
        <v>-285873.05</v>
      </c>
      <c r="D242" s="438">
        <v>-201662</v>
      </c>
      <c r="E242" s="438">
        <v>-137497</v>
      </c>
      <c r="F242" s="438">
        <v>-58719</v>
      </c>
      <c r="G242" s="438">
        <v>-179429.84</v>
      </c>
      <c r="H242" s="438">
        <v>-116983</v>
      </c>
      <c r="I242" s="438">
        <v>-72613</v>
      </c>
      <c r="J242" s="438">
        <v>-30276</v>
      </c>
      <c r="K242" s="438">
        <v>-106897.73</v>
      </c>
      <c r="L242" s="438">
        <v>-74081</v>
      </c>
      <c r="M242" s="438">
        <v>-46569</v>
      </c>
      <c r="N242" s="438">
        <v>-19157</v>
      </c>
      <c r="O242" s="438">
        <v>0</v>
      </c>
      <c r="P242" s="438">
        <v>0</v>
      </c>
      <c r="Q242" s="438">
        <v>0</v>
      </c>
      <c r="R242" s="438">
        <v>0</v>
      </c>
      <c r="S242" s="438">
        <v>0</v>
      </c>
      <c r="T242" s="438">
        <v>0</v>
      </c>
      <c r="U242" s="438">
        <v>0</v>
      </c>
      <c r="V242" s="438">
        <v>0</v>
      </c>
      <c r="W242" s="438">
        <v>0</v>
      </c>
      <c r="X242" s="438">
        <v>0</v>
      </c>
      <c r="Y242" s="438">
        <v>0</v>
      </c>
      <c r="Z242" s="438">
        <v>0</v>
      </c>
      <c r="AA242" s="438">
        <v>0</v>
      </c>
      <c r="AB242" s="438">
        <v>0</v>
      </c>
      <c r="AC242" s="438">
        <v>0</v>
      </c>
      <c r="AD242" s="438">
        <v>0</v>
      </c>
      <c r="AE242" s="438">
        <v>0</v>
      </c>
      <c r="AF242" s="438">
        <v>0</v>
      </c>
      <c r="AG242" s="438">
        <v>0</v>
      </c>
      <c r="AH242" s="438">
        <v>0</v>
      </c>
      <c r="AI242" s="438">
        <v>0</v>
      </c>
      <c r="AJ242" s="438">
        <v>0</v>
      </c>
      <c r="AK242" s="438">
        <v>0</v>
      </c>
      <c r="AL242" s="438">
        <v>0</v>
      </c>
      <c r="AM242" s="438">
        <v>0</v>
      </c>
      <c r="AN242" s="438">
        <v>0</v>
      </c>
      <c r="AO242" s="438">
        <v>0</v>
      </c>
      <c r="AP242" s="438">
        <v>0</v>
      </c>
      <c r="AQ242" s="438">
        <v>0</v>
      </c>
      <c r="AR242" s="438">
        <v>0</v>
      </c>
      <c r="AS242" s="438">
        <v>0</v>
      </c>
      <c r="AT242" s="438">
        <v>0</v>
      </c>
      <c r="AU242" s="438">
        <v>0</v>
      </c>
      <c r="AV242" s="438">
        <v>0</v>
      </c>
      <c r="AW242" s="438">
        <v>0</v>
      </c>
      <c r="AX242" s="438">
        <v>0</v>
      </c>
      <c r="AY242" s="438">
        <v>0</v>
      </c>
      <c r="AZ242" s="438">
        <v>0</v>
      </c>
      <c r="BA242" s="438">
        <v>0</v>
      </c>
      <c r="BB242" s="438">
        <v>0</v>
      </c>
      <c r="BC242" s="438">
        <v>0</v>
      </c>
      <c r="BD242" s="438">
        <v>0</v>
      </c>
      <c r="BE242" s="438">
        <v>0</v>
      </c>
      <c r="BF242" s="438">
        <v>0</v>
      </c>
      <c r="BG242" s="438">
        <v>0</v>
      </c>
      <c r="BH242" s="438">
        <v>0</v>
      </c>
      <c r="BI242" s="438">
        <v>0</v>
      </c>
      <c r="BJ242" s="438">
        <v>0</v>
      </c>
      <c r="BK242" s="438">
        <v>0</v>
      </c>
      <c r="BL242" s="438">
        <v>0</v>
      </c>
      <c r="BM242" s="438">
        <v>0</v>
      </c>
      <c r="BN242" s="438">
        <v>0</v>
      </c>
      <c r="BO242" s="438"/>
      <c r="BP242" s="438"/>
      <c r="BQ242" s="438"/>
      <c r="BR242" s="438"/>
      <c r="BS242" s="438"/>
      <c r="BT242" s="438"/>
      <c r="BU242" s="438"/>
      <c r="BV242" s="438"/>
      <c r="BW242" s="438"/>
      <c r="BX242" s="438"/>
      <c r="BY242" s="438"/>
      <c r="BZ242" s="438"/>
    </row>
    <row r="243" spans="1:78" ht="14" customHeight="1" x14ac:dyDescent="0.15">
      <c r="A243" s="438" t="s">
        <v>391</v>
      </c>
      <c r="B243" s="438">
        <v>-67714</v>
      </c>
      <c r="C243" s="438">
        <v>-285873.05</v>
      </c>
      <c r="D243" s="438">
        <v>-201662</v>
      </c>
      <c r="E243" s="438">
        <v>-137497</v>
      </c>
      <c r="F243" s="438">
        <v>-58719</v>
      </c>
      <c r="G243" s="438">
        <v>-179429.84</v>
      </c>
      <c r="H243" s="438">
        <v>-116983</v>
      </c>
      <c r="I243" s="438">
        <v>-72613</v>
      </c>
      <c r="J243" s="438">
        <v>-30276</v>
      </c>
      <c r="K243" s="438">
        <v>-106897.73</v>
      </c>
      <c r="L243" s="438">
        <v>-74081</v>
      </c>
      <c r="M243" s="438">
        <v>-46569</v>
      </c>
      <c r="N243" s="438">
        <v>-19157</v>
      </c>
      <c r="O243" s="438">
        <v>0</v>
      </c>
      <c r="P243" s="438">
        <v>0</v>
      </c>
      <c r="Q243" s="438">
        <v>0</v>
      </c>
      <c r="R243" s="438">
        <v>0</v>
      </c>
      <c r="S243" s="438">
        <v>0</v>
      </c>
      <c r="T243" s="438">
        <v>0</v>
      </c>
      <c r="U243" s="438">
        <v>0</v>
      </c>
      <c r="V243" s="438">
        <v>0</v>
      </c>
      <c r="W243" s="438">
        <v>0</v>
      </c>
      <c r="X243" s="438">
        <v>0</v>
      </c>
      <c r="Y243" s="438">
        <v>0</v>
      </c>
      <c r="Z243" s="438">
        <v>0</v>
      </c>
      <c r="AA243" s="438">
        <v>0</v>
      </c>
      <c r="AB243" s="438">
        <v>0</v>
      </c>
      <c r="AC243" s="438">
        <v>0</v>
      </c>
      <c r="AD243" s="438">
        <v>0</v>
      </c>
      <c r="AE243" s="438">
        <v>0</v>
      </c>
      <c r="AF243" s="438">
        <v>0</v>
      </c>
      <c r="AG243" s="438">
        <v>0</v>
      </c>
      <c r="AH243" s="438">
        <v>0</v>
      </c>
      <c r="AI243" s="438">
        <v>0</v>
      </c>
      <c r="AJ243" s="438">
        <v>0</v>
      </c>
      <c r="AK243" s="438">
        <v>0</v>
      </c>
      <c r="AL243" s="438">
        <v>0</v>
      </c>
      <c r="AM243" s="438">
        <v>0</v>
      </c>
      <c r="AN243" s="438">
        <v>0</v>
      </c>
      <c r="AO243" s="438">
        <v>0</v>
      </c>
      <c r="AP243" s="438">
        <v>0</v>
      </c>
      <c r="AQ243" s="438">
        <v>0</v>
      </c>
      <c r="AR243" s="438">
        <v>0</v>
      </c>
      <c r="AS243" s="438">
        <v>0</v>
      </c>
      <c r="AT243" s="438">
        <v>0</v>
      </c>
      <c r="AU243" s="438">
        <v>0</v>
      </c>
      <c r="AV243" s="438">
        <v>0</v>
      </c>
      <c r="AW243" s="438">
        <v>0</v>
      </c>
      <c r="AX243" s="438">
        <v>0</v>
      </c>
      <c r="AY243" s="438">
        <v>0</v>
      </c>
      <c r="AZ243" s="438">
        <v>0</v>
      </c>
      <c r="BA243" s="438">
        <v>0</v>
      </c>
      <c r="BB243" s="438">
        <v>0</v>
      </c>
      <c r="BC243" s="438">
        <v>0</v>
      </c>
      <c r="BD243" s="438">
        <v>0</v>
      </c>
      <c r="BE243" s="438">
        <v>0</v>
      </c>
      <c r="BF243" s="438">
        <v>0</v>
      </c>
      <c r="BG243" s="438">
        <v>0</v>
      </c>
      <c r="BH243" s="438">
        <v>0</v>
      </c>
      <c r="BI243" s="438">
        <v>0</v>
      </c>
      <c r="BJ243" s="438">
        <v>0</v>
      </c>
      <c r="BK243" s="438">
        <v>0</v>
      </c>
      <c r="BL243" s="438">
        <v>0</v>
      </c>
      <c r="BM243" s="438">
        <v>0</v>
      </c>
      <c r="BN243" s="438">
        <v>0</v>
      </c>
      <c r="BO243" s="438"/>
      <c r="BP243" s="438"/>
      <c r="BQ243" s="438"/>
      <c r="BR243" s="438"/>
      <c r="BS243" s="438"/>
      <c r="BT243" s="438"/>
      <c r="BU243" s="438"/>
      <c r="BV243" s="438"/>
      <c r="BW243" s="438"/>
      <c r="BX243" s="438"/>
      <c r="BY243" s="438"/>
      <c r="BZ243" s="438"/>
    </row>
    <row r="244" spans="1:78" ht="14" customHeight="1" x14ac:dyDescent="0.15">
      <c r="A244" s="438" t="s">
        <v>211</v>
      </c>
      <c r="B244" s="438">
        <v>259457</v>
      </c>
      <c r="C244" s="438">
        <v>1007234.85</v>
      </c>
      <c r="D244" s="438">
        <v>739152</v>
      </c>
      <c r="E244" s="438">
        <v>459038</v>
      </c>
      <c r="F244" s="438">
        <v>185605</v>
      </c>
      <c r="G244" s="438">
        <v>726302.01</v>
      </c>
      <c r="H244" s="438">
        <v>533754</v>
      </c>
      <c r="I244" s="438">
        <v>349361</v>
      </c>
      <c r="J244" s="438">
        <v>172415</v>
      </c>
      <c r="K244" s="438">
        <v>717945.1</v>
      </c>
      <c r="L244" s="438">
        <v>550911</v>
      </c>
      <c r="M244" s="438">
        <v>337187</v>
      </c>
      <c r="N244" s="438">
        <v>165469</v>
      </c>
      <c r="O244" s="438">
        <v>668739.65</v>
      </c>
      <c r="P244" s="438">
        <v>505058</v>
      </c>
      <c r="Q244" s="438">
        <v>330574</v>
      </c>
      <c r="R244" s="438">
        <v>170959</v>
      </c>
      <c r="S244" s="438">
        <v>214021.42</v>
      </c>
      <c r="T244" s="438">
        <v>162823</v>
      </c>
      <c r="U244" s="438">
        <v>0</v>
      </c>
      <c r="V244" s="438">
        <v>53579</v>
      </c>
      <c r="W244" s="438">
        <v>204614.89</v>
      </c>
      <c r="X244" s="438">
        <v>155676</v>
      </c>
      <c r="Y244" s="438">
        <v>101448</v>
      </c>
      <c r="Z244" s="438">
        <v>49255</v>
      </c>
      <c r="AA244" s="438">
        <v>223877.72</v>
      </c>
      <c r="AB244" s="438">
        <v>169301</v>
      </c>
      <c r="AC244" s="438">
        <v>115378</v>
      </c>
      <c r="AD244" s="438">
        <v>58569</v>
      </c>
      <c r="AE244" s="438">
        <v>298537.24</v>
      </c>
      <c r="AF244" s="438">
        <v>232417</v>
      </c>
      <c r="AG244" s="438">
        <v>160889</v>
      </c>
      <c r="AH244" s="438">
        <v>82107</v>
      </c>
      <c r="AI244" s="438">
        <v>379549.37</v>
      </c>
      <c r="AJ244" s="438">
        <v>293983</v>
      </c>
      <c r="AK244" s="438">
        <v>196834</v>
      </c>
      <c r="AL244" s="438">
        <v>99429</v>
      </c>
      <c r="AM244" s="438">
        <v>455314.25</v>
      </c>
      <c r="AN244" s="438">
        <v>344872</v>
      </c>
      <c r="AO244" s="438">
        <v>233731</v>
      </c>
      <c r="AP244" s="438">
        <v>119226</v>
      </c>
      <c r="AQ244" s="438">
        <v>506575.64</v>
      </c>
      <c r="AR244" s="438">
        <v>379548</v>
      </c>
      <c r="AS244" s="438">
        <v>249660</v>
      </c>
      <c r="AT244" s="438">
        <v>120676</v>
      </c>
      <c r="AU244" s="438">
        <v>486342.15</v>
      </c>
      <c r="AV244" s="438">
        <v>364279</v>
      </c>
      <c r="AW244" s="438">
        <v>242207</v>
      </c>
      <c r="AX244" s="438">
        <v>119603</v>
      </c>
      <c r="AY244" s="438">
        <v>414072.56</v>
      </c>
      <c r="AZ244" s="438">
        <v>297830</v>
      </c>
      <c r="BA244" s="438">
        <v>184915</v>
      </c>
      <c r="BB244" s="438">
        <v>88556</v>
      </c>
      <c r="BC244" s="438">
        <v>307526.07</v>
      </c>
      <c r="BD244" s="438">
        <v>222341</v>
      </c>
      <c r="BE244" s="438">
        <v>151598</v>
      </c>
      <c r="BF244" s="438">
        <v>75424</v>
      </c>
      <c r="BG244" s="438">
        <v>206115.32</v>
      </c>
      <c r="BH244" s="438">
        <v>136665</v>
      </c>
      <c r="BI244" s="438">
        <v>83033</v>
      </c>
      <c r="BJ244" s="438">
        <v>0</v>
      </c>
      <c r="BK244" s="438">
        <v>0</v>
      </c>
      <c r="BL244" s="438">
        <v>0</v>
      </c>
      <c r="BM244" s="438">
        <v>0</v>
      </c>
      <c r="BN244" s="438">
        <v>0</v>
      </c>
      <c r="BO244" s="438"/>
      <c r="BP244" s="438"/>
      <c r="BQ244" s="438"/>
      <c r="BR244" s="438"/>
      <c r="BS244" s="438"/>
      <c r="BT244" s="438"/>
      <c r="BU244" s="438"/>
      <c r="BV244" s="438"/>
      <c r="BW244" s="438"/>
      <c r="BX244" s="438"/>
      <c r="BY244" s="438"/>
      <c r="BZ244" s="438"/>
    </row>
    <row r="245" spans="1:78" ht="14" customHeight="1" x14ac:dyDescent="0.15">
      <c r="A245" s="438" t="s">
        <v>209</v>
      </c>
      <c r="B245" s="438">
        <v>0</v>
      </c>
      <c r="C245" s="438">
        <v>0</v>
      </c>
      <c r="D245" s="438">
        <v>0</v>
      </c>
      <c r="E245" s="438">
        <v>0</v>
      </c>
      <c r="F245" s="438">
        <v>0</v>
      </c>
      <c r="G245" s="438">
        <v>0</v>
      </c>
      <c r="H245" s="438">
        <v>0</v>
      </c>
      <c r="I245" s="438">
        <v>0</v>
      </c>
      <c r="J245" s="438">
        <v>0</v>
      </c>
      <c r="K245" s="438">
        <v>0</v>
      </c>
      <c r="L245" s="438">
        <v>0</v>
      </c>
      <c r="M245" s="438">
        <v>0</v>
      </c>
      <c r="N245" s="438">
        <v>0</v>
      </c>
      <c r="O245" s="438">
        <v>0</v>
      </c>
      <c r="P245" s="438">
        <v>0</v>
      </c>
      <c r="Q245" s="438">
        <v>0</v>
      </c>
      <c r="R245" s="438">
        <v>0</v>
      </c>
      <c r="S245" s="438">
        <v>0</v>
      </c>
      <c r="T245" s="438">
        <v>0</v>
      </c>
      <c r="U245" s="438">
        <v>0</v>
      </c>
      <c r="V245" s="438">
        <v>0</v>
      </c>
      <c r="W245" s="438">
        <v>0</v>
      </c>
      <c r="X245" s="438">
        <v>0</v>
      </c>
      <c r="Y245" s="438">
        <v>0</v>
      </c>
      <c r="Z245" s="438">
        <v>0</v>
      </c>
      <c r="AA245" s="438">
        <v>407556.8</v>
      </c>
      <c r="AB245" s="438">
        <v>300031</v>
      </c>
      <c r="AC245" s="438">
        <v>206911</v>
      </c>
      <c r="AD245" s="438">
        <v>189137</v>
      </c>
      <c r="AE245" s="438">
        <v>414510.47</v>
      </c>
      <c r="AF245" s="438">
        <v>349479</v>
      </c>
      <c r="AG245" s="438">
        <v>264720</v>
      </c>
      <c r="AH245" s="438">
        <v>172964</v>
      </c>
      <c r="AI245" s="438">
        <v>430959.22</v>
      </c>
      <c r="AJ245" s="438">
        <v>306153</v>
      </c>
      <c r="AK245" s="438">
        <v>244212</v>
      </c>
      <c r="AL245" s="438">
        <v>114839</v>
      </c>
      <c r="AM245" s="438">
        <v>0</v>
      </c>
      <c r="AN245" s="438">
        <v>0</v>
      </c>
      <c r="AO245" s="438">
        <v>0</v>
      </c>
      <c r="AP245" s="438">
        <v>0</v>
      </c>
      <c r="AQ245" s="438">
        <v>0</v>
      </c>
      <c r="AR245" s="438">
        <v>0</v>
      </c>
      <c r="AS245" s="438">
        <v>0</v>
      </c>
      <c r="AT245" s="438">
        <v>0</v>
      </c>
      <c r="AU245" s="438">
        <v>0</v>
      </c>
      <c r="AV245" s="438">
        <v>0</v>
      </c>
      <c r="AW245" s="438">
        <v>0</v>
      </c>
      <c r="AX245" s="438">
        <v>72402</v>
      </c>
      <c r="AY245" s="438">
        <v>255100.32</v>
      </c>
      <c r="AZ245" s="438">
        <v>197939</v>
      </c>
      <c r="BA245" s="438">
        <v>152836</v>
      </c>
      <c r="BB245" s="438">
        <v>89913</v>
      </c>
      <c r="BC245" s="438">
        <v>220237.44</v>
      </c>
      <c r="BD245" s="438">
        <v>157642</v>
      </c>
      <c r="BE245" s="438">
        <v>121330</v>
      </c>
      <c r="BF245" s="438">
        <v>66622</v>
      </c>
      <c r="BG245" s="438">
        <v>150375.04999999999</v>
      </c>
      <c r="BH245" s="438">
        <v>107991</v>
      </c>
      <c r="BI245" s="438">
        <v>81300</v>
      </c>
      <c r="BJ245" s="438">
        <v>0</v>
      </c>
      <c r="BK245" s="438">
        <v>0</v>
      </c>
      <c r="BL245" s="438">
        <v>0</v>
      </c>
      <c r="BM245" s="438">
        <v>0</v>
      </c>
      <c r="BN245" s="438">
        <v>0</v>
      </c>
      <c r="BO245" s="438"/>
      <c r="BP245" s="438"/>
      <c r="BQ245" s="438"/>
      <c r="BR245" s="438"/>
      <c r="BS245" s="438"/>
      <c r="BT245" s="438"/>
      <c r="BU245" s="438"/>
      <c r="BV245" s="438"/>
      <c r="BW245" s="438"/>
      <c r="BX245" s="438"/>
      <c r="BY245" s="438"/>
      <c r="BZ245" s="438"/>
    </row>
    <row r="246" spans="1:78" ht="14" customHeight="1" x14ac:dyDescent="0.15">
      <c r="A246" s="438" t="s">
        <v>390</v>
      </c>
      <c r="B246" s="438">
        <v>8884</v>
      </c>
      <c r="C246" s="438">
        <v>28537.81</v>
      </c>
      <c r="D246" s="438">
        <v>21210</v>
      </c>
      <c r="E246" s="438">
        <v>14140</v>
      </c>
      <c r="F246" s="438">
        <v>7070</v>
      </c>
      <c r="G246" s="438">
        <v>29093.07</v>
      </c>
      <c r="H246" s="438">
        <v>21820</v>
      </c>
      <c r="I246" s="438">
        <v>14547</v>
      </c>
      <c r="J246" s="438">
        <v>7273</v>
      </c>
      <c r="K246" s="438">
        <v>29472.23</v>
      </c>
      <c r="L246" s="438">
        <v>22103</v>
      </c>
      <c r="M246" s="438">
        <v>14735</v>
      </c>
      <c r="N246" s="438">
        <v>7367</v>
      </c>
      <c r="O246" s="438">
        <v>0</v>
      </c>
      <c r="P246" s="438">
        <v>0</v>
      </c>
      <c r="Q246" s="438">
        <v>0</v>
      </c>
      <c r="R246" s="438">
        <v>0</v>
      </c>
      <c r="S246" s="438">
        <v>0</v>
      </c>
      <c r="T246" s="438">
        <v>0</v>
      </c>
      <c r="U246" s="438">
        <v>0</v>
      </c>
      <c r="V246" s="438">
        <v>0</v>
      </c>
      <c r="W246" s="438">
        <v>0</v>
      </c>
      <c r="X246" s="438">
        <v>0</v>
      </c>
      <c r="Y246" s="438">
        <v>0</v>
      </c>
      <c r="Z246" s="438">
        <v>0</v>
      </c>
      <c r="AA246" s="438">
        <v>0</v>
      </c>
      <c r="AB246" s="438">
        <v>0</v>
      </c>
      <c r="AC246" s="438">
        <v>0</v>
      </c>
      <c r="AD246" s="438">
        <v>0</v>
      </c>
      <c r="AE246" s="438">
        <v>0</v>
      </c>
      <c r="AF246" s="438">
        <v>0</v>
      </c>
      <c r="AG246" s="438">
        <v>0</v>
      </c>
      <c r="AH246" s="438">
        <v>0</v>
      </c>
      <c r="AI246" s="438">
        <v>0</v>
      </c>
      <c r="AJ246" s="438">
        <v>0</v>
      </c>
      <c r="AK246" s="438">
        <v>0</v>
      </c>
      <c r="AL246" s="438">
        <v>0</v>
      </c>
      <c r="AM246" s="438">
        <v>0</v>
      </c>
      <c r="AN246" s="438">
        <v>0</v>
      </c>
      <c r="AO246" s="438">
        <v>0</v>
      </c>
      <c r="AP246" s="438">
        <v>0</v>
      </c>
      <c r="AQ246" s="438">
        <v>0</v>
      </c>
      <c r="AR246" s="438">
        <v>0</v>
      </c>
      <c r="AS246" s="438">
        <v>0</v>
      </c>
      <c r="AT246" s="438">
        <v>0</v>
      </c>
      <c r="AU246" s="438">
        <v>0</v>
      </c>
      <c r="AV246" s="438">
        <v>0</v>
      </c>
      <c r="AW246" s="438">
        <v>0</v>
      </c>
      <c r="AX246" s="438">
        <v>0</v>
      </c>
      <c r="AY246" s="438">
        <v>0</v>
      </c>
      <c r="AZ246" s="438">
        <v>0</v>
      </c>
      <c r="BA246" s="438">
        <v>0</v>
      </c>
      <c r="BB246" s="438">
        <v>0</v>
      </c>
      <c r="BC246" s="438">
        <v>0</v>
      </c>
      <c r="BD246" s="438">
        <v>0</v>
      </c>
      <c r="BE246" s="438">
        <v>0</v>
      </c>
      <c r="BF246" s="438">
        <v>0</v>
      </c>
      <c r="BG246" s="438">
        <v>0</v>
      </c>
      <c r="BH246" s="438">
        <v>0</v>
      </c>
      <c r="BI246" s="438">
        <v>0</v>
      </c>
      <c r="BJ246" s="438">
        <v>0</v>
      </c>
      <c r="BK246" s="438">
        <v>0</v>
      </c>
      <c r="BL246" s="438">
        <v>0</v>
      </c>
      <c r="BM246" s="438">
        <v>0</v>
      </c>
      <c r="BN246" s="438">
        <v>0</v>
      </c>
      <c r="BO246" s="438"/>
      <c r="BP246" s="438"/>
      <c r="BQ246" s="438"/>
      <c r="BR246" s="438"/>
      <c r="BS246" s="438"/>
      <c r="BT246" s="438"/>
      <c r="BU246" s="438"/>
      <c r="BV246" s="438"/>
      <c r="BW246" s="438"/>
      <c r="BX246" s="438"/>
      <c r="BY246" s="438"/>
      <c r="BZ246" s="438"/>
    </row>
    <row r="247" spans="1:78" ht="14" customHeight="1" x14ac:dyDescent="0.15">
      <c r="A247" s="438" t="s">
        <v>389</v>
      </c>
      <c r="B247" s="438">
        <v>-15066</v>
      </c>
      <c r="C247" s="438">
        <v>-115545.46</v>
      </c>
      <c r="D247" s="438">
        <v>-95204</v>
      </c>
      <c r="E247" s="438">
        <v>-84272</v>
      </c>
      <c r="F247" s="438">
        <v>-107519</v>
      </c>
      <c r="G247" s="438">
        <v>-60919.35</v>
      </c>
      <c r="H247" s="438">
        <v>-15456</v>
      </c>
      <c r="I247" s="438">
        <v>-54327</v>
      </c>
      <c r="J247" s="438">
        <v>-17731</v>
      </c>
      <c r="K247" s="438">
        <v>-57833.34</v>
      </c>
      <c r="L247" s="438">
        <v>-91849</v>
      </c>
      <c r="M247" s="438">
        <v>-130258</v>
      </c>
      <c r="N247" s="438">
        <v>-18792</v>
      </c>
      <c r="O247" s="438">
        <v>-243384.51</v>
      </c>
      <c r="P247" s="438">
        <v>-205406</v>
      </c>
      <c r="Q247" s="438">
        <v>-191788</v>
      </c>
      <c r="R247" s="438">
        <v>776733</v>
      </c>
      <c r="S247" s="438">
        <v>-100436.28</v>
      </c>
      <c r="T247" s="438">
        <v>-25446</v>
      </c>
      <c r="U247" s="438">
        <v>-101295</v>
      </c>
      <c r="V247" s="438">
        <v>-139855</v>
      </c>
      <c r="W247" s="438">
        <v>-255497.7</v>
      </c>
      <c r="X247" s="438">
        <v>-106545</v>
      </c>
      <c r="Y247" s="438">
        <v>-79052</v>
      </c>
      <c r="Z247" s="438">
        <v>-82587</v>
      </c>
      <c r="AA247" s="438">
        <v>-181903.9</v>
      </c>
      <c r="AB247" s="438">
        <v>-41778</v>
      </c>
      <c r="AC247" s="438">
        <v>-116758</v>
      </c>
      <c r="AD247" s="438">
        <v>-54159</v>
      </c>
      <c r="AE247" s="438">
        <v>-206347.34</v>
      </c>
      <c r="AF247" s="438">
        <v>-164209</v>
      </c>
      <c r="AG247" s="438">
        <v>-134076</v>
      </c>
      <c r="AH247" s="438">
        <v>-65724</v>
      </c>
      <c r="AI247" s="438">
        <v>-123705.43</v>
      </c>
      <c r="AJ247" s="438">
        <v>-158710</v>
      </c>
      <c r="AK247" s="438">
        <v>-66844</v>
      </c>
      <c r="AL247" s="438">
        <v>-28998</v>
      </c>
      <c r="AM247" s="438">
        <v>-266538.46999999997</v>
      </c>
      <c r="AN247" s="438">
        <v>-133084</v>
      </c>
      <c r="AO247" s="438">
        <v>-109943</v>
      </c>
      <c r="AP247" s="438">
        <v>-46561</v>
      </c>
      <c r="AQ247" s="438">
        <v>-191294.62</v>
      </c>
      <c r="AR247" s="438">
        <v>-149583</v>
      </c>
      <c r="AS247" s="438">
        <v>-95133</v>
      </c>
      <c r="AT247" s="438">
        <v>-53773</v>
      </c>
      <c r="AU247" s="438">
        <v>87767.65</v>
      </c>
      <c r="AV247" s="438">
        <v>21302</v>
      </c>
      <c r="AW247" s="438">
        <v>-72659</v>
      </c>
      <c r="AX247" s="438">
        <v>-33338</v>
      </c>
      <c r="AY247" s="438">
        <v>109925.65</v>
      </c>
      <c r="AZ247" s="438">
        <v>32650</v>
      </c>
      <c r="BA247" s="438">
        <v>20875</v>
      </c>
      <c r="BB247" s="438">
        <v>12980</v>
      </c>
      <c r="BC247" s="438">
        <v>9979.75</v>
      </c>
      <c r="BD247" s="438">
        <v>9186</v>
      </c>
      <c r="BE247" s="438">
        <v>10297</v>
      </c>
      <c r="BF247" s="438">
        <v>-42199</v>
      </c>
      <c r="BG247" s="438">
        <v>160068.63</v>
      </c>
      <c r="BH247" s="438">
        <v>155845</v>
      </c>
      <c r="BI247" s="438">
        <v>-108493</v>
      </c>
      <c r="BJ247" s="438">
        <v>6913</v>
      </c>
      <c r="BK247" s="438">
        <v>463619.88</v>
      </c>
      <c r="BL247" s="438">
        <v>326543</v>
      </c>
      <c r="BM247" s="438">
        <v>213412</v>
      </c>
      <c r="BN247" s="438">
        <v>110901</v>
      </c>
      <c r="BO247" s="438"/>
      <c r="BP247" s="438"/>
      <c r="BQ247" s="438"/>
      <c r="BR247" s="438"/>
      <c r="BS247" s="438"/>
      <c r="BT247" s="438"/>
      <c r="BU247" s="438"/>
      <c r="BV247" s="438"/>
      <c r="BW247" s="438"/>
      <c r="BX247" s="438"/>
      <c r="BY247" s="438"/>
      <c r="BZ247" s="438"/>
    </row>
    <row r="248" spans="1:78" ht="14" customHeight="1" x14ac:dyDescent="0.15">
      <c r="A248" s="438" t="s">
        <v>388</v>
      </c>
      <c r="B248" s="438">
        <v>1856379</v>
      </c>
      <c r="C248" s="438">
        <v>5279198.53</v>
      </c>
      <c r="D248" s="438">
        <v>3880025</v>
      </c>
      <c r="E248" s="438">
        <v>2702559</v>
      </c>
      <c r="F248" s="438">
        <v>1584049</v>
      </c>
      <c r="G248" s="438">
        <v>4221920.84</v>
      </c>
      <c r="H248" s="438">
        <v>2844033</v>
      </c>
      <c r="I248" s="438">
        <v>1774552</v>
      </c>
      <c r="J248" s="438">
        <v>830350</v>
      </c>
      <c r="K248" s="438">
        <v>1696289.62</v>
      </c>
      <c r="L248" s="438">
        <v>915130</v>
      </c>
      <c r="M248" s="438">
        <v>747098</v>
      </c>
      <c r="N248" s="438">
        <v>480785</v>
      </c>
      <c r="O248" s="438">
        <v>1851291.12</v>
      </c>
      <c r="P248" s="438">
        <v>1396039</v>
      </c>
      <c r="Q248" s="438">
        <v>1301208</v>
      </c>
      <c r="R248" s="438">
        <v>1089316</v>
      </c>
      <c r="S248" s="438">
        <v>4327985.1399999997</v>
      </c>
      <c r="T248" s="438">
        <v>3257458</v>
      </c>
      <c r="U248" s="438">
        <v>2282552</v>
      </c>
      <c r="V248" s="438">
        <v>1472977</v>
      </c>
      <c r="W248" s="438">
        <v>4768107.09</v>
      </c>
      <c r="X248" s="438">
        <v>3688150</v>
      </c>
      <c r="Y248" s="438">
        <v>2509564</v>
      </c>
      <c r="Z248" s="438">
        <v>1495375</v>
      </c>
      <c r="AA248" s="438">
        <v>4610902.1399999997</v>
      </c>
      <c r="AB248" s="438">
        <v>3539888</v>
      </c>
      <c r="AC248" s="438">
        <v>2353150</v>
      </c>
      <c r="AD248" s="438">
        <v>1480058</v>
      </c>
      <c r="AE248" s="438">
        <v>4645632.93</v>
      </c>
      <c r="AF248" s="438">
        <v>3314455</v>
      </c>
      <c r="AG248" s="438">
        <v>2438869</v>
      </c>
      <c r="AH248" s="438">
        <v>1507167</v>
      </c>
      <c r="AI248" s="438">
        <v>4719010.04</v>
      </c>
      <c r="AJ248" s="438">
        <v>3173304</v>
      </c>
      <c r="AK248" s="438">
        <v>2389081</v>
      </c>
      <c r="AL248" s="438">
        <v>1532793</v>
      </c>
      <c r="AM248" s="438">
        <v>3744414.81</v>
      </c>
      <c r="AN248" s="438">
        <v>2609416</v>
      </c>
      <c r="AO248" s="438">
        <v>1735315</v>
      </c>
      <c r="AP248" s="438">
        <v>1194984</v>
      </c>
      <c r="AQ248" s="438">
        <v>3740129.98</v>
      </c>
      <c r="AR248" s="438">
        <v>2844520</v>
      </c>
      <c r="AS248" s="438">
        <v>1984024</v>
      </c>
      <c r="AT248" s="438">
        <v>1215628</v>
      </c>
      <c r="AU248" s="438">
        <v>3090459.64</v>
      </c>
      <c r="AV248" s="438">
        <v>2262253</v>
      </c>
      <c r="AW248" s="438">
        <v>1657341</v>
      </c>
      <c r="AX248" s="438">
        <v>984746</v>
      </c>
      <c r="AY248" s="438">
        <v>2232426.7000000002</v>
      </c>
      <c r="AZ248" s="438">
        <v>1696101</v>
      </c>
      <c r="BA248" s="438">
        <v>1260618</v>
      </c>
      <c r="BB248" s="438">
        <v>773342</v>
      </c>
      <c r="BC248" s="438">
        <v>1603951.99</v>
      </c>
      <c r="BD248" s="438">
        <v>1073894</v>
      </c>
      <c r="BE248" s="438">
        <v>835110</v>
      </c>
      <c r="BF248" s="438">
        <v>605569</v>
      </c>
      <c r="BG248" s="438">
        <v>1353463.62</v>
      </c>
      <c r="BH248" s="438">
        <v>907341</v>
      </c>
      <c r="BI248" s="438">
        <v>656745</v>
      </c>
      <c r="BJ248" s="438">
        <v>395608</v>
      </c>
      <c r="BK248" s="438">
        <v>1595355.64</v>
      </c>
      <c r="BL248" s="438">
        <v>1255864</v>
      </c>
      <c r="BM248" s="438">
        <v>917548</v>
      </c>
      <c r="BN248" s="438">
        <v>590133</v>
      </c>
      <c r="BO248" s="438"/>
      <c r="BP248" s="438"/>
      <c r="BQ248" s="438"/>
      <c r="BR248" s="438"/>
      <c r="BS248" s="438"/>
      <c r="BT248" s="438"/>
      <c r="BU248" s="438"/>
      <c r="BV248" s="438"/>
      <c r="BW248" s="438"/>
      <c r="BX248" s="438"/>
      <c r="BY248" s="438"/>
      <c r="BZ248" s="438"/>
    </row>
    <row r="249" spans="1:78" ht="14" customHeight="1" x14ac:dyDescent="0.15">
      <c r="A249" s="438" t="s">
        <v>387</v>
      </c>
      <c r="B249" s="438"/>
      <c r="C249" s="438"/>
      <c r="D249" s="438"/>
      <c r="E249" s="438"/>
      <c r="F249" s="438"/>
      <c r="G249" s="438"/>
      <c r="H249" s="438"/>
      <c r="I249" s="438"/>
      <c r="J249" s="438"/>
      <c r="K249" s="438"/>
      <c r="L249" s="438"/>
      <c r="M249" s="438"/>
      <c r="N249" s="438"/>
      <c r="O249" s="438"/>
      <c r="P249" s="438"/>
      <c r="Q249" s="438"/>
      <c r="R249" s="438"/>
      <c r="S249" s="438"/>
      <c r="T249" s="438"/>
      <c r="U249" s="438"/>
      <c r="V249" s="438"/>
      <c r="W249" s="438"/>
      <c r="X249" s="438"/>
      <c r="Y249" s="438"/>
      <c r="Z249" s="438"/>
      <c r="AA249" s="438"/>
      <c r="AB249" s="438"/>
      <c r="AC249" s="438"/>
      <c r="AD249" s="438"/>
      <c r="AE249" s="438"/>
      <c r="AF249" s="438"/>
      <c r="AG249" s="438"/>
      <c r="AH249" s="438"/>
      <c r="AI249" s="438"/>
      <c r="AJ249" s="438"/>
      <c r="AK249" s="438"/>
      <c r="AL249" s="438"/>
      <c r="AM249" s="438"/>
      <c r="AN249" s="438"/>
      <c r="AO249" s="438"/>
      <c r="AP249" s="438"/>
      <c r="AQ249" s="438"/>
      <c r="AR249" s="438"/>
      <c r="AS249" s="438"/>
      <c r="AT249" s="438"/>
      <c r="AU249" s="438"/>
      <c r="AV249" s="438"/>
      <c r="AW249" s="438"/>
      <c r="AX249" s="438"/>
      <c r="AY249" s="438"/>
      <c r="AZ249" s="438"/>
      <c r="BA249" s="438"/>
      <c r="BB249" s="438"/>
      <c r="BC249" s="438"/>
      <c r="BD249" s="438"/>
      <c r="BE249" s="438"/>
      <c r="BF249" s="438"/>
      <c r="BG249" s="438"/>
      <c r="BH249" s="438"/>
      <c r="BI249" s="438"/>
      <c r="BJ249" s="438"/>
      <c r="BK249" s="438"/>
      <c r="BL249" s="438"/>
      <c r="BM249" s="438"/>
      <c r="BN249" s="438"/>
      <c r="BO249" s="438"/>
      <c r="BP249" s="438"/>
      <c r="BQ249" s="438"/>
      <c r="BR249" s="438"/>
      <c r="BS249" s="438"/>
      <c r="BT249" s="438"/>
      <c r="BU249" s="438"/>
      <c r="BV249" s="438"/>
      <c r="BW249" s="438"/>
      <c r="BX249" s="438"/>
      <c r="BY249" s="438"/>
      <c r="BZ249" s="438"/>
    </row>
    <row r="250" spans="1:78" ht="14" customHeight="1" x14ac:dyDescent="0.15">
      <c r="A250" s="438" t="s">
        <v>386</v>
      </c>
      <c r="B250" s="438">
        <v>190384</v>
      </c>
      <c r="C250" s="438">
        <v>-282252.52</v>
      </c>
      <c r="D250" s="438">
        <v>396071</v>
      </c>
      <c r="E250" s="438">
        <v>454259</v>
      </c>
      <c r="F250" s="438">
        <v>-77714</v>
      </c>
      <c r="G250" s="438">
        <v>-456720.36</v>
      </c>
      <c r="H250" s="438">
        <v>-233489</v>
      </c>
      <c r="I250" s="438">
        <v>-148386</v>
      </c>
      <c r="J250" s="438">
        <v>-195664</v>
      </c>
      <c r="K250" s="438">
        <v>-295503.40999999997</v>
      </c>
      <c r="L250" s="438">
        <v>-130059</v>
      </c>
      <c r="M250" s="438">
        <v>-111471</v>
      </c>
      <c r="N250" s="438">
        <v>-37356</v>
      </c>
      <c r="O250" s="438">
        <v>175121.54</v>
      </c>
      <c r="P250" s="438">
        <v>255889</v>
      </c>
      <c r="Q250" s="438">
        <v>88507</v>
      </c>
      <c r="R250" s="438">
        <v>-58493</v>
      </c>
      <c r="S250" s="438">
        <v>96900.92</v>
      </c>
      <c r="T250" s="438">
        <v>81059</v>
      </c>
      <c r="U250" s="438">
        <v>174389</v>
      </c>
      <c r="V250" s="438">
        <v>-28330</v>
      </c>
      <c r="W250" s="438">
        <v>-4577.33</v>
      </c>
      <c r="X250" s="438">
        <v>31032</v>
      </c>
      <c r="Y250" s="438">
        <v>18075</v>
      </c>
      <c r="Z250" s="438">
        <v>-89255</v>
      </c>
      <c r="AA250" s="438">
        <v>45748.24</v>
      </c>
      <c r="AB250" s="438">
        <v>83906</v>
      </c>
      <c r="AC250" s="438">
        <v>148931</v>
      </c>
      <c r="AD250" s="438">
        <v>-134729</v>
      </c>
      <c r="AE250" s="438">
        <v>-15464.19</v>
      </c>
      <c r="AF250" s="438">
        <v>86241</v>
      </c>
      <c r="AG250" s="438">
        <v>82320</v>
      </c>
      <c r="AH250" s="438">
        <v>-175450</v>
      </c>
      <c r="AI250" s="438">
        <v>-142164.45000000001</v>
      </c>
      <c r="AJ250" s="438">
        <v>75378</v>
      </c>
      <c r="AK250" s="438">
        <v>97718</v>
      </c>
      <c r="AL250" s="438">
        <v>-55583</v>
      </c>
      <c r="AM250" s="438">
        <v>-153042.09</v>
      </c>
      <c r="AN250" s="438">
        <v>162606</v>
      </c>
      <c r="AO250" s="438">
        <v>164614</v>
      </c>
      <c r="AP250" s="438">
        <v>86865</v>
      </c>
      <c r="AQ250" s="438">
        <v>-100085.15</v>
      </c>
      <c r="AR250" s="438">
        <v>-19844</v>
      </c>
      <c r="AS250" s="438">
        <v>-25065</v>
      </c>
      <c r="AT250" s="438">
        <v>10308</v>
      </c>
      <c r="AU250" s="438">
        <v>-89585.85</v>
      </c>
      <c r="AV250" s="438">
        <v>11847</v>
      </c>
      <c r="AW250" s="438">
        <v>-182562</v>
      </c>
      <c r="AX250" s="438">
        <v>-75812</v>
      </c>
      <c r="AY250" s="438">
        <v>-136192.17000000001</v>
      </c>
      <c r="AZ250" s="438">
        <v>25065</v>
      </c>
      <c r="BA250" s="438">
        <v>69337</v>
      </c>
      <c r="BB250" s="438">
        <v>-32036</v>
      </c>
      <c r="BC250" s="438">
        <v>217.94</v>
      </c>
      <c r="BD250" s="438">
        <v>90865</v>
      </c>
      <c r="BE250" s="438">
        <v>119119</v>
      </c>
      <c r="BF250" s="438">
        <v>0</v>
      </c>
      <c r="BG250" s="438">
        <v>-61354.09</v>
      </c>
      <c r="BH250" s="438">
        <v>39975</v>
      </c>
      <c r="BI250" s="438">
        <v>81692</v>
      </c>
      <c r="BJ250" s="438">
        <v>0</v>
      </c>
      <c r="BK250" s="438">
        <v>0</v>
      </c>
      <c r="BL250" s="438">
        <v>0</v>
      </c>
      <c r="BM250" s="438">
        <v>0</v>
      </c>
      <c r="BN250" s="438">
        <v>0</v>
      </c>
      <c r="BO250" s="438"/>
      <c r="BP250" s="438"/>
      <c r="BQ250" s="438"/>
      <c r="BR250" s="438"/>
      <c r="BS250" s="438"/>
      <c r="BT250" s="438"/>
      <c r="BU250" s="438"/>
      <c r="BV250" s="438"/>
      <c r="BW250" s="438"/>
      <c r="BX250" s="438"/>
      <c r="BY250" s="438"/>
      <c r="BZ250" s="438"/>
    </row>
    <row r="251" spans="1:78" ht="14" customHeight="1" x14ac:dyDescent="0.15">
      <c r="A251" s="438" t="s">
        <v>385</v>
      </c>
      <c r="B251" s="438">
        <v>151295</v>
      </c>
      <c r="C251" s="438">
        <v>27245.85</v>
      </c>
      <c r="D251" s="438">
        <v>30173</v>
      </c>
      <c r="E251" s="438">
        <v>78266</v>
      </c>
      <c r="F251" s="438">
        <v>101465</v>
      </c>
      <c r="G251" s="438">
        <v>-275423.89</v>
      </c>
      <c r="H251" s="438">
        <v>-61239</v>
      </c>
      <c r="I251" s="438">
        <v>-13342</v>
      </c>
      <c r="J251" s="438">
        <v>39469</v>
      </c>
      <c r="K251" s="438">
        <v>33379.9</v>
      </c>
      <c r="L251" s="438">
        <v>90860</v>
      </c>
      <c r="M251" s="438">
        <v>74340</v>
      </c>
      <c r="N251" s="438">
        <v>59132</v>
      </c>
      <c r="O251" s="438">
        <v>89427.05</v>
      </c>
      <c r="P251" s="438">
        <v>166128</v>
      </c>
      <c r="Q251" s="438">
        <v>144626</v>
      </c>
      <c r="R251" s="438">
        <v>104816</v>
      </c>
      <c r="S251" s="438">
        <v>-28409.53</v>
      </c>
      <c r="T251" s="438">
        <v>19509</v>
      </c>
      <c r="U251" s="438">
        <v>28137</v>
      </c>
      <c r="V251" s="438">
        <v>55298</v>
      </c>
      <c r="W251" s="438">
        <v>-37666.67</v>
      </c>
      <c r="X251" s="438">
        <v>62103</v>
      </c>
      <c r="Y251" s="438">
        <v>86605</v>
      </c>
      <c r="Z251" s="438">
        <v>65168</v>
      </c>
      <c r="AA251" s="438">
        <v>-24459.79</v>
      </c>
      <c r="AB251" s="438">
        <v>134335</v>
      </c>
      <c r="AC251" s="438">
        <v>108579</v>
      </c>
      <c r="AD251" s="438">
        <v>75951</v>
      </c>
      <c r="AE251" s="438">
        <v>-106248.8</v>
      </c>
      <c r="AF251" s="438">
        <v>-30400</v>
      </c>
      <c r="AG251" s="438">
        <v>34723</v>
      </c>
      <c r="AH251" s="438">
        <v>28839</v>
      </c>
      <c r="AI251" s="438">
        <v>-36990.620000000003</v>
      </c>
      <c r="AJ251" s="438">
        <v>18303</v>
      </c>
      <c r="AK251" s="438">
        <v>48127</v>
      </c>
      <c r="AL251" s="438">
        <v>26484</v>
      </c>
      <c r="AM251" s="438">
        <v>-19633.79</v>
      </c>
      <c r="AN251" s="438">
        <v>11327</v>
      </c>
      <c r="AO251" s="438">
        <v>20551</v>
      </c>
      <c r="AP251" s="438">
        <v>21459</v>
      </c>
      <c r="AQ251" s="438">
        <v>-141449.76999999999</v>
      </c>
      <c r="AR251" s="438">
        <v>-29070</v>
      </c>
      <c r="AS251" s="438">
        <v>1269</v>
      </c>
      <c r="AT251" s="438">
        <v>17636</v>
      </c>
      <c r="AU251" s="438">
        <v>-52814.720000000001</v>
      </c>
      <c r="AV251" s="438">
        <v>-50410</v>
      </c>
      <c r="AW251" s="438">
        <v>-57145</v>
      </c>
      <c r="AX251" s="438">
        <v>-21563</v>
      </c>
      <c r="AY251" s="438">
        <v>-96934.54</v>
      </c>
      <c r="AZ251" s="438">
        <v>-76342</v>
      </c>
      <c r="BA251" s="438">
        <v>-21855</v>
      </c>
      <c r="BB251" s="438">
        <v>3552</v>
      </c>
      <c r="BC251" s="438">
        <v>-42708.66</v>
      </c>
      <c r="BD251" s="438">
        <v>12634</v>
      </c>
      <c r="BE251" s="438">
        <v>8444</v>
      </c>
      <c r="BF251" s="438">
        <v>7996</v>
      </c>
      <c r="BG251" s="438">
        <v>21101.360000000001</v>
      </c>
      <c r="BH251" s="438">
        <v>55644</v>
      </c>
      <c r="BI251" s="438">
        <v>40315</v>
      </c>
      <c r="BJ251" s="438">
        <v>0</v>
      </c>
      <c r="BK251" s="438">
        <v>0</v>
      </c>
      <c r="BL251" s="438">
        <v>0</v>
      </c>
      <c r="BM251" s="438">
        <v>0</v>
      </c>
      <c r="BN251" s="438">
        <v>0</v>
      </c>
      <c r="BO251" s="438"/>
      <c r="BP251" s="438"/>
      <c r="BQ251" s="438"/>
      <c r="BR251" s="438"/>
      <c r="BS251" s="438"/>
      <c r="BT251" s="438"/>
      <c r="BU251" s="438"/>
      <c r="BV251" s="438"/>
      <c r="BW251" s="438"/>
      <c r="BX251" s="438"/>
      <c r="BY251" s="438"/>
      <c r="BZ251" s="438"/>
    </row>
    <row r="252" spans="1:78" ht="14" customHeight="1" x14ac:dyDescent="0.15">
      <c r="A252" s="438" t="s">
        <v>384</v>
      </c>
      <c r="B252" s="438">
        <v>-85645</v>
      </c>
      <c r="C252" s="438">
        <v>-93822.26</v>
      </c>
      <c r="D252" s="438">
        <v>-8282</v>
      </c>
      <c r="E252" s="438">
        <v>39293</v>
      </c>
      <c r="F252" s="438">
        <v>-13754</v>
      </c>
      <c r="G252" s="438">
        <v>20895.95</v>
      </c>
      <c r="H252" s="438">
        <v>-50459</v>
      </c>
      <c r="I252" s="438">
        <v>-103004</v>
      </c>
      <c r="J252" s="438">
        <v>-41353</v>
      </c>
      <c r="K252" s="438">
        <v>-47554.7</v>
      </c>
      <c r="L252" s="438">
        <v>-49977</v>
      </c>
      <c r="M252" s="438">
        <v>-83530</v>
      </c>
      <c r="N252" s="438">
        <v>-63836</v>
      </c>
      <c r="O252" s="438">
        <v>-28527.03</v>
      </c>
      <c r="P252" s="438">
        <v>-8410</v>
      </c>
      <c r="Q252" s="438">
        <v>21849</v>
      </c>
      <c r="R252" s="438">
        <v>20730</v>
      </c>
      <c r="S252" s="438">
        <v>-33430.1</v>
      </c>
      <c r="T252" s="438">
        <v>-31464</v>
      </c>
      <c r="U252" s="438">
        <v>-22108</v>
      </c>
      <c r="V252" s="438">
        <v>6856</v>
      </c>
      <c r="W252" s="438">
        <v>-57594.46</v>
      </c>
      <c r="X252" s="438">
        <v>-30453</v>
      </c>
      <c r="Y252" s="438">
        <v>-38053</v>
      </c>
      <c r="Z252" s="438">
        <v>-14871</v>
      </c>
      <c r="AA252" s="438">
        <v>-51702.92</v>
      </c>
      <c r="AB252" s="438">
        <v>-10964</v>
      </c>
      <c r="AC252" s="438">
        <v>-9246</v>
      </c>
      <c r="AD252" s="438">
        <v>26721</v>
      </c>
      <c r="AE252" s="438">
        <v>25114.21</v>
      </c>
      <c r="AF252" s="438">
        <v>-40165</v>
      </c>
      <c r="AG252" s="438">
        <v>-13068</v>
      </c>
      <c r="AH252" s="438">
        <v>-6586</v>
      </c>
      <c r="AI252" s="438">
        <v>-54984.27</v>
      </c>
      <c r="AJ252" s="438">
        <v>-22382</v>
      </c>
      <c r="AK252" s="438">
        <v>-29457</v>
      </c>
      <c r="AL252" s="438">
        <v>-8187</v>
      </c>
      <c r="AM252" s="438">
        <v>-10058.120000000001</v>
      </c>
      <c r="AN252" s="438">
        <v>-46153</v>
      </c>
      <c r="AO252" s="438">
        <v>14618</v>
      </c>
      <c r="AP252" s="438">
        <v>-1633</v>
      </c>
      <c r="AQ252" s="438">
        <v>37047.58</v>
      </c>
      <c r="AR252" s="438">
        <v>-13781</v>
      </c>
      <c r="AS252" s="438">
        <v>28979</v>
      </c>
      <c r="AT252" s="438">
        <v>-96478</v>
      </c>
      <c r="AU252" s="438">
        <v>133072.59</v>
      </c>
      <c r="AV252" s="438">
        <v>161566</v>
      </c>
      <c r="AW252" s="438">
        <v>315706</v>
      </c>
      <c r="AX252" s="438">
        <v>1381</v>
      </c>
      <c r="AY252" s="438">
        <v>106583.08</v>
      </c>
      <c r="AZ252" s="438">
        <v>-82716</v>
      </c>
      <c r="BA252" s="438">
        <v>29107</v>
      </c>
      <c r="BB252" s="438">
        <v>1407</v>
      </c>
      <c r="BC252" s="438">
        <v>71787.070000000007</v>
      </c>
      <c r="BD252" s="438">
        <v>-24011</v>
      </c>
      <c r="BE252" s="438">
        <v>-27997</v>
      </c>
      <c r="BF252" s="438">
        <v>9587</v>
      </c>
      <c r="BG252" s="438">
        <v>-25152.3</v>
      </c>
      <c r="BH252" s="438">
        <v>31525</v>
      </c>
      <c r="BI252" s="438">
        <v>55084</v>
      </c>
      <c r="BJ252" s="438">
        <v>23561</v>
      </c>
      <c r="BK252" s="438">
        <v>-468570.23</v>
      </c>
      <c r="BL252" s="438">
        <v>-330064</v>
      </c>
      <c r="BM252" s="438">
        <v>22831</v>
      </c>
      <c r="BN252" s="438">
        <v>-32604</v>
      </c>
      <c r="BO252" s="438"/>
      <c r="BP252" s="438"/>
      <c r="BQ252" s="438"/>
      <c r="BR252" s="438"/>
      <c r="BS252" s="438"/>
      <c r="BT252" s="438"/>
      <c r="BU252" s="438"/>
      <c r="BV252" s="438"/>
      <c r="BW252" s="438"/>
      <c r="BX252" s="438"/>
      <c r="BY252" s="438"/>
      <c r="BZ252" s="438"/>
    </row>
    <row r="253" spans="1:78" ht="14" customHeight="1" x14ac:dyDescent="0.15">
      <c r="A253" s="438" t="s">
        <v>383</v>
      </c>
      <c r="B253" s="438"/>
      <c r="C253" s="438"/>
      <c r="D253" s="438"/>
      <c r="E253" s="438"/>
      <c r="F253" s="438"/>
      <c r="G253" s="438"/>
      <c r="H253" s="438"/>
      <c r="I253" s="438"/>
      <c r="J253" s="438"/>
      <c r="K253" s="438"/>
      <c r="L253" s="438"/>
      <c r="M253" s="438"/>
      <c r="N253" s="438"/>
      <c r="O253" s="438"/>
      <c r="P253" s="438"/>
      <c r="Q253" s="438"/>
      <c r="R253" s="438"/>
      <c r="S253" s="438"/>
      <c r="T253" s="438"/>
      <c r="U253" s="438"/>
      <c r="V253" s="438"/>
      <c r="W253" s="438"/>
      <c r="X253" s="438"/>
      <c r="Y253" s="438"/>
      <c r="Z253" s="438"/>
      <c r="AA253" s="438"/>
      <c r="AB253" s="438"/>
      <c r="AC253" s="438"/>
      <c r="AD253" s="438"/>
      <c r="AE253" s="438"/>
      <c r="AF253" s="438"/>
      <c r="AG253" s="438"/>
      <c r="AH253" s="438"/>
      <c r="AI253" s="438"/>
      <c r="AJ253" s="438"/>
      <c r="AK253" s="438"/>
      <c r="AL253" s="438"/>
      <c r="AM253" s="438"/>
      <c r="AN253" s="438"/>
      <c r="AO253" s="438"/>
      <c r="AP253" s="438"/>
      <c r="AQ253" s="438"/>
      <c r="AR253" s="438"/>
      <c r="AS253" s="438"/>
      <c r="AT253" s="438"/>
      <c r="AU253" s="438"/>
      <c r="AV253" s="438"/>
      <c r="AW253" s="438"/>
      <c r="AX253" s="438"/>
      <c r="AY253" s="438"/>
      <c r="AZ253" s="438"/>
      <c r="BA253" s="438"/>
      <c r="BB253" s="438"/>
      <c r="BC253" s="438"/>
      <c r="BD253" s="438"/>
      <c r="BE253" s="438"/>
      <c r="BF253" s="438"/>
      <c r="BG253" s="438"/>
      <c r="BH253" s="438"/>
      <c r="BI253" s="438"/>
      <c r="BJ253" s="438"/>
      <c r="BK253" s="438"/>
      <c r="BL253" s="438"/>
      <c r="BM253" s="438"/>
      <c r="BN253" s="438"/>
      <c r="BO253" s="438"/>
      <c r="BP253" s="438"/>
      <c r="BQ253" s="438"/>
      <c r="BR253" s="438"/>
      <c r="BS253" s="438"/>
      <c r="BT253" s="438"/>
      <c r="BU253" s="438"/>
      <c r="BV253" s="438"/>
      <c r="BW253" s="438"/>
      <c r="BX253" s="438"/>
      <c r="BY253" s="438"/>
      <c r="BZ253" s="438"/>
    </row>
    <row r="254" spans="1:78" ht="14" customHeight="1" x14ac:dyDescent="0.15">
      <c r="A254" s="438" t="s">
        <v>382</v>
      </c>
      <c r="B254" s="438">
        <v>-467460</v>
      </c>
      <c r="C254" s="438">
        <v>74085.41</v>
      </c>
      <c r="D254" s="438">
        <v>-642007</v>
      </c>
      <c r="E254" s="438">
        <v>-684282</v>
      </c>
      <c r="F254" s="438">
        <v>-258191</v>
      </c>
      <c r="G254" s="438">
        <v>758572.1</v>
      </c>
      <c r="H254" s="438">
        <v>400412</v>
      </c>
      <c r="I254" s="438">
        <v>133447</v>
      </c>
      <c r="J254" s="438">
        <v>-56918</v>
      </c>
      <c r="K254" s="438">
        <v>760022.81</v>
      </c>
      <c r="L254" s="438">
        <v>378361</v>
      </c>
      <c r="M254" s="438">
        <v>237635</v>
      </c>
      <c r="N254" s="438">
        <v>-131125</v>
      </c>
      <c r="O254" s="438">
        <v>-497698.11</v>
      </c>
      <c r="P254" s="438">
        <v>-350138</v>
      </c>
      <c r="Q254" s="438">
        <v>-606780</v>
      </c>
      <c r="R254" s="438">
        <v>-496769</v>
      </c>
      <c r="S254" s="438">
        <v>-126161.60000000001</v>
      </c>
      <c r="T254" s="438">
        <v>-115411</v>
      </c>
      <c r="U254" s="438">
        <v>-185774</v>
      </c>
      <c r="V254" s="438">
        <v>-155894</v>
      </c>
      <c r="W254" s="438">
        <v>-75823.94</v>
      </c>
      <c r="X254" s="438">
        <v>-135289</v>
      </c>
      <c r="Y254" s="438">
        <v>-282196</v>
      </c>
      <c r="Z254" s="438">
        <v>-331552</v>
      </c>
      <c r="AA254" s="438">
        <v>433482.61</v>
      </c>
      <c r="AB254" s="438">
        <v>-43019</v>
      </c>
      <c r="AC254" s="438">
        <v>-99054</v>
      </c>
      <c r="AD254" s="438">
        <v>-172714</v>
      </c>
      <c r="AE254" s="438">
        <v>-126945.63</v>
      </c>
      <c r="AF254" s="438">
        <v>-141959</v>
      </c>
      <c r="AG254" s="438">
        <v>-185725</v>
      </c>
      <c r="AH254" s="438">
        <v>-174329</v>
      </c>
      <c r="AI254" s="438">
        <v>-7429.57</v>
      </c>
      <c r="AJ254" s="438">
        <v>-247161</v>
      </c>
      <c r="AK254" s="438">
        <v>-353611</v>
      </c>
      <c r="AL254" s="438">
        <v>-361620</v>
      </c>
      <c r="AM254" s="438">
        <v>233253.46</v>
      </c>
      <c r="AN254" s="438">
        <v>-71888</v>
      </c>
      <c r="AO254" s="438">
        <v>-190828</v>
      </c>
      <c r="AP254" s="438">
        <v>-372633</v>
      </c>
      <c r="AQ254" s="438">
        <v>471349.29</v>
      </c>
      <c r="AR254" s="438">
        <v>-46533</v>
      </c>
      <c r="AS254" s="438">
        <v>-221217</v>
      </c>
      <c r="AT254" s="438">
        <v>-6387</v>
      </c>
      <c r="AU254" s="438">
        <v>41216.21</v>
      </c>
      <c r="AV254" s="438">
        <v>-25468</v>
      </c>
      <c r="AW254" s="438">
        <v>-83527</v>
      </c>
      <c r="AX254" s="438">
        <v>-28084</v>
      </c>
      <c r="AY254" s="438">
        <v>257076.9</v>
      </c>
      <c r="AZ254" s="438">
        <v>-19300</v>
      </c>
      <c r="BA254" s="438">
        <v>-69319</v>
      </c>
      <c r="BB254" s="438">
        <v>-54536</v>
      </c>
      <c r="BC254" s="438">
        <v>125398.68</v>
      </c>
      <c r="BD254" s="438">
        <v>-2021</v>
      </c>
      <c r="BE254" s="438">
        <v>-34609</v>
      </c>
      <c r="BF254" s="438">
        <v>-11719</v>
      </c>
      <c r="BG254" s="438">
        <v>6925.06</v>
      </c>
      <c r="BH254" s="438">
        <v>-63168</v>
      </c>
      <c r="BI254" s="438">
        <v>-74447</v>
      </c>
      <c r="BJ254" s="438">
        <v>0</v>
      </c>
      <c r="BK254" s="438">
        <v>0</v>
      </c>
      <c r="BL254" s="438">
        <v>0</v>
      </c>
      <c r="BM254" s="438">
        <v>0</v>
      </c>
      <c r="BN254" s="438">
        <v>0</v>
      </c>
      <c r="BO254" s="438"/>
      <c r="BP254" s="438"/>
      <c r="BQ254" s="438"/>
      <c r="BR254" s="438"/>
      <c r="BS254" s="438"/>
      <c r="BT254" s="438"/>
      <c r="BU254" s="438"/>
      <c r="BV254" s="438"/>
      <c r="BW254" s="438"/>
      <c r="BX254" s="438"/>
      <c r="BY254" s="438"/>
      <c r="BZ254" s="438"/>
    </row>
    <row r="255" spans="1:78" ht="14" customHeight="1" x14ac:dyDescent="0.15">
      <c r="A255" s="438" t="s">
        <v>381</v>
      </c>
      <c r="B255" s="438">
        <v>-22212</v>
      </c>
      <c r="C255" s="438">
        <v>-22821.8</v>
      </c>
      <c r="D255" s="438">
        <v>-16118</v>
      </c>
      <c r="E255" s="438">
        <v>-12541</v>
      </c>
      <c r="F255" s="438">
        <v>-8476</v>
      </c>
      <c r="G255" s="438">
        <v>-29339.439999999999</v>
      </c>
      <c r="H255" s="438">
        <v>-17076</v>
      </c>
      <c r="I255" s="438">
        <v>-14396</v>
      </c>
      <c r="J255" s="438">
        <v>-11258</v>
      </c>
      <c r="K255" s="438">
        <v>-50752.54</v>
      </c>
      <c r="L255" s="438">
        <v>-41200</v>
      </c>
      <c r="M255" s="438">
        <v>-24649</v>
      </c>
      <c r="N255" s="438">
        <v>-14196</v>
      </c>
      <c r="O255" s="438">
        <v>0</v>
      </c>
      <c r="P255" s="438">
        <v>0</v>
      </c>
      <c r="Q255" s="438">
        <v>0</v>
      </c>
      <c r="R255" s="438">
        <v>0</v>
      </c>
      <c r="S255" s="438">
        <v>0</v>
      </c>
      <c r="T255" s="438">
        <v>0</v>
      </c>
      <c r="U255" s="438">
        <v>0</v>
      </c>
      <c r="V255" s="438">
        <v>0</v>
      </c>
      <c r="W255" s="438">
        <v>0</v>
      </c>
      <c r="X255" s="438">
        <v>0</v>
      </c>
      <c r="Y255" s="438">
        <v>0</v>
      </c>
      <c r="Z255" s="438">
        <v>0</v>
      </c>
      <c r="AA255" s="438">
        <v>0</v>
      </c>
      <c r="AB255" s="438">
        <v>0</v>
      </c>
      <c r="AC255" s="438">
        <v>0</v>
      </c>
      <c r="AD255" s="438">
        <v>0</v>
      </c>
      <c r="AE255" s="438">
        <v>0</v>
      </c>
      <c r="AF255" s="438">
        <v>0</v>
      </c>
      <c r="AG255" s="438">
        <v>0</v>
      </c>
      <c r="AH255" s="438">
        <v>0</v>
      </c>
      <c r="AI255" s="438">
        <v>0</v>
      </c>
      <c r="AJ255" s="438">
        <v>0</v>
      </c>
      <c r="AK255" s="438">
        <v>0</v>
      </c>
      <c r="AL255" s="438">
        <v>0</v>
      </c>
      <c r="AM255" s="438">
        <v>0</v>
      </c>
      <c r="AN255" s="438">
        <v>0</v>
      </c>
      <c r="AO255" s="438">
        <v>0</v>
      </c>
      <c r="AP255" s="438">
        <v>0</v>
      </c>
      <c r="AQ255" s="438">
        <v>0</v>
      </c>
      <c r="AR255" s="438">
        <v>0</v>
      </c>
      <c r="AS255" s="438">
        <v>0</v>
      </c>
      <c r="AT255" s="438">
        <v>0</v>
      </c>
      <c r="AU255" s="438">
        <v>0</v>
      </c>
      <c r="AV255" s="438">
        <v>0</v>
      </c>
      <c r="AW255" s="438">
        <v>0</v>
      </c>
      <c r="AX255" s="438">
        <v>0</v>
      </c>
      <c r="AY255" s="438">
        <v>0</v>
      </c>
      <c r="AZ255" s="438">
        <v>0</v>
      </c>
      <c r="BA255" s="438">
        <v>0</v>
      </c>
      <c r="BB255" s="438">
        <v>0</v>
      </c>
      <c r="BC255" s="438">
        <v>0</v>
      </c>
      <c r="BD255" s="438">
        <v>0</v>
      </c>
      <c r="BE255" s="438">
        <v>0</v>
      </c>
      <c r="BF255" s="438">
        <v>0</v>
      </c>
      <c r="BG255" s="438">
        <v>0</v>
      </c>
      <c r="BH255" s="438">
        <v>0</v>
      </c>
      <c r="BI255" s="438">
        <v>0</v>
      </c>
      <c r="BJ255" s="438">
        <v>0</v>
      </c>
      <c r="BK255" s="438">
        <v>0</v>
      </c>
      <c r="BL255" s="438">
        <v>0</v>
      </c>
      <c r="BM255" s="438">
        <v>0</v>
      </c>
      <c r="BN255" s="438">
        <v>0</v>
      </c>
      <c r="BO255" s="438"/>
      <c r="BP255" s="438"/>
      <c r="BQ255" s="438"/>
      <c r="BR255" s="438"/>
      <c r="BS255" s="438"/>
      <c r="BT255" s="438"/>
      <c r="BU255" s="438"/>
      <c r="BV255" s="438"/>
      <c r="BW255" s="438"/>
      <c r="BX255" s="438"/>
      <c r="BY255" s="438"/>
      <c r="BZ255" s="438"/>
    </row>
    <row r="256" spans="1:78" ht="14" customHeight="1" x14ac:dyDescent="0.15">
      <c r="A256" s="438" t="s">
        <v>380</v>
      </c>
      <c r="B256" s="438">
        <v>63885</v>
      </c>
      <c r="C256" s="438">
        <v>107477.12</v>
      </c>
      <c r="D256" s="438">
        <v>-18893</v>
      </c>
      <c r="E256" s="438">
        <v>-19700</v>
      </c>
      <c r="F256" s="438">
        <v>15326</v>
      </c>
      <c r="G256" s="438">
        <v>1917.56</v>
      </c>
      <c r="H256" s="438">
        <v>-29132</v>
      </c>
      <c r="I256" s="438">
        <v>-9252</v>
      </c>
      <c r="J256" s="438">
        <v>-846</v>
      </c>
      <c r="K256" s="438">
        <v>40393.54</v>
      </c>
      <c r="L256" s="438">
        <v>-42361</v>
      </c>
      <c r="M256" s="438">
        <v>-22485</v>
      </c>
      <c r="N256" s="438">
        <v>-11608</v>
      </c>
      <c r="O256" s="438">
        <v>-124704.26</v>
      </c>
      <c r="P256" s="438">
        <v>-131260</v>
      </c>
      <c r="Q256" s="438">
        <v>-83912</v>
      </c>
      <c r="R256" s="438">
        <v>-76399</v>
      </c>
      <c r="S256" s="438">
        <v>39997.72</v>
      </c>
      <c r="T256" s="438">
        <v>-45388</v>
      </c>
      <c r="U256" s="438">
        <v>-46395</v>
      </c>
      <c r="V256" s="438">
        <v>-24488</v>
      </c>
      <c r="W256" s="438">
        <v>39033.78</v>
      </c>
      <c r="X256" s="438">
        <v>-83682</v>
      </c>
      <c r="Y256" s="438">
        <v>-87590</v>
      </c>
      <c r="Z256" s="438">
        <v>-35783</v>
      </c>
      <c r="AA256" s="438">
        <v>135937.07999999999</v>
      </c>
      <c r="AB256" s="438">
        <v>-29912</v>
      </c>
      <c r="AC256" s="438">
        <v>65705</v>
      </c>
      <c r="AD256" s="438">
        <v>-3249</v>
      </c>
      <c r="AE256" s="438">
        <v>118241.77</v>
      </c>
      <c r="AF256" s="438">
        <v>141000</v>
      </c>
      <c r="AG256" s="438">
        <v>79610</v>
      </c>
      <c r="AH256" s="438">
        <v>50142</v>
      </c>
      <c r="AI256" s="438">
        <v>-139580.94</v>
      </c>
      <c r="AJ256" s="438">
        <v>55951</v>
      </c>
      <c r="AK256" s="438">
        <v>-48671</v>
      </c>
      <c r="AL256" s="438">
        <v>13388</v>
      </c>
      <c r="AM256" s="438">
        <v>145803.07</v>
      </c>
      <c r="AN256" s="438">
        <v>-8191</v>
      </c>
      <c r="AO256" s="438">
        <v>18595</v>
      </c>
      <c r="AP256" s="438">
        <v>16470</v>
      </c>
      <c r="AQ256" s="438">
        <v>138872.01</v>
      </c>
      <c r="AR256" s="438">
        <v>145971</v>
      </c>
      <c r="AS256" s="438">
        <v>-1640</v>
      </c>
      <c r="AT256" s="438">
        <v>-84278</v>
      </c>
      <c r="AU256" s="438">
        <v>-155528.89000000001</v>
      </c>
      <c r="AV256" s="438">
        <v>-236207</v>
      </c>
      <c r="AW256" s="438">
        <v>-266422</v>
      </c>
      <c r="AX256" s="438">
        <v>-245138</v>
      </c>
      <c r="AY256" s="438">
        <v>25088.19</v>
      </c>
      <c r="AZ256" s="438">
        <v>110873</v>
      </c>
      <c r="BA256" s="438">
        <v>-158957</v>
      </c>
      <c r="BB256" s="438">
        <v>-157514</v>
      </c>
      <c r="BC256" s="438">
        <v>-19854.39</v>
      </c>
      <c r="BD256" s="438">
        <v>-87196</v>
      </c>
      <c r="BE256" s="438">
        <v>-108799</v>
      </c>
      <c r="BF256" s="438">
        <v>-76421</v>
      </c>
      <c r="BG256" s="438">
        <v>167463.98000000001</v>
      </c>
      <c r="BH256" s="438">
        <v>91422</v>
      </c>
      <c r="BI256" s="438">
        <v>-21326</v>
      </c>
      <c r="BJ256" s="438">
        <v>-21599</v>
      </c>
      <c r="BK256" s="438">
        <v>237856.31</v>
      </c>
      <c r="BL256" s="438">
        <v>299661</v>
      </c>
      <c r="BM256" s="438">
        <v>48179</v>
      </c>
      <c r="BN256" s="438">
        <v>60524</v>
      </c>
      <c r="BO256" s="438"/>
      <c r="BP256" s="438"/>
      <c r="BQ256" s="438"/>
      <c r="BR256" s="438"/>
      <c r="BS256" s="438"/>
      <c r="BT256" s="438"/>
      <c r="BU256" s="438"/>
      <c r="BV256" s="438"/>
      <c r="BW256" s="438"/>
      <c r="BX256" s="438"/>
      <c r="BY256" s="438"/>
      <c r="BZ256" s="438"/>
    </row>
    <row r="257" spans="1:78" ht="14" customHeight="1" x14ac:dyDescent="0.15">
      <c r="A257" s="438" t="s">
        <v>379</v>
      </c>
      <c r="B257" s="438">
        <v>1686626</v>
      </c>
      <c r="C257" s="438">
        <v>5089110.33</v>
      </c>
      <c r="D257" s="438">
        <v>3620969</v>
      </c>
      <c r="E257" s="438">
        <v>2557854</v>
      </c>
      <c r="F257" s="438">
        <v>1342705</v>
      </c>
      <c r="G257" s="438">
        <v>4241822.7699999996</v>
      </c>
      <c r="H257" s="438">
        <v>2853050</v>
      </c>
      <c r="I257" s="438">
        <v>1619619</v>
      </c>
      <c r="J257" s="438">
        <v>563780</v>
      </c>
      <c r="K257" s="438">
        <v>2136275.2200000002</v>
      </c>
      <c r="L257" s="438">
        <v>1120754</v>
      </c>
      <c r="M257" s="438">
        <v>816938</v>
      </c>
      <c r="N257" s="438">
        <v>281796</v>
      </c>
      <c r="O257" s="438">
        <v>1464910.31</v>
      </c>
      <c r="P257" s="438">
        <v>1328248</v>
      </c>
      <c r="Q257" s="438">
        <v>865498</v>
      </c>
      <c r="R257" s="438">
        <v>583201</v>
      </c>
      <c r="S257" s="438">
        <v>4276882.5599999996</v>
      </c>
      <c r="T257" s="438">
        <v>3165763</v>
      </c>
      <c r="U257" s="438">
        <v>2230801</v>
      </c>
      <c r="V257" s="438">
        <v>1326419</v>
      </c>
      <c r="W257" s="438">
        <v>4631478.46</v>
      </c>
      <c r="X257" s="438">
        <v>3531861</v>
      </c>
      <c r="Y257" s="438">
        <v>2206405</v>
      </c>
      <c r="Z257" s="438">
        <v>1089082</v>
      </c>
      <c r="AA257" s="438">
        <v>5149907.3600000003</v>
      </c>
      <c r="AB257" s="438">
        <v>3674234</v>
      </c>
      <c r="AC257" s="438">
        <v>2568065</v>
      </c>
      <c r="AD257" s="438">
        <v>1272038</v>
      </c>
      <c r="AE257" s="438">
        <v>4540330.29</v>
      </c>
      <c r="AF257" s="438">
        <v>3329172</v>
      </c>
      <c r="AG257" s="438">
        <v>2436729</v>
      </c>
      <c r="AH257" s="438">
        <v>1229783</v>
      </c>
      <c r="AI257" s="438">
        <v>4337860.1900000004</v>
      </c>
      <c r="AJ257" s="438">
        <v>3053393</v>
      </c>
      <c r="AK257" s="438">
        <v>2103187</v>
      </c>
      <c r="AL257" s="438">
        <v>1147275</v>
      </c>
      <c r="AM257" s="438">
        <v>3940737.33</v>
      </c>
      <c r="AN257" s="438">
        <v>2657117</v>
      </c>
      <c r="AO257" s="438">
        <v>1762865</v>
      </c>
      <c r="AP257" s="438">
        <v>945512</v>
      </c>
      <c r="AQ257" s="438">
        <v>4145863.94</v>
      </c>
      <c r="AR257" s="438">
        <v>2881263</v>
      </c>
      <c r="AS257" s="438">
        <v>1766350</v>
      </c>
      <c r="AT257" s="438">
        <v>1056429</v>
      </c>
      <c r="AU257" s="438">
        <v>2966818.98</v>
      </c>
      <c r="AV257" s="438">
        <v>2123581</v>
      </c>
      <c r="AW257" s="438">
        <v>1383391</v>
      </c>
      <c r="AX257" s="438">
        <v>615530</v>
      </c>
      <c r="AY257" s="438">
        <v>2388048.15</v>
      </c>
      <c r="AZ257" s="438">
        <v>1653681</v>
      </c>
      <c r="BA257" s="438">
        <v>1108931</v>
      </c>
      <c r="BB257" s="438">
        <v>534215</v>
      </c>
      <c r="BC257" s="438">
        <v>1738792.63</v>
      </c>
      <c r="BD257" s="438">
        <v>1064165</v>
      </c>
      <c r="BE257" s="438">
        <v>791268</v>
      </c>
      <c r="BF257" s="438">
        <v>535012</v>
      </c>
      <c r="BG257" s="438">
        <v>1462447.63</v>
      </c>
      <c r="BH257" s="438">
        <v>1062739</v>
      </c>
      <c r="BI257" s="438">
        <v>738063</v>
      </c>
      <c r="BJ257" s="438">
        <v>397570</v>
      </c>
      <c r="BK257" s="438">
        <v>1364641.72</v>
      </c>
      <c r="BL257" s="438">
        <v>1225461</v>
      </c>
      <c r="BM257" s="438">
        <v>988558</v>
      </c>
      <c r="BN257" s="438">
        <v>618053</v>
      </c>
      <c r="BO257" s="438"/>
      <c r="BP257" s="438"/>
      <c r="BQ257" s="438"/>
      <c r="BR257" s="438"/>
      <c r="BS257" s="438"/>
      <c r="BT257" s="438"/>
      <c r="BU257" s="438"/>
      <c r="BV257" s="438"/>
      <c r="BW257" s="438"/>
      <c r="BX257" s="438"/>
      <c r="BY257" s="438"/>
      <c r="BZ257" s="438"/>
    </row>
    <row r="258" spans="1:78" ht="14" customHeight="1" x14ac:dyDescent="0.15">
      <c r="A258" s="438" t="s">
        <v>352</v>
      </c>
      <c r="B258" s="438">
        <v>0</v>
      </c>
      <c r="C258" s="438">
        <v>0</v>
      </c>
      <c r="D258" s="438">
        <v>0</v>
      </c>
      <c r="E258" s="438">
        <v>0</v>
      </c>
      <c r="F258" s="438">
        <v>0</v>
      </c>
      <c r="G258" s="438">
        <v>0</v>
      </c>
      <c r="H258" s="438">
        <v>0</v>
      </c>
      <c r="I258" s="438">
        <v>0</v>
      </c>
      <c r="J258" s="438">
        <v>0</v>
      </c>
      <c r="K258" s="438">
        <v>0</v>
      </c>
      <c r="L258" s="438">
        <v>0</v>
      </c>
      <c r="M258" s="438">
        <v>0</v>
      </c>
      <c r="N258" s="438">
        <v>0</v>
      </c>
      <c r="O258" s="438">
        <v>0</v>
      </c>
      <c r="P258" s="438">
        <v>0</v>
      </c>
      <c r="Q258" s="438">
        <v>0</v>
      </c>
      <c r="R258" s="438">
        <v>0</v>
      </c>
      <c r="S258" s="438">
        <v>-81815.240000000005</v>
      </c>
      <c r="T258" s="438">
        <v>-55576</v>
      </c>
      <c r="U258" s="438">
        <v>-36579</v>
      </c>
      <c r="V258" s="438">
        <v>0</v>
      </c>
      <c r="W258" s="438">
        <v>0</v>
      </c>
      <c r="X258" s="438">
        <v>-22857</v>
      </c>
      <c r="Y258" s="438">
        <v>-15352</v>
      </c>
      <c r="Z258" s="438">
        <v>0</v>
      </c>
      <c r="AA258" s="438">
        <v>0</v>
      </c>
      <c r="AB258" s="438">
        <v>0</v>
      </c>
      <c r="AC258" s="438">
        <v>0</v>
      </c>
      <c r="AD258" s="438">
        <v>0</v>
      </c>
      <c r="AE258" s="438">
        <v>0</v>
      </c>
      <c r="AF258" s="438">
        <v>0</v>
      </c>
      <c r="AG258" s="438">
        <v>0</v>
      </c>
      <c r="AH258" s="438">
        <v>0</v>
      </c>
      <c r="AI258" s="438">
        <v>0</v>
      </c>
      <c r="AJ258" s="438">
        <v>0</v>
      </c>
      <c r="AK258" s="438">
        <v>0</v>
      </c>
      <c r="AL258" s="438">
        <v>0</v>
      </c>
      <c r="AM258" s="438">
        <v>0</v>
      </c>
      <c r="AN258" s="438">
        <v>0</v>
      </c>
      <c r="AO258" s="438">
        <v>0</v>
      </c>
      <c r="AP258" s="438">
        <v>0</v>
      </c>
      <c r="AQ258" s="438">
        <v>0</v>
      </c>
      <c r="AR258" s="438">
        <v>0</v>
      </c>
      <c r="AS258" s="438">
        <v>0</v>
      </c>
      <c r="AT258" s="438">
        <v>0</v>
      </c>
      <c r="AU258" s="438">
        <v>0</v>
      </c>
      <c r="AV258" s="438">
        <v>0</v>
      </c>
      <c r="AW258" s="438">
        <v>0</v>
      </c>
      <c r="AX258" s="438">
        <v>0</v>
      </c>
      <c r="AY258" s="438">
        <v>0</v>
      </c>
      <c r="AZ258" s="438">
        <v>0</v>
      </c>
      <c r="BA258" s="438">
        <v>0</v>
      </c>
      <c r="BB258" s="438">
        <v>0</v>
      </c>
      <c r="BC258" s="438">
        <v>0</v>
      </c>
      <c r="BD258" s="438">
        <v>0</v>
      </c>
      <c r="BE258" s="438">
        <v>0</v>
      </c>
      <c r="BF258" s="438">
        <v>0</v>
      </c>
      <c r="BG258" s="438">
        <v>0</v>
      </c>
      <c r="BH258" s="438">
        <v>0</v>
      </c>
      <c r="BI258" s="438">
        <v>0</v>
      </c>
      <c r="BJ258" s="438">
        <v>0</v>
      </c>
      <c r="BK258" s="438">
        <v>0</v>
      </c>
      <c r="BL258" s="438">
        <v>0</v>
      </c>
      <c r="BM258" s="438">
        <v>0</v>
      </c>
      <c r="BN258" s="438">
        <v>0</v>
      </c>
      <c r="BO258" s="438"/>
      <c r="BP258" s="438"/>
      <c r="BQ258" s="438"/>
      <c r="BR258" s="438"/>
      <c r="BS258" s="438"/>
      <c r="BT258" s="438"/>
      <c r="BU258" s="438"/>
      <c r="BV258" s="438"/>
      <c r="BW258" s="438"/>
      <c r="BX258" s="438"/>
      <c r="BY258" s="438"/>
      <c r="BZ258" s="438"/>
    </row>
    <row r="259" spans="1:78" ht="14" customHeight="1" x14ac:dyDescent="0.15">
      <c r="A259" s="438" t="s">
        <v>328</v>
      </c>
      <c r="B259" s="438">
        <v>0</v>
      </c>
      <c r="C259" s="438">
        <v>0</v>
      </c>
      <c r="D259" s="438">
        <v>0</v>
      </c>
      <c r="E259" s="438">
        <v>0</v>
      </c>
      <c r="F259" s="438">
        <v>0</v>
      </c>
      <c r="G259" s="438">
        <v>0</v>
      </c>
      <c r="H259" s="438">
        <v>0</v>
      </c>
      <c r="I259" s="438">
        <v>0</v>
      </c>
      <c r="J259" s="438">
        <v>0</v>
      </c>
      <c r="K259" s="438">
        <v>0</v>
      </c>
      <c r="L259" s="438">
        <v>0</v>
      </c>
      <c r="M259" s="438">
        <v>0</v>
      </c>
      <c r="N259" s="438">
        <v>0</v>
      </c>
      <c r="O259" s="438">
        <v>0</v>
      </c>
      <c r="P259" s="438">
        <v>0</v>
      </c>
      <c r="Q259" s="438">
        <v>0</v>
      </c>
      <c r="R259" s="438">
        <v>0</v>
      </c>
      <c r="S259" s="438">
        <v>0</v>
      </c>
      <c r="T259" s="438">
        <v>0</v>
      </c>
      <c r="U259" s="438">
        <v>110960</v>
      </c>
      <c r="V259" s="438">
        <v>0</v>
      </c>
      <c r="W259" s="438">
        <v>0</v>
      </c>
      <c r="X259" s="438">
        <v>0</v>
      </c>
      <c r="Y259" s="438">
        <v>0</v>
      </c>
      <c r="Z259" s="438">
        <v>0</v>
      </c>
      <c r="AA259" s="438">
        <v>0</v>
      </c>
      <c r="AB259" s="438">
        <v>0</v>
      </c>
      <c r="AC259" s="438">
        <v>0</v>
      </c>
      <c r="AD259" s="438">
        <v>0</v>
      </c>
      <c r="AE259" s="438">
        <v>0</v>
      </c>
      <c r="AF259" s="438">
        <v>0</v>
      </c>
      <c r="AG259" s="438">
        <v>0</v>
      </c>
      <c r="AH259" s="438">
        <v>0</v>
      </c>
      <c r="AI259" s="438">
        <v>0</v>
      </c>
      <c r="AJ259" s="438">
        <v>0</v>
      </c>
      <c r="AK259" s="438">
        <v>0</v>
      </c>
      <c r="AL259" s="438">
        <v>0</v>
      </c>
      <c r="AM259" s="438">
        <v>0</v>
      </c>
      <c r="AN259" s="438">
        <v>0</v>
      </c>
      <c r="AO259" s="438">
        <v>0</v>
      </c>
      <c r="AP259" s="438">
        <v>0</v>
      </c>
      <c r="AQ259" s="438">
        <v>0</v>
      </c>
      <c r="AR259" s="438">
        <v>0</v>
      </c>
      <c r="AS259" s="438">
        <v>0</v>
      </c>
      <c r="AT259" s="438">
        <v>0</v>
      </c>
      <c r="AU259" s="438">
        <v>0</v>
      </c>
      <c r="AV259" s="438">
        <v>0</v>
      </c>
      <c r="AW259" s="438">
        <v>0</v>
      </c>
      <c r="AX259" s="438">
        <v>0</v>
      </c>
      <c r="AY259" s="438">
        <v>0</v>
      </c>
      <c r="AZ259" s="438">
        <v>0</v>
      </c>
      <c r="BA259" s="438">
        <v>0</v>
      </c>
      <c r="BB259" s="438">
        <v>0</v>
      </c>
      <c r="BC259" s="438">
        <v>0</v>
      </c>
      <c r="BD259" s="438">
        <v>0</v>
      </c>
      <c r="BE259" s="438">
        <v>0</v>
      </c>
      <c r="BF259" s="438">
        <v>0</v>
      </c>
      <c r="BG259" s="438">
        <v>0</v>
      </c>
      <c r="BH259" s="438">
        <v>0</v>
      </c>
      <c r="BI259" s="438">
        <v>0</v>
      </c>
      <c r="BJ259" s="438">
        <v>0</v>
      </c>
      <c r="BK259" s="438">
        <v>0</v>
      </c>
      <c r="BL259" s="438">
        <v>0</v>
      </c>
      <c r="BM259" s="438">
        <v>0</v>
      </c>
      <c r="BN259" s="438">
        <v>0</v>
      </c>
      <c r="BO259" s="438"/>
      <c r="BP259" s="438"/>
      <c r="BQ259" s="438"/>
      <c r="BR259" s="438"/>
      <c r="BS259" s="438"/>
      <c r="BT259" s="438"/>
      <c r="BU259" s="438"/>
      <c r="BV259" s="438"/>
      <c r="BW259" s="438"/>
      <c r="BX259" s="438"/>
      <c r="BY259" s="438"/>
      <c r="BZ259" s="438"/>
    </row>
    <row r="260" spans="1:78" ht="14" customHeight="1" x14ac:dyDescent="0.15">
      <c r="A260" s="438" t="s">
        <v>378</v>
      </c>
      <c r="B260" s="438">
        <v>-23307</v>
      </c>
      <c r="C260" s="438">
        <v>-168472.86</v>
      </c>
      <c r="D260" s="438">
        <v>-184332</v>
      </c>
      <c r="E260" s="438">
        <v>-137396</v>
      </c>
      <c r="F260" s="438">
        <v>-32472</v>
      </c>
      <c r="G260" s="438">
        <v>-43175.11</v>
      </c>
      <c r="H260" s="438">
        <v>-17747</v>
      </c>
      <c r="I260" s="438">
        <v>-12850</v>
      </c>
      <c r="J260" s="438">
        <v>9793</v>
      </c>
      <c r="K260" s="438">
        <v>-1430.11</v>
      </c>
      <c r="L260" s="438">
        <v>-14310</v>
      </c>
      <c r="M260" s="438">
        <v>-10105</v>
      </c>
      <c r="N260" s="438">
        <v>-5290</v>
      </c>
      <c r="O260" s="438">
        <v>-117296.67</v>
      </c>
      <c r="P260" s="438">
        <v>-105411</v>
      </c>
      <c r="Q260" s="438">
        <v>-27134</v>
      </c>
      <c r="R260" s="438">
        <v>-24030</v>
      </c>
      <c r="S260" s="438">
        <v>-381800.98</v>
      </c>
      <c r="T260" s="438">
        <v>-347344</v>
      </c>
      <c r="U260" s="438">
        <v>-211616</v>
      </c>
      <c r="V260" s="438">
        <v>-16874</v>
      </c>
      <c r="W260" s="438">
        <v>-418401.83</v>
      </c>
      <c r="X260" s="438">
        <v>-393245</v>
      </c>
      <c r="Y260" s="438">
        <v>-206708</v>
      </c>
      <c r="Z260" s="438">
        <v>-34049</v>
      </c>
      <c r="AA260" s="438">
        <v>-328483.64</v>
      </c>
      <c r="AB260" s="438">
        <v>-299860</v>
      </c>
      <c r="AC260" s="438">
        <v>-143475</v>
      </c>
      <c r="AD260" s="438">
        <v>-58762</v>
      </c>
      <c r="AE260" s="438">
        <v>-364702.91</v>
      </c>
      <c r="AF260" s="438">
        <v>-304316</v>
      </c>
      <c r="AG260" s="438">
        <v>-158072</v>
      </c>
      <c r="AH260" s="438">
        <v>-9622</v>
      </c>
      <c r="AI260" s="438">
        <v>-226636.26</v>
      </c>
      <c r="AJ260" s="438">
        <v>-246000</v>
      </c>
      <c r="AK260" s="438">
        <v>-85797</v>
      </c>
      <c r="AL260" s="438">
        <v>0</v>
      </c>
      <c r="AM260" s="438">
        <v>-199679.64</v>
      </c>
      <c r="AN260" s="438">
        <v>-159589</v>
      </c>
      <c r="AO260" s="438">
        <v>-76521</v>
      </c>
      <c r="AP260" s="438">
        <v>0</v>
      </c>
      <c r="AQ260" s="438">
        <v>-232378.68</v>
      </c>
      <c r="AR260" s="438">
        <v>-224529</v>
      </c>
      <c r="AS260" s="438">
        <v>-113851</v>
      </c>
      <c r="AT260" s="438">
        <v>0</v>
      </c>
      <c r="AU260" s="438">
        <v>-257370.19</v>
      </c>
      <c r="AV260" s="438">
        <v>-254264</v>
      </c>
      <c r="AW260" s="438">
        <v>-141700</v>
      </c>
      <c r="AX260" s="438">
        <v>0</v>
      </c>
      <c r="AY260" s="438">
        <v>-234545.04</v>
      </c>
      <c r="AZ260" s="438">
        <v>-241085</v>
      </c>
      <c r="BA260" s="438">
        <v>-158305</v>
      </c>
      <c r="BB260" s="438">
        <v>-1807</v>
      </c>
      <c r="BC260" s="438">
        <v>-138648.92000000001</v>
      </c>
      <c r="BD260" s="438">
        <v>-137456</v>
      </c>
      <c r="BE260" s="438">
        <v>-73370</v>
      </c>
      <c r="BF260" s="438">
        <v>2058</v>
      </c>
      <c r="BG260" s="438">
        <v>-153629.65</v>
      </c>
      <c r="BH260" s="438">
        <v>-152573</v>
      </c>
      <c r="BI260" s="438">
        <v>-76529</v>
      </c>
      <c r="BJ260" s="438">
        <v>0</v>
      </c>
      <c r="BK260" s="438">
        <v>0</v>
      </c>
      <c r="BL260" s="438">
        <v>0</v>
      </c>
      <c r="BM260" s="438">
        <v>0</v>
      </c>
      <c r="BN260" s="438">
        <v>0</v>
      </c>
      <c r="BO260" s="438"/>
      <c r="BP260" s="438"/>
      <c r="BQ260" s="438"/>
      <c r="BR260" s="438"/>
      <c r="BS260" s="438"/>
      <c r="BT260" s="438"/>
      <c r="BU260" s="438"/>
      <c r="BV260" s="438"/>
      <c r="BW260" s="438"/>
      <c r="BX260" s="438"/>
      <c r="BY260" s="438"/>
      <c r="BZ260" s="438"/>
    </row>
    <row r="261" spans="1:78" ht="14" customHeight="1" x14ac:dyDescent="0.15">
      <c r="A261" s="438" t="s">
        <v>200</v>
      </c>
      <c r="B261" s="438">
        <v>1663319</v>
      </c>
      <c r="C261" s="438">
        <v>4920637.47</v>
      </c>
      <c r="D261" s="438">
        <v>3436637</v>
      </c>
      <c r="E261" s="438">
        <v>2420458</v>
      </c>
      <c r="F261" s="438">
        <v>1310233</v>
      </c>
      <c r="G261" s="438">
        <v>4198647.66</v>
      </c>
      <c r="H261" s="438">
        <v>2835303</v>
      </c>
      <c r="I261" s="438">
        <v>1606769</v>
      </c>
      <c r="J261" s="438">
        <v>573573</v>
      </c>
      <c r="K261" s="438">
        <v>2134845.11</v>
      </c>
      <c r="L261" s="438">
        <v>1106444</v>
      </c>
      <c r="M261" s="438">
        <v>806833</v>
      </c>
      <c r="N261" s="438">
        <v>276506</v>
      </c>
      <c r="O261" s="438">
        <v>1347613.63</v>
      </c>
      <c r="P261" s="438">
        <v>1222837</v>
      </c>
      <c r="Q261" s="438">
        <v>838364</v>
      </c>
      <c r="R261" s="438">
        <v>559171</v>
      </c>
      <c r="S261" s="438">
        <v>3813266.33</v>
      </c>
      <c r="T261" s="438">
        <v>2762843</v>
      </c>
      <c r="U261" s="438">
        <v>2093566</v>
      </c>
      <c r="V261" s="438">
        <v>1309545</v>
      </c>
      <c r="W261" s="438">
        <v>4213076.63</v>
      </c>
      <c r="X261" s="438">
        <v>3115759</v>
      </c>
      <c r="Y261" s="438">
        <v>1984345</v>
      </c>
      <c r="Z261" s="438">
        <v>1055033</v>
      </c>
      <c r="AA261" s="438">
        <v>4821423.72</v>
      </c>
      <c r="AB261" s="438">
        <v>3374374</v>
      </c>
      <c r="AC261" s="438">
        <v>2424590</v>
      </c>
      <c r="AD261" s="438">
        <v>1213276</v>
      </c>
      <c r="AE261" s="438">
        <v>4175627.38</v>
      </c>
      <c r="AF261" s="438">
        <v>3024856</v>
      </c>
      <c r="AG261" s="438">
        <v>2278657</v>
      </c>
      <c r="AH261" s="438">
        <v>1220161</v>
      </c>
      <c r="AI261" s="438">
        <v>4111223.93</v>
      </c>
      <c r="AJ261" s="438">
        <v>2807393</v>
      </c>
      <c r="AK261" s="438">
        <v>2017390</v>
      </c>
      <c r="AL261" s="438">
        <v>1147275</v>
      </c>
      <c r="AM261" s="438">
        <v>3741057.69</v>
      </c>
      <c r="AN261" s="438">
        <v>2497528</v>
      </c>
      <c r="AO261" s="438">
        <v>1686344</v>
      </c>
      <c r="AP261" s="438">
        <v>945512</v>
      </c>
      <c r="AQ261" s="438">
        <v>3913485.26</v>
      </c>
      <c r="AR261" s="438">
        <v>2656734</v>
      </c>
      <c r="AS261" s="438">
        <v>1652499</v>
      </c>
      <c r="AT261" s="438">
        <v>1056429</v>
      </c>
      <c r="AU261" s="438">
        <v>2709448.79</v>
      </c>
      <c r="AV261" s="438">
        <v>1869317</v>
      </c>
      <c r="AW261" s="438">
        <v>1241691</v>
      </c>
      <c r="AX261" s="438">
        <v>615530</v>
      </c>
      <c r="AY261" s="438">
        <v>2153503.11</v>
      </c>
      <c r="AZ261" s="438">
        <v>1412596</v>
      </c>
      <c r="BA261" s="438">
        <v>950626</v>
      </c>
      <c r="BB261" s="438">
        <v>532408</v>
      </c>
      <c r="BC261" s="438">
        <v>1600143.71</v>
      </c>
      <c r="BD261" s="438">
        <v>926709</v>
      </c>
      <c r="BE261" s="438">
        <v>717898</v>
      </c>
      <c r="BF261" s="438">
        <v>537070</v>
      </c>
      <c r="BG261" s="438">
        <v>1308817.98</v>
      </c>
      <c r="BH261" s="438">
        <v>910166</v>
      </c>
      <c r="BI261" s="438">
        <v>661534</v>
      </c>
      <c r="BJ261" s="438">
        <v>397570</v>
      </c>
      <c r="BK261" s="438">
        <v>1364641.72</v>
      </c>
      <c r="BL261" s="438">
        <v>1225461</v>
      </c>
      <c r="BM261" s="438">
        <v>988558</v>
      </c>
      <c r="BN261" s="438">
        <v>618053</v>
      </c>
      <c r="BO261" s="438"/>
      <c r="BP261" s="438"/>
      <c r="BQ261" s="438"/>
      <c r="BR261" s="438"/>
      <c r="BS261" s="438"/>
      <c r="BT261" s="438"/>
      <c r="BU261" s="438"/>
      <c r="BV261" s="438"/>
      <c r="BW261" s="438"/>
      <c r="BX261" s="438"/>
      <c r="BY261" s="438"/>
      <c r="BZ261" s="438"/>
    </row>
    <row r="262" spans="1:78" ht="14" customHeight="1" x14ac:dyDescent="0.15">
      <c r="A262" s="438" t="s">
        <v>377</v>
      </c>
      <c r="B262" s="438"/>
      <c r="C262" s="438"/>
      <c r="D262" s="438"/>
      <c r="E262" s="438"/>
      <c r="F262" s="438"/>
      <c r="G262" s="438"/>
      <c r="H262" s="438"/>
      <c r="I262" s="438"/>
      <c r="J262" s="438"/>
      <c r="K262" s="438"/>
      <c r="L262" s="438"/>
      <c r="M262" s="438"/>
      <c r="N262" s="438"/>
      <c r="O262" s="438"/>
      <c r="P262" s="438"/>
      <c r="Q262" s="438"/>
      <c r="R262" s="438"/>
      <c r="S262" s="438"/>
      <c r="T262" s="438"/>
      <c r="U262" s="438"/>
      <c r="V262" s="438"/>
      <c r="W262" s="438"/>
      <c r="X262" s="438"/>
      <c r="Y262" s="438"/>
      <c r="Z262" s="438"/>
      <c r="AA262" s="438"/>
      <c r="AB262" s="438"/>
      <c r="AC262" s="438"/>
      <c r="AD262" s="438"/>
      <c r="AE262" s="438"/>
      <c r="AF262" s="438"/>
      <c r="AG262" s="438"/>
      <c r="AH262" s="438"/>
      <c r="AI262" s="438"/>
      <c r="AJ262" s="438"/>
      <c r="AK262" s="438"/>
      <c r="AL262" s="438"/>
      <c r="AM262" s="438"/>
      <c r="AN262" s="438"/>
      <c r="AO262" s="438"/>
      <c r="AP262" s="438"/>
      <c r="AQ262" s="438"/>
      <c r="AR262" s="438"/>
      <c r="AS262" s="438"/>
      <c r="AT262" s="438"/>
      <c r="AU262" s="438"/>
      <c r="AV262" s="438"/>
      <c r="AW262" s="438"/>
      <c r="AX262" s="438"/>
      <c r="AY262" s="438"/>
      <c r="AZ262" s="438"/>
      <c r="BA262" s="438"/>
      <c r="BB262" s="438"/>
      <c r="BC262" s="438"/>
      <c r="BD262" s="438"/>
      <c r="BE262" s="438"/>
      <c r="BF262" s="438"/>
      <c r="BG262" s="438"/>
      <c r="BH262" s="438"/>
      <c r="BI262" s="438"/>
      <c r="BJ262" s="438"/>
      <c r="BK262" s="438"/>
      <c r="BL262" s="438"/>
      <c r="BM262" s="438"/>
      <c r="BN262" s="438"/>
      <c r="BO262" s="438"/>
      <c r="BP262" s="438"/>
      <c r="BQ262" s="438"/>
      <c r="BR262" s="438"/>
      <c r="BS262" s="438"/>
      <c r="BT262" s="438"/>
      <c r="BU262" s="438"/>
      <c r="BV262" s="438"/>
      <c r="BW262" s="438"/>
      <c r="BX262" s="438"/>
      <c r="BY262" s="438"/>
      <c r="BZ262" s="438"/>
    </row>
    <row r="263" spans="1:78" ht="14" customHeight="1" x14ac:dyDescent="0.15">
      <c r="A263" s="438" t="s">
        <v>376</v>
      </c>
      <c r="B263" s="438">
        <v>0</v>
      </c>
      <c r="C263" s="438">
        <v>318392.2</v>
      </c>
      <c r="D263" s="438">
        <v>118392</v>
      </c>
      <c r="E263" s="438">
        <v>318392</v>
      </c>
      <c r="F263" s="438">
        <v>0</v>
      </c>
      <c r="G263" s="438">
        <v>0</v>
      </c>
      <c r="H263" s="438">
        <v>0</v>
      </c>
      <c r="I263" s="438">
        <v>0</v>
      </c>
      <c r="J263" s="438">
        <v>0</v>
      </c>
      <c r="K263" s="438">
        <v>0</v>
      </c>
      <c r="L263" s="438">
        <v>0</v>
      </c>
      <c r="M263" s="438">
        <v>0</v>
      </c>
      <c r="N263" s="438">
        <v>0</v>
      </c>
      <c r="O263" s="438">
        <v>697827.8</v>
      </c>
      <c r="P263" s="438">
        <v>0</v>
      </c>
      <c r="Q263" s="438">
        <v>0</v>
      </c>
      <c r="R263" s="438">
        <v>0</v>
      </c>
      <c r="S263" s="438">
        <v>110750.46</v>
      </c>
      <c r="T263" s="438">
        <v>-576335</v>
      </c>
      <c r="U263" s="438">
        <v>-434315</v>
      </c>
      <c r="V263" s="438">
        <v>-178085</v>
      </c>
      <c r="W263" s="438">
        <v>-800646.86</v>
      </c>
      <c r="X263" s="438">
        <v>-499177</v>
      </c>
      <c r="Y263" s="438">
        <v>-381458</v>
      </c>
      <c r="Z263" s="438">
        <v>-195652</v>
      </c>
      <c r="AA263" s="438">
        <v>55703.35</v>
      </c>
      <c r="AB263" s="438">
        <v>53641</v>
      </c>
      <c r="AC263" s="438">
        <v>-549966</v>
      </c>
      <c r="AD263" s="438">
        <v>-649604</v>
      </c>
      <c r="AE263" s="438">
        <v>-53746.05</v>
      </c>
      <c r="AF263" s="438">
        <v>0</v>
      </c>
      <c r="AG263" s="438">
        <v>0</v>
      </c>
      <c r="AH263" s="438">
        <v>0</v>
      </c>
      <c r="AI263" s="438">
        <v>0</v>
      </c>
      <c r="AJ263" s="438">
        <v>0</v>
      </c>
      <c r="AK263" s="438">
        <v>0</v>
      </c>
      <c r="AL263" s="438">
        <v>0</v>
      </c>
      <c r="AM263" s="438">
        <v>0</v>
      </c>
      <c r="AN263" s="438">
        <v>0</v>
      </c>
      <c r="AO263" s="438">
        <v>0</v>
      </c>
      <c r="AP263" s="438">
        <v>0</v>
      </c>
      <c r="AQ263" s="438">
        <v>3960.26</v>
      </c>
      <c r="AR263" s="438">
        <v>0</v>
      </c>
      <c r="AS263" s="438">
        <v>0</v>
      </c>
      <c r="AT263" s="438">
        <v>0</v>
      </c>
      <c r="AU263" s="438">
        <v>0</v>
      </c>
      <c r="AV263" s="438">
        <v>0</v>
      </c>
      <c r="AW263" s="438">
        <v>0</v>
      </c>
      <c r="AX263" s="438">
        <v>0</v>
      </c>
      <c r="AY263" s="438">
        <v>0</v>
      </c>
      <c r="AZ263" s="438">
        <v>0</v>
      </c>
      <c r="BA263" s="438">
        <v>0</v>
      </c>
      <c r="BB263" s="438">
        <v>0</v>
      </c>
      <c r="BC263" s="438">
        <v>0</v>
      </c>
      <c r="BD263" s="438">
        <v>0</v>
      </c>
      <c r="BE263" s="438">
        <v>0</v>
      </c>
      <c r="BF263" s="438">
        <v>-80000</v>
      </c>
      <c r="BG263" s="438">
        <v>0</v>
      </c>
      <c r="BH263" s="438">
        <v>0</v>
      </c>
      <c r="BI263" s="438">
        <v>0</v>
      </c>
      <c r="BJ263" s="438">
        <v>0</v>
      </c>
      <c r="BK263" s="438">
        <v>0</v>
      </c>
      <c r="BL263" s="438">
        <v>0</v>
      </c>
      <c r="BM263" s="438">
        <v>0</v>
      </c>
      <c r="BN263" s="438">
        <v>0</v>
      </c>
      <c r="BO263" s="438"/>
      <c r="BP263" s="438"/>
      <c r="BQ263" s="438"/>
      <c r="BR263" s="438"/>
      <c r="BS263" s="438"/>
      <c r="BT263" s="438"/>
      <c r="BU263" s="438"/>
      <c r="BV263" s="438"/>
      <c r="BW263" s="438"/>
      <c r="BX263" s="438"/>
      <c r="BY263" s="438"/>
      <c r="BZ263" s="438"/>
    </row>
    <row r="264" spans="1:78" ht="14" customHeight="1" x14ac:dyDescent="0.15">
      <c r="A264" s="438" t="s">
        <v>375</v>
      </c>
      <c r="B264" s="438">
        <v>0</v>
      </c>
      <c r="C264" s="438">
        <v>0</v>
      </c>
      <c r="D264" s="438">
        <v>0</v>
      </c>
      <c r="E264" s="438">
        <v>0</v>
      </c>
      <c r="F264" s="438">
        <v>0</v>
      </c>
      <c r="G264" s="438">
        <v>0</v>
      </c>
      <c r="H264" s="438">
        <v>0</v>
      </c>
      <c r="I264" s="438">
        <v>0</v>
      </c>
      <c r="J264" s="438">
        <v>0</v>
      </c>
      <c r="K264" s="438">
        <v>0</v>
      </c>
      <c r="L264" s="438">
        <v>0</v>
      </c>
      <c r="M264" s="438">
        <v>0</v>
      </c>
      <c r="N264" s="438">
        <v>0</v>
      </c>
      <c r="O264" s="438">
        <v>14661.7</v>
      </c>
      <c r="P264" s="438">
        <v>703913</v>
      </c>
      <c r="Q264" s="438">
        <v>199190</v>
      </c>
      <c r="R264" s="438">
        <v>3609</v>
      </c>
      <c r="S264" s="438">
        <v>0</v>
      </c>
      <c r="T264" s="438">
        <v>0</v>
      </c>
      <c r="U264" s="438">
        <v>0</v>
      </c>
      <c r="V264" s="438">
        <v>0</v>
      </c>
      <c r="W264" s="438">
        <v>0</v>
      </c>
      <c r="X264" s="438">
        <v>0</v>
      </c>
      <c r="Y264" s="438">
        <v>0</v>
      </c>
      <c r="Z264" s="438">
        <v>0</v>
      </c>
      <c r="AA264" s="438">
        <v>0</v>
      </c>
      <c r="AB264" s="438">
        <v>0</v>
      </c>
      <c r="AC264" s="438">
        <v>0</v>
      </c>
      <c r="AD264" s="438">
        <v>6325</v>
      </c>
      <c r="AE264" s="438">
        <v>6341.51</v>
      </c>
      <c r="AF264" s="438">
        <v>6342</v>
      </c>
      <c r="AG264" s="438">
        <v>6342</v>
      </c>
      <c r="AH264" s="438">
        <v>6342</v>
      </c>
      <c r="AI264" s="438">
        <v>0</v>
      </c>
      <c r="AJ264" s="438">
        <v>0</v>
      </c>
      <c r="AK264" s="438">
        <v>0</v>
      </c>
      <c r="AL264" s="438">
        <v>0</v>
      </c>
      <c r="AM264" s="438">
        <v>9520.3799999999992</v>
      </c>
      <c r="AN264" s="438">
        <v>0</v>
      </c>
      <c r="AO264" s="438">
        <v>0</v>
      </c>
      <c r="AP264" s="438">
        <v>9520</v>
      </c>
      <c r="AQ264" s="438">
        <v>8271.5400000000009</v>
      </c>
      <c r="AR264" s="438">
        <v>0</v>
      </c>
      <c r="AS264" s="438">
        <v>0</v>
      </c>
      <c r="AT264" s="438">
        <v>0</v>
      </c>
      <c r="AU264" s="438">
        <v>0</v>
      </c>
      <c r="AV264" s="438">
        <v>0</v>
      </c>
      <c r="AW264" s="438">
        <v>0</v>
      </c>
      <c r="AX264" s="438">
        <v>0</v>
      </c>
      <c r="AY264" s="438">
        <v>0</v>
      </c>
      <c r="AZ264" s="438">
        <v>0</v>
      </c>
      <c r="BA264" s="438">
        <v>0</v>
      </c>
      <c r="BB264" s="438">
        <v>0</v>
      </c>
      <c r="BC264" s="438">
        <v>0</v>
      </c>
      <c r="BD264" s="438">
        <v>0</v>
      </c>
      <c r="BE264" s="438">
        <v>0</v>
      </c>
      <c r="BF264" s="438">
        <v>4898</v>
      </c>
      <c r="BG264" s="438">
        <v>0</v>
      </c>
      <c r="BH264" s="438">
        <v>0</v>
      </c>
      <c r="BI264" s="438">
        <v>0</v>
      </c>
      <c r="BJ264" s="438">
        <v>0</v>
      </c>
      <c r="BK264" s="438">
        <v>0</v>
      </c>
      <c r="BL264" s="438">
        <v>6</v>
      </c>
      <c r="BM264" s="438">
        <v>0</v>
      </c>
      <c r="BN264" s="438">
        <v>0</v>
      </c>
      <c r="BO264" s="438"/>
      <c r="BP264" s="438"/>
      <c r="BQ264" s="438"/>
      <c r="BR264" s="438"/>
      <c r="BS264" s="438"/>
      <c r="BT264" s="438"/>
      <c r="BU264" s="438"/>
      <c r="BV264" s="438"/>
      <c r="BW264" s="438"/>
      <c r="BX264" s="438"/>
      <c r="BY264" s="438"/>
      <c r="BZ264" s="438"/>
    </row>
    <row r="265" spans="1:78" ht="14" customHeight="1" x14ac:dyDescent="0.15">
      <c r="A265" s="438" t="s">
        <v>374</v>
      </c>
      <c r="B265" s="438">
        <v>0</v>
      </c>
      <c r="C265" s="438">
        <v>0</v>
      </c>
      <c r="D265" s="438">
        <v>0</v>
      </c>
      <c r="E265" s="438">
        <v>0</v>
      </c>
      <c r="F265" s="438">
        <v>0</v>
      </c>
      <c r="G265" s="438">
        <v>0</v>
      </c>
      <c r="H265" s="438">
        <v>0</v>
      </c>
      <c r="I265" s="438">
        <v>0</v>
      </c>
      <c r="J265" s="438">
        <v>0</v>
      </c>
      <c r="K265" s="438">
        <v>0</v>
      </c>
      <c r="L265" s="438">
        <v>0</v>
      </c>
      <c r="M265" s="438">
        <v>0</v>
      </c>
      <c r="N265" s="438">
        <v>0</v>
      </c>
      <c r="O265" s="438">
        <v>0</v>
      </c>
      <c r="P265" s="438">
        <v>0</v>
      </c>
      <c r="Q265" s="438">
        <v>0</v>
      </c>
      <c r="R265" s="438">
        <v>0</v>
      </c>
      <c r="S265" s="438">
        <v>-559136.56999999995</v>
      </c>
      <c r="T265" s="438">
        <v>-265392</v>
      </c>
      <c r="U265" s="438">
        <v>-170949</v>
      </c>
      <c r="V265" s="438">
        <v>0</v>
      </c>
      <c r="W265" s="438">
        <v>0</v>
      </c>
      <c r="X265" s="438">
        <v>0</v>
      </c>
      <c r="Y265" s="438">
        <v>0</v>
      </c>
      <c r="Z265" s="438">
        <v>0</v>
      </c>
      <c r="AA265" s="438">
        <v>0</v>
      </c>
      <c r="AB265" s="438">
        <v>0</v>
      </c>
      <c r="AC265" s="438">
        <v>0</v>
      </c>
      <c r="AD265" s="438">
        <v>0</v>
      </c>
      <c r="AE265" s="438">
        <v>0</v>
      </c>
      <c r="AF265" s="438">
        <v>0</v>
      </c>
      <c r="AG265" s="438">
        <v>0</v>
      </c>
      <c r="AH265" s="438">
        <v>0</v>
      </c>
      <c r="AI265" s="438">
        <v>0</v>
      </c>
      <c r="AJ265" s="438">
        <v>0</v>
      </c>
      <c r="AK265" s="438">
        <v>0</v>
      </c>
      <c r="AL265" s="438">
        <v>0</v>
      </c>
      <c r="AM265" s="438">
        <v>0</v>
      </c>
      <c r="AN265" s="438">
        <v>0</v>
      </c>
      <c r="AO265" s="438">
        <v>0</v>
      </c>
      <c r="AP265" s="438">
        <v>0</v>
      </c>
      <c r="AQ265" s="438">
        <v>0</v>
      </c>
      <c r="AR265" s="438">
        <v>0</v>
      </c>
      <c r="AS265" s="438">
        <v>0</v>
      </c>
      <c r="AT265" s="438">
        <v>0</v>
      </c>
      <c r="AU265" s="438">
        <v>0</v>
      </c>
      <c r="AV265" s="438">
        <v>0</v>
      </c>
      <c r="AW265" s="438">
        <v>0</v>
      </c>
      <c r="AX265" s="438">
        <v>0</v>
      </c>
      <c r="AY265" s="438">
        <v>0</v>
      </c>
      <c r="AZ265" s="438">
        <v>0</v>
      </c>
      <c r="BA265" s="438">
        <v>0</v>
      </c>
      <c r="BB265" s="438">
        <v>0</v>
      </c>
      <c r="BC265" s="438">
        <v>0</v>
      </c>
      <c r="BD265" s="438">
        <v>0</v>
      </c>
      <c r="BE265" s="438">
        <v>0</v>
      </c>
      <c r="BF265" s="438">
        <v>0</v>
      </c>
      <c r="BG265" s="438">
        <v>0</v>
      </c>
      <c r="BH265" s="438">
        <v>0</v>
      </c>
      <c r="BI265" s="438">
        <v>-437</v>
      </c>
      <c r="BJ265" s="438">
        <v>-185</v>
      </c>
      <c r="BK265" s="438">
        <v>-912952.83</v>
      </c>
      <c r="BL265" s="438">
        <v>0</v>
      </c>
      <c r="BM265" s="438">
        <v>-6993</v>
      </c>
      <c r="BN265" s="438">
        <v>0</v>
      </c>
      <c r="BO265" s="438"/>
      <c r="BP265" s="438"/>
      <c r="BQ265" s="438"/>
      <c r="BR265" s="438"/>
      <c r="BS265" s="438"/>
      <c r="BT265" s="438"/>
      <c r="BU265" s="438"/>
      <c r="BV265" s="438"/>
      <c r="BW265" s="438"/>
      <c r="BX265" s="438"/>
      <c r="BY265" s="438"/>
      <c r="BZ265" s="438"/>
    </row>
    <row r="266" spans="1:78" ht="14" customHeight="1" x14ac:dyDescent="0.15">
      <c r="A266" s="438" t="s">
        <v>373</v>
      </c>
      <c r="B266" s="438">
        <v>0</v>
      </c>
      <c r="C266" s="438">
        <v>0</v>
      </c>
      <c r="D266" s="438">
        <v>0</v>
      </c>
      <c r="E266" s="438">
        <v>0</v>
      </c>
      <c r="F266" s="438">
        <v>0</v>
      </c>
      <c r="G266" s="438">
        <v>0</v>
      </c>
      <c r="H266" s="438">
        <v>0</v>
      </c>
      <c r="I266" s="438">
        <v>0</v>
      </c>
      <c r="J266" s="438">
        <v>0</v>
      </c>
      <c r="K266" s="438">
        <v>0</v>
      </c>
      <c r="L266" s="438">
        <v>0</v>
      </c>
      <c r="M266" s="438">
        <v>0</v>
      </c>
      <c r="N266" s="438">
        <v>0</v>
      </c>
      <c r="O266" s="438">
        <v>0</v>
      </c>
      <c r="P266" s="438">
        <v>0</v>
      </c>
      <c r="Q266" s="438">
        <v>0</v>
      </c>
      <c r="R266" s="438">
        <v>0</v>
      </c>
      <c r="S266" s="438">
        <v>0</v>
      </c>
      <c r="T266" s="438">
        <v>0</v>
      </c>
      <c r="U266" s="438">
        <v>0</v>
      </c>
      <c r="V266" s="438">
        <v>0</v>
      </c>
      <c r="W266" s="438">
        <v>0</v>
      </c>
      <c r="X266" s="438">
        <v>0</v>
      </c>
      <c r="Y266" s="438">
        <v>0</v>
      </c>
      <c r="Z266" s="438">
        <v>0</v>
      </c>
      <c r="AA266" s="438">
        <v>0</v>
      </c>
      <c r="AB266" s="438">
        <v>0</v>
      </c>
      <c r="AC266" s="438">
        <v>0</v>
      </c>
      <c r="AD266" s="438">
        <v>0</v>
      </c>
      <c r="AE266" s="438">
        <v>0</v>
      </c>
      <c r="AF266" s="438">
        <v>0</v>
      </c>
      <c r="AG266" s="438">
        <v>0</v>
      </c>
      <c r="AH266" s="438">
        <v>0</v>
      </c>
      <c r="AI266" s="438">
        <v>0</v>
      </c>
      <c r="AJ266" s="438">
        <v>0</v>
      </c>
      <c r="AK266" s="438">
        <v>0</v>
      </c>
      <c r="AL266" s="438">
        <v>0</v>
      </c>
      <c r="AM266" s="438">
        <v>0</v>
      </c>
      <c r="AN266" s="438">
        <v>0</v>
      </c>
      <c r="AO266" s="438">
        <v>0</v>
      </c>
      <c r="AP266" s="438">
        <v>0</v>
      </c>
      <c r="AQ266" s="438">
        <v>0</v>
      </c>
      <c r="AR266" s="438">
        <v>0</v>
      </c>
      <c r="AS266" s="438">
        <v>0</v>
      </c>
      <c r="AT266" s="438">
        <v>0</v>
      </c>
      <c r="AU266" s="438">
        <v>12156.99</v>
      </c>
      <c r="AV266" s="438">
        <v>0</v>
      </c>
      <c r="AW266" s="438">
        <v>0</v>
      </c>
      <c r="AX266" s="438">
        <v>0</v>
      </c>
      <c r="AY266" s="438">
        <v>0</v>
      </c>
      <c r="AZ266" s="438">
        <v>0</v>
      </c>
      <c r="BA266" s="438">
        <v>0</v>
      </c>
      <c r="BB266" s="438">
        <v>0</v>
      </c>
      <c r="BC266" s="438">
        <v>0</v>
      </c>
      <c r="BD266" s="438">
        <v>4898</v>
      </c>
      <c r="BE266" s="438">
        <v>4898</v>
      </c>
      <c r="BF266" s="438">
        <v>0</v>
      </c>
      <c r="BG266" s="438">
        <v>0</v>
      </c>
      <c r="BH266" s="438">
        <v>0</v>
      </c>
      <c r="BI266" s="438">
        <v>0</v>
      </c>
      <c r="BJ266" s="438">
        <v>0</v>
      </c>
      <c r="BK266" s="438">
        <v>0</v>
      </c>
      <c r="BL266" s="438">
        <v>0</v>
      </c>
      <c r="BM266" s="438">
        <v>0</v>
      </c>
      <c r="BN266" s="438">
        <v>0</v>
      </c>
      <c r="BO266" s="438"/>
      <c r="BP266" s="438"/>
      <c r="BQ266" s="438"/>
      <c r="BR266" s="438"/>
      <c r="BS266" s="438"/>
      <c r="BT266" s="438"/>
      <c r="BU266" s="438"/>
      <c r="BV266" s="438"/>
      <c r="BW266" s="438"/>
      <c r="BX266" s="438"/>
      <c r="BY266" s="438"/>
      <c r="BZ266" s="438"/>
    </row>
    <row r="267" spans="1:78" ht="14" customHeight="1" x14ac:dyDescent="0.15">
      <c r="A267" s="438" t="s">
        <v>372</v>
      </c>
      <c r="B267" s="438">
        <v>-43077</v>
      </c>
      <c r="C267" s="438">
        <v>-163117.66</v>
      </c>
      <c r="D267" s="438">
        <v>-129557</v>
      </c>
      <c r="E267" s="438">
        <v>-129557</v>
      </c>
      <c r="F267" s="438">
        <v>-27979</v>
      </c>
      <c r="G267" s="438">
        <v>-616351.28</v>
      </c>
      <c r="H267" s="438">
        <v>-616351</v>
      </c>
      <c r="I267" s="438">
        <v>-587306</v>
      </c>
      <c r="J267" s="438">
        <v>-45408</v>
      </c>
      <c r="K267" s="438">
        <v>-1327771.8799999999</v>
      </c>
      <c r="L267" s="438">
        <v>-573397</v>
      </c>
      <c r="M267" s="438">
        <v>-395034</v>
      </c>
      <c r="N267" s="438">
        <v>-224800</v>
      </c>
      <c r="O267" s="438">
        <v>-1416291.14</v>
      </c>
      <c r="P267" s="438">
        <v>-1390545</v>
      </c>
      <c r="Q267" s="438">
        <v>-1312654</v>
      </c>
      <c r="R267" s="438">
        <v>-1126323</v>
      </c>
      <c r="S267" s="438">
        <v>0</v>
      </c>
      <c r="T267" s="438">
        <v>0</v>
      </c>
      <c r="U267" s="438">
        <v>0</v>
      </c>
      <c r="V267" s="438">
        <v>-64639</v>
      </c>
      <c r="W267" s="438">
        <v>-297195.78999999998</v>
      </c>
      <c r="X267" s="438">
        <v>0</v>
      </c>
      <c r="Y267" s="438">
        <v>0</v>
      </c>
      <c r="Z267" s="438">
        <v>0</v>
      </c>
      <c r="AA267" s="438">
        <v>-1887.67</v>
      </c>
      <c r="AB267" s="438">
        <v>-1888</v>
      </c>
      <c r="AC267" s="438">
        <v>-1888</v>
      </c>
      <c r="AD267" s="438">
        <v>0</v>
      </c>
      <c r="AE267" s="438">
        <v>0</v>
      </c>
      <c r="AF267" s="438">
        <v>0</v>
      </c>
      <c r="AG267" s="438">
        <v>0</v>
      </c>
      <c r="AH267" s="438">
        <v>0</v>
      </c>
      <c r="AI267" s="438">
        <v>0</v>
      </c>
      <c r="AJ267" s="438">
        <v>0</v>
      </c>
      <c r="AK267" s="438">
        <v>0</v>
      </c>
      <c r="AL267" s="438">
        <v>0</v>
      </c>
      <c r="AM267" s="438">
        <v>-105196.08</v>
      </c>
      <c r="AN267" s="438">
        <v>0</v>
      </c>
      <c r="AO267" s="438">
        <v>0</v>
      </c>
      <c r="AP267" s="438">
        <v>0</v>
      </c>
      <c r="AQ267" s="438">
        <v>-120000</v>
      </c>
      <c r="AR267" s="438">
        <v>-120000</v>
      </c>
      <c r="AS267" s="438">
        <v>-120000</v>
      </c>
      <c r="AT267" s="438">
        <v>-120000</v>
      </c>
      <c r="AU267" s="438">
        <v>-756174.96</v>
      </c>
      <c r="AV267" s="438">
        <v>-437813</v>
      </c>
      <c r="AW267" s="438">
        <v>-437813</v>
      </c>
      <c r="AX267" s="438">
        <v>-322030</v>
      </c>
      <c r="AY267" s="438">
        <v>-761807.56</v>
      </c>
      <c r="AZ267" s="438">
        <v>-761808</v>
      </c>
      <c r="BA267" s="438">
        <v>0</v>
      </c>
      <c r="BB267" s="438">
        <v>0</v>
      </c>
      <c r="BC267" s="438">
        <v>4898.05</v>
      </c>
      <c r="BD267" s="438">
        <v>0</v>
      </c>
      <c r="BE267" s="438">
        <v>0</v>
      </c>
      <c r="BF267" s="438">
        <v>0</v>
      </c>
      <c r="BG267" s="438">
        <v>-18128.61</v>
      </c>
      <c r="BH267" s="438">
        <v>-18128</v>
      </c>
      <c r="BI267" s="438">
        <v>0</v>
      </c>
      <c r="BJ267" s="438">
        <v>0</v>
      </c>
      <c r="BK267" s="438">
        <v>0</v>
      </c>
      <c r="BL267" s="438">
        <v>0</v>
      </c>
      <c r="BM267" s="438">
        <v>0</v>
      </c>
      <c r="BN267" s="438">
        <v>0</v>
      </c>
      <c r="BO267" s="438"/>
      <c r="BP267" s="438"/>
      <c r="BQ267" s="438"/>
      <c r="BR267" s="438"/>
      <c r="BS267" s="438"/>
      <c r="BT267" s="438"/>
      <c r="BU267" s="438"/>
      <c r="BV267" s="438"/>
      <c r="BW267" s="438"/>
      <c r="BX267" s="438"/>
      <c r="BY267" s="438"/>
      <c r="BZ267" s="438"/>
    </row>
    <row r="268" spans="1:78" ht="14" customHeight="1" x14ac:dyDescent="0.15">
      <c r="A268" s="438" t="s">
        <v>371</v>
      </c>
      <c r="B268" s="438">
        <v>-3570</v>
      </c>
      <c r="C268" s="438">
        <v>0</v>
      </c>
      <c r="D268" s="438">
        <v>0</v>
      </c>
      <c r="E268" s="438">
        <v>0</v>
      </c>
      <c r="F268" s="438">
        <v>0</v>
      </c>
      <c r="G268" s="438">
        <v>0</v>
      </c>
      <c r="H268" s="438">
        <v>0</v>
      </c>
      <c r="I268" s="438">
        <v>0</v>
      </c>
      <c r="J268" s="438">
        <v>0</v>
      </c>
      <c r="K268" s="438">
        <v>-15300</v>
      </c>
      <c r="L268" s="438">
        <v>-15300</v>
      </c>
      <c r="M268" s="438">
        <v>-15300</v>
      </c>
      <c r="N268" s="438">
        <v>-10200</v>
      </c>
      <c r="O268" s="438">
        <v>0</v>
      </c>
      <c r="P268" s="438">
        <v>0</v>
      </c>
      <c r="Q268" s="438">
        <v>0</v>
      </c>
      <c r="R268" s="438">
        <v>0</v>
      </c>
      <c r="S268" s="438">
        <v>0</v>
      </c>
      <c r="T268" s="438">
        <v>0</v>
      </c>
      <c r="U268" s="438">
        <v>0</v>
      </c>
      <c r="V268" s="438">
        <v>0</v>
      </c>
      <c r="W268" s="438">
        <v>0</v>
      </c>
      <c r="X268" s="438">
        <v>0</v>
      </c>
      <c r="Y268" s="438">
        <v>0</v>
      </c>
      <c r="Z268" s="438">
        <v>0</v>
      </c>
      <c r="AA268" s="438">
        <v>0</v>
      </c>
      <c r="AB268" s="438">
        <v>0</v>
      </c>
      <c r="AC268" s="438">
        <v>0</v>
      </c>
      <c r="AD268" s="438">
        <v>0</v>
      </c>
      <c r="AE268" s="438">
        <v>0</v>
      </c>
      <c r="AF268" s="438">
        <v>0</v>
      </c>
      <c r="AG268" s="438">
        <v>0</v>
      </c>
      <c r="AH268" s="438">
        <v>0</v>
      </c>
      <c r="AI268" s="438">
        <v>5000</v>
      </c>
      <c r="AJ268" s="438">
        <v>0</v>
      </c>
      <c r="AK268" s="438">
        <v>0</v>
      </c>
      <c r="AL268" s="438">
        <v>0</v>
      </c>
      <c r="AM268" s="438">
        <v>0</v>
      </c>
      <c r="AN268" s="438">
        <v>0</v>
      </c>
      <c r="AO268" s="438">
        <v>-4464</v>
      </c>
      <c r="AP268" s="438">
        <v>0</v>
      </c>
      <c r="AQ268" s="438">
        <v>0</v>
      </c>
      <c r="AR268" s="438">
        <v>0</v>
      </c>
      <c r="AS268" s="438">
        <v>0</v>
      </c>
      <c r="AT268" s="438">
        <v>0</v>
      </c>
      <c r="AU268" s="438">
        <v>0</v>
      </c>
      <c r="AV268" s="438">
        <v>0</v>
      </c>
      <c r="AW268" s="438">
        <v>0</v>
      </c>
      <c r="AX268" s="438">
        <v>0</v>
      </c>
      <c r="AY268" s="438">
        <v>0</v>
      </c>
      <c r="AZ268" s="438">
        <v>0</v>
      </c>
      <c r="BA268" s="438">
        <v>0</v>
      </c>
      <c r="BB268" s="438">
        <v>0</v>
      </c>
      <c r="BC268" s="438">
        <v>0</v>
      </c>
      <c r="BD268" s="438">
        <v>0</v>
      </c>
      <c r="BE268" s="438">
        <v>0</v>
      </c>
      <c r="BF268" s="438">
        <v>0</v>
      </c>
      <c r="BG268" s="438">
        <v>0</v>
      </c>
      <c r="BH268" s="438">
        <v>0</v>
      </c>
      <c r="BI268" s="438">
        <v>0</v>
      </c>
      <c r="BJ268" s="438">
        <v>0</v>
      </c>
      <c r="BK268" s="438">
        <v>0</v>
      </c>
      <c r="BL268" s="438">
        <v>0</v>
      </c>
      <c r="BM268" s="438">
        <v>0</v>
      </c>
      <c r="BN268" s="438">
        <v>0</v>
      </c>
      <c r="BO268" s="438"/>
      <c r="BP268" s="438"/>
      <c r="BQ268" s="438"/>
      <c r="BR268" s="438"/>
      <c r="BS268" s="438"/>
      <c r="BT268" s="438"/>
      <c r="BU268" s="438"/>
      <c r="BV268" s="438"/>
      <c r="BW268" s="438"/>
      <c r="BX268" s="438"/>
      <c r="BY268" s="438"/>
      <c r="BZ268" s="438"/>
    </row>
    <row r="269" spans="1:78" ht="14" customHeight="1" x14ac:dyDescent="0.15">
      <c r="A269" s="438" t="s">
        <v>370</v>
      </c>
      <c r="B269" s="438">
        <v>0</v>
      </c>
      <c r="C269" s="438">
        <v>0</v>
      </c>
      <c r="D269" s="438">
        <v>0</v>
      </c>
      <c r="E269" s="438">
        <v>0</v>
      </c>
      <c r="F269" s="438">
        <v>0</v>
      </c>
      <c r="G269" s="438">
        <v>0</v>
      </c>
      <c r="H269" s="438">
        <v>0</v>
      </c>
      <c r="I269" s="438">
        <v>0</v>
      </c>
      <c r="J269" s="438">
        <v>0</v>
      </c>
      <c r="K269" s="438">
        <v>0</v>
      </c>
      <c r="L269" s="438">
        <v>0</v>
      </c>
      <c r="M269" s="438">
        <v>0</v>
      </c>
      <c r="N269" s="438">
        <v>0</v>
      </c>
      <c r="O269" s="438">
        <v>0</v>
      </c>
      <c r="P269" s="438">
        <v>0</v>
      </c>
      <c r="Q269" s="438">
        <v>0</v>
      </c>
      <c r="R269" s="438">
        <v>0</v>
      </c>
      <c r="S269" s="438">
        <v>0</v>
      </c>
      <c r="T269" s="438">
        <v>0</v>
      </c>
      <c r="U269" s="438">
        <v>0</v>
      </c>
      <c r="V269" s="438">
        <v>0</v>
      </c>
      <c r="W269" s="438">
        <v>0</v>
      </c>
      <c r="X269" s="438">
        <v>0</v>
      </c>
      <c r="Y269" s="438">
        <v>0</v>
      </c>
      <c r="Z269" s="438">
        <v>0</v>
      </c>
      <c r="AA269" s="438">
        <v>0</v>
      </c>
      <c r="AB269" s="438">
        <v>0</v>
      </c>
      <c r="AC269" s="438">
        <v>0</v>
      </c>
      <c r="AD269" s="438">
        <v>0</v>
      </c>
      <c r="AE269" s="438">
        <v>0</v>
      </c>
      <c r="AF269" s="438">
        <v>0</v>
      </c>
      <c r="AG269" s="438">
        <v>0</v>
      </c>
      <c r="AH269" s="438">
        <v>0</v>
      </c>
      <c r="AI269" s="438">
        <v>5000</v>
      </c>
      <c r="AJ269" s="438">
        <v>0</v>
      </c>
      <c r="AK269" s="438">
        <v>0</v>
      </c>
      <c r="AL269" s="438">
        <v>0</v>
      </c>
      <c r="AM269" s="438">
        <v>0</v>
      </c>
      <c r="AN269" s="438">
        <v>0</v>
      </c>
      <c r="AO269" s="438">
        <v>-4464</v>
      </c>
      <c r="AP269" s="438">
        <v>0</v>
      </c>
      <c r="AQ269" s="438">
        <v>0</v>
      </c>
      <c r="AR269" s="438">
        <v>0</v>
      </c>
      <c r="AS269" s="438">
        <v>0</v>
      </c>
      <c r="AT269" s="438">
        <v>0</v>
      </c>
      <c r="AU269" s="438">
        <v>0</v>
      </c>
      <c r="AV269" s="438">
        <v>0</v>
      </c>
      <c r="AW269" s="438">
        <v>0</v>
      </c>
      <c r="AX269" s="438">
        <v>0</v>
      </c>
      <c r="AY269" s="438">
        <v>0</v>
      </c>
      <c r="AZ269" s="438">
        <v>0</v>
      </c>
      <c r="BA269" s="438">
        <v>0</v>
      </c>
      <c r="BB269" s="438">
        <v>0</v>
      </c>
      <c r="BC269" s="438">
        <v>0</v>
      </c>
      <c r="BD269" s="438">
        <v>0</v>
      </c>
      <c r="BE269" s="438">
        <v>0</v>
      </c>
      <c r="BF269" s="438">
        <v>0</v>
      </c>
      <c r="BG269" s="438">
        <v>0</v>
      </c>
      <c r="BH269" s="438">
        <v>0</v>
      </c>
      <c r="BI269" s="438">
        <v>0</v>
      </c>
      <c r="BJ269" s="438">
        <v>0</v>
      </c>
      <c r="BK269" s="438">
        <v>0</v>
      </c>
      <c r="BL269" s="438">
        <v>0</v>
      </c>
      <c r="BM269" s="438">
        <v>0</v>
      </c>
      <c r="BN269" s="438">
        <v>0</v>
      </c>
      <c r="BO269" s="438"/>
      <c r="BP269" s="438"/>
      <c r="BQ269" s="438"/>
      <c r="BR269" s="438"/>
      <c r="BS269" s="438"/>
      <c r="BT269" s="438"/>
      <c r="BU269" s="438"/>
      <c r="BV269" s="438"/>
      <c r="BW269" s="438"/>
      <c r="BX269" s="438"/>
      <c r="BY269" s="438"/>
      <c r="BZ269" s="438"/>
    </row>
    <row r="270" spans="1:78" ht="14" customHeight="1" x14ac:dyDescent="0.15">
      <c r="A270" s="438" t="s">
        <v>369</v>
      </c>
      <c r="B270" s="438">
        <v>-3570</v>
      </c>
      <c r="C270" s="438">
        <v>0</v>
      </c>
      <c r="D270" s="438">
        <v>0</v>
      </c>
      <c r="E270" s="438">
        <v>0</v>
      </c>
      <c r="F270" s="438">
        <v>0</v>
      </c>
      <c r="G270" s="438">
        <v>0</v>
      </c>
      <c r="H270" s="438">
        <v>0</v>
      </c>
      <c r="I270" s="438">
        <v>0</v>
      </c>
      <c r="J270" s="438">
        <v>0</v>
      </c>
      <c r="K270" s="438">
        <v>-15300</v>
      </c>
      <c r="L270" s="438">
        <v>-15300</v>
      </c>
      <c r="M270" s="438">
        <v>-15300</v>
      </c>
      <c r="N270" s="438">
        <v>-10200</v>
      </c>
      <c r="O270" s="438">
        <v>0</v>
      </c>
      <c r="P270" s="438">
        <v>0</v>
      </c>
      <c r="Q270" s="438">
        <v>0</v>
      </c>
      <c r="R270" s="438">
        <v>0</v>
      </c>
      <c r="S270" s="438">
        <v>0</v>
      </c>
      <c r="T270" s="438">
        <v>0</v>
      </c>
      <c r="U270" s="438">
        <v>0</v>
      </c>
      <c r="V270" s="438">
        <v>0</v>
      </c>
      <c r="W270" s="438">
        <v>0</v>
      </c>
      <c r="X270" s="438">
        <v>0</v>
      </c>
      <c r="Y270" s="438">
        <v>0</v>
      </c>
      <c r="Z270" s="438">
        <v>0</v>
      </c>
      <c r="AA270" s="438">
        <v>0</v>
      </c>
      <c r="AB270" s="438">
        <v>0</v>
      </c>
      <c r="AC270" s="438">
        <v>0</v>
      </c>
      <c r="AD270" s="438">
        <v>0</v>
      </c>
      <c r="AE270" s="438">
        <v>0</v>
      </c>
      <c r="AF270" s="438">
        <v>0</v>
      </c>
      <c r="AG270" s="438">
        <v>0</v>
      </c>
      <c r="AH270" s="438">
        <v>0</v>
      </c>
      <c r="AI270" s="438">
        <v>0</v>
      </c>
      <c r="AJ270" s="438">
        <v>0</v>
      </c>
      <c r="AK270" s="438">
        <v>0</v>
      </c>
      <c r="AL270" s="438">
        <v>0</v>
      </c>
      <c r="AM270" s="438">
        <v>0</v>
      </c>
      <c r="AN270" s="438">
        <v>0</v>
      </c>
      <c r="AO270" s="438">
        <v>0</v>
      </c>
      <c r="AP270" s="438">
        <v>0</v>
      </c>
      <c r="AQ270" s="438">
        <v>0</v>
      </c>
      <c r="AR270" s="438">
        <v>0</v>
      </c>
      <c r="AS270" s="438">
        <v>0</v>
      </c>
      <c r="AT270" s="438">
        <v>0</v>
      </c>
      <c r="AU270" s="438">
        <v>0</v>
      </c>
      <c r="AV270" s="438">
        <v>0</v>
      </c>
      <c r="AW270" s="438">
        <v>0</v>
      </c>
      <c r="AX270" s="438">
        <v>0</v>
      </c>
      <c r="AY270" s="438">
        <v>0</v>
      </c>
      <c r="AZ270" s="438">
        <v>0</v>
      </c>
      <c r="BA270" s="438">
        <v>0</v>
      </c>
      <c r="BB270" s="438">
        <v>0</v>
      </c>
      <c r="BC270" s="438">
        <v>0</v>
      </c>
      <c r="BD270" s="438">
        <v>0</v>
      </c>
      <c r="BE270" s="438">
        <v>0</v>
      </c>
      <c r="BF270" s="438">
        <v>0</v>
      </c>
      <c r="BG270" s="438">
        <v>0</v>
      </c>
      <c r="BH270" s="438">
        <v>0</v>
      </c>
      <c r="BI270" s="438">
        <v>0</v>
      </c>
      <c r="BJ270" s="438">
        <v>0</v>
      </c>
      <c r="BK270" s="438">
        <v>0</v>
      </c>
      <c r="BL270" s="438">
        <v>0</v>
      </c>
      <c r="BM270" s="438">
        <v>0</v>
      </c>
      <c r="BN270" s="438">
        <v>0</v>
      </c>
      <c r="BO270" s="438"/>
      <c r="BP270" s="438"/>
      <c r="BQ270" s="438"/>
      <c r="BR270" s="438"/>
      <c r="BS270" s="438"/>
      <c r="BT270" s="438"/>
      <c r="BU270" s="438"/>
      <c r="BV270" s="438"/>
      <c r="BW270" s="438"/>
      <c r="BX270" s="438"/>
      <c r="BY270" s="438"/>
      <c r="BZ270" s="438"/>
    </row>
    <row r="271" spans="1:78" ht="14" customHeight="1" x14ac:dyDescent="0.15">
      <c r="A271" s="438" t="s">
        <v>368</v>
      </c>
      <c r="B271" s="438">
        <v>0</v>
      </c>
      <c r="C271" s="438">
        <v>0</v>
      </c>
      <c r="D271" s="438">
        <v>0</v>
      </c>
      <c r="E271" s="438">
        <v>0</v>
      </c>
      <c r="F271" s="438">
        <v>0</v>
      </c>
      <c r="G271" s="438">
        <v>0</v>
      </c>
      <c r="H271" s="438">
        <v>0</v>
      </c>
      <c r="I271" s="438">
        <v>0</v>
      </c>
      <c r="J271" s="438">
        <v>0</v>
      </c>
      <c r="K271" s="438">
        <v>0</v>
      </c>
      <c r="L271" s="438">
        <v>0</v>
      </c>
      <c r="M271" s="438">
        <v>0</v>
      </c>
      <c r="N271" s="438">
        <v>0</v>
      </c>
      <c r="O271" s="438">
        <v>0</v>
      </c>
      <c r="P271" s="438">
        <v>0</v>
      </c>
      <c r="Q271" s="438">
        <v>0</v>
      </c>
      <c r="R271" s="438">
        <v>0</v>
      </c>
      <c r="S271" s="438">
        <v>0</v>
      </c>
      <c r="T271" s="438">
        <v>0</v>
      </c>
      <c r="U271" s="438">
        <v>0</v>
      </c>
      <c r="V271" s="438">
        <v>0</v>
      </c>
      <c r="W271" s="438">
        <v>0</v>
      </c>
      <c r="X271" s="438">
        <v>-119350</v>
      </c>
      <c r="Y271" s="438">
        <v>-79391</v>
      </c>
      <c r="Z271" s="438">
        <v>-38494</v>
      </c>
      <c r="AA271" s="438">
        <v>-95041.58</v>
      </c>
      <c r="AB271" s="438">
        <v>0</v>
      </c>
      <c r="AC271" s="438">
        <v>0</v>
      </c>
      <c r="AD271" s="438">
        <v>0</v>
      </c>
      <c r="AE271" s="438">
        <v>0</v>
      </c>
      <c r="AF271" s="438">
        <v>0</v>
      </c>
      <c r="AG271" s="438">
        <v>0</v>
      </c>
      <c r="AH271" s="438">
        <v>0</v>
      </c>
      <c r="AI271" s="438">
        <v>0</v>
      </c>
      <c r="AJ271" s="438">
        <v>0</v>
      </c>
      <c r="AK271" s="438">
        <v>0</v>
      </c>
      <c r="AL271" s="438">
        <v>0</v>
      </c>
      <c r="AM271" s="438">
        <v>-4464.4399999999996</v>
      </c>
      <c r="AN271" s="438">
        <v>-4464</v>
      </c>
      <c r="AO271" s="438">
        <v>0</v>
      </c>
      <c r="AP271" s="438">
        <v>0</v>
      </c>
      <c r="AQ271" s="438">
        <v>-70000</v>
      </c>
      <c r="AR271" s="438">
        <v>0</v>
      </c>
      <c r="AS271" s="438">
        <v>-50000</v>
      </c>
      <c r="AT271" s="438">
        <v>72484</v>
      </c>
      <c r="AU271" s="438">
        <v>0</v>
      </c>
      <c r="AV271" s="438">
        <v>0</v>
      </c>
      <c r="AW271" s="438">
        <v>0</v>
      </c>
      <c r="AX271" s="438">
        <v>0</v>
      </c>
      <c r="AY271" s="438">
        <v>0</v>
      </c>
      <c r="AZ271" s="438">
        <v>0</v>
      </c>
      <c r="BA271" s="438">
        <v>0</v>
      </c>
      <c r="BB271" s="438">
        <v>0</v>
      </c>
      <c r="BC271" s="438">
        <v>-1144.1099999999999</v>
      </c>
      <c r="BD271" s="438">
        <v>-60000</v>
      </c>
      <c r="BE271" s="438">
        <v>0</v>
      </c>
      <c r="BF271" s="438">
        <v>0</v>
      </c>
      <c r="BG271" s="438">
        <v>-176039.37</v>
      </c>
      <c r="BH271" s="438">
        <v>-42149</v>
      </c>
      <c r="BI271" s="438">
        <v>0</v>
      </c>
      <c r="BJ271" s="438">
        <v>0</v>
      </c>
      <c r="BK271" s="438">
        <v>-87975</v>
      </c>
      <c r="BL271" s="438">
        <v>-36000</v>
      </c>
      <c r="BM271" s="438">
        <v>-36000</v>
      </c>
      <c r="BN271" s="438">
        <v>-51000</v>
      </c>
      <c r="BO271" s="438"/>
      <c r="BP271" s="438"/>
      <c r="BQ271" s="438"/>
      <c r="BR271" s="438"/>
      <c r="BS271" s="438"/>
      <c r="BT271" s="438"/>
      <c r="BU271" s="438"/>
      <c r="BV271" s="438"/>
      <c r="BW271" s="438"/>
      <c r="BX271" s="438"/>
      <c r="BY271" s="438"/>
      <c r="BZ271" s="438"/>
    </row>
    <row r="272" spans="1:78" ht="14" customHeight="1" x14ac:dyDescent="0.15">
      <c r="A272" s="438" t="s">
        <v>367</v>
      </c>
      <c r="B272" s="438">
        <v>0</v>
      </c>
      <c r="C272" s="438">
        <v>0</v>
      </c>
      <c r="D272" s="438">
        <v>0</v>
      </c>
      <c r="E272" s="438">
        <v>0</v>
      </c>
      <c r="F272" s="438">
        <v>0</v>
      </c>
      <c r="G272" s="438">
        <v>0</v>
      </c>
      <c r="H272" s="438">
        <v>0</v>
      </c>
      <c r="I272" s="438">
        <v>0</v>
      </c>
      <c r="J272" s="438">
        <v>0</v>
      </c>
      <c r="K272" s="438">
        <v>0</v>
      </c>
      <c r="L272" s="438">
        <v>0</v>
      </c>
      <c r="M272" s="438">
        <v>0</v>
      </c>
      <c r="N272" s="438">
        <v>0</v>
      </c>
      <c r="O272" s="438">
        <v>0</v>
      </c>
      <c r="P272" s="438">
        <v>0</v>
      </c>
      <c r="Q272" s="438">
        <v>0</v>
      </c>
      <c r="R272" s="438">
        <v>0</v>
      </c>
      <c r="S272" s="438">
        <v>0</v>
      </c>
      <c r="T272" s="438">
        <v>0</v>
      </c>
      <c r="U272" s="438">
        <v>0</v>
      </c>
      <c r="V272" s="438">
        <v>0</v>
      </c>
      <c r="W272" s="438">
        <v>0</v>
      </c>
      <c r="X272" s="438">
        <v>-119350</v>
      </c>
      <c r="Y272" s="438">
        <v>-79391</v>
      </c>
      <c r="Z272" s="438">
        <v>0</v>
      </c>
      <c r="AA272" s="438">
        <v>0</v>
      </c>
      <c r="AB272" s="438">
        <v>0</v>
      </c>
      <c r="AC272" s="438">
        <v>0</v>
      </c>
      <c r="AD272" s="438">
        <v>0</v>
      </c>
      <c r="AE272" s="438">
        <v>0</v>
      </c>
      <c r="AF272" s="438">
        <v>0</v>
      </c>
      <c r="AG272" s="438">
        <v>0</v>
      </c>
      <c r="AH272" s="438">
        <v>0</v>
      </c>
      <c r="AI272" s="438">
        <v>0</v>
      </c>
      <c r="AJ272" s="438">
        <v>0</v>
      </c>
      <c r="AK272" s="438">
        <v>0</v>
      </c>
      <c r="AL272" s="438">
        <v>0</v>
      </c>
      <c r="AM272" s="438">
        <v>0</v>
      </c>
      <c r="AN272" s="438">
        <v>0</v>
      </c>
      <c r="AO272" s="438">
        <v>0</v>
      </c>
      <c r="AP272" s="438">
        <v>0</v>
      </c>
      <c r="AQ272" s="438">
        <v>0</v>
      </c>
      <c r="AR272" s="438">
        <v>0</v>
      </c>
      <c r="AS272" s="438">
        <v>0</v>
      </c>
      <c r="AT272" s="438">
        <v>0</v>
      </c>
      <c r="AU272" s="438">
        <v>0</v>
      </c>
      <c r="AV272" s="438">
        <v>0</v>
      </c>
      <c r="AW272" s="438">
        <v>0</v>
      </c>
      <c r="AX272" s="438">
        <v>0</v>
      </c>
      <c r="AY272" s="438">
        <v>0</v>
      </c>
      <c r="AZ272" s="438">
        <v>0</v>
      </c>
      <c r="BA272" s="438">
        <v>0</v>
      </c>
      <c r="BB272" s="438">
        <v>0</v>
      </c>
      <c r="BC272" s="438">
        <v>-1144.1099999999999</v>
      </c>
      <c r="BD272" s="438">
        <v>-60000</v>
      </c>
      <c r="BE272" s="438">
        <v>0</v>
      </c>
      <c r="BF272" s="438">
        <v>0</v>
      </c>
      <c r="BG272" s="438">
        <v>-176039.37</v>
      </c>
      <c r="BH272" s="438">
        <v>-42149</v>
      </c>
      <c r="BI272" s="438">
        <v>0</v>
      </c>
      <c r="BJ272" s="438">
        <v>0</v>
      </c>
      <c r="BK272" s="438">
        <v>-87975</v>
      </c>
      <c r="BL272" s="438">
        <v>-36000</v>
      </c>
      <c r="BM272" s="438">
        <v>-36000</v>
      </c>
      <c r="BN272" s="438">
        <v>-51000</v>
      </c>
      <c r="BO272" s="438"/>
      <c r="BP272" s="438"/>
      <c r="BQ272" s="438"/>
      <c r="BR272" s="438"/>
      <c r="BS272" s="438"/>
      <c r="BT272" s="438"/>
      <c r="BU272" s="438"/>
      <c r="BV272" s="438"/>
      <c r="BW272" s="438"/>
      <c r="BX272" s="438"/>
      <c r="BY272" s="438"/>
      <c r="BZ272" s="438"/>
    </row>
    <row r="273" spans="1:78" ht="14" customHeight="1" x14ac:dyDescent="0.15">
      <c r="A273" s="438" t="s">
        <v>366</v>
      </c>
      <c r="B273" s="438">
        <v>0</v>
      </c>
      <c r="C273" s="438">
        <v>0</v>
      </c>
      <c r="D273" s="438">
        <v>0</v>
      </c>
      <c r="E273" s="438">
        <v>0</v>
      </c>
      <c r="F273" s="438">
        <v>0</v>
      </c>
      <c r="G273" s="438">
        <v>0</v>
      </c>
      <c r="H273" s="438">
        <v>0</v>
      </c>
      <c r="I273" s="438">
        <v>0</v>
      </c>
      <c r="J273" s="438">
        <v>0</v>
      </c>
      <c r="K273" s="438">
        <v>0</v>
      </c>
      <c r="L273" s="438">
        <v>0</v>
      </c>
      <c r="M273" s="438">
        <v>0</v>
      </c>
      <c r="N273" s="438">
        <v>0</v>
      </c>
      <c r="O273" s="438">
        <v>0</v>
      </c>
      <c r="P273" s="438">
        <v>0</v>
      </c>
      <c r="Q273" s="438">
        <v>0</v>
      </c>
      <c r="R273" s="438">
        <v>0</v>
      </c>
      <c r="S273" s="438">
        <v>0</v>
      </c>
      <c r="T273" s="438">
        <v>0</v>
      </c>
      <c r="U273" s="438">
        <v>0</v>
      </c>
      <c r="V273" s="438">
        <v>0</v>
      </c>
      <c r="W273" s="438">
        <v>0</v>
      </c>
      <c r="X273" s="438">
        <v>-119350</v>
      </c>
      <c r="Y273" s="438">
        <v>-79391</v>
      </c>
      <c r="Z273" s="438">
        <v>0</v>
      </c>
      <c r="AA273" s="438">
        <v>0</v>
      </c>
      <c r="AB273" s="438">
        <v>0</v>
      </c>
      <c r="AC273" s="438">
        <v>0</v>
      </c>
      <c r="AD273" s="438">
        <v>0</v>
      </c>
      <c r="AE273" s="438">
        <v>0</v>
      </c>
      <c r="AF273" s="438">
        <v>0</v>
      </c>
      <c r="AG273" s="438">
        <v>0</v>
      </c>
      <c r="AH273" s="438">
        <v>0</v>
      </c>
      <c r="AI273" s="438">
        <v>0</v>
      </c>
      <c r="AJ273" s="438">
        <v>0</v>
      </c>
      <c r="AK273" s="438">
        <v>0</v>
      </c>
      <c r="AL273" s="438">
        <v>0</v>
      </c>
      <c r="AM273" s="438">
        <v>0</v>
      </c>
      <c r="AN273" s="438">
        <v>0</v>
      </c>
      <c r="AO273" s="438">
        <v>0</v>
      </c>
      <c r="AP273" s="438">
        <v>0</v>
      </c>
      <c r="AQ273" s="438">
        <v>0</v>
      </c>
      <c r="AR273" s="438">
        <v>0</v>
      </c>
      <c r="AS273" s="438">
        <v>0</v>
      </c>
      <c r="AT273" s="438">
        <v>0</v>
      </c>
      <c r="AU273" s="438">
        <v>0</v>
      </c>
      <c r="AV273" s="438">
        <v>0</v>
      </c>
      <c r="AW273" s="438">
        <v>0</v>
      </c>
      <c r="AX273" s="438">
        <v>0</v>
      </c>
      <c r="AY273" s="438">
        <v>0</v>
      </c>
      <c r="AZ273" s="438">
        <v>0</v>
      </c>
      <c r="BA273" s="438">
        <v>0</v>
      </c>
      <c r="BB273" s="438">
        <v>0</v>
      </c>
      <c r="BC273" s="438">
        <v>-1144.1099999999999</v>
      </c>
      <c r="BD273" s="438">
        <v>-60000</v>
      </c>
      <c r="BE273" s="438">
        <v>0</v>
      </c>
      <c r="BF273" s="438">
        <v>0</v>
      </c>
      <c r="BG273" s="438">
        <v>-176039.37</v>
      </c>
      <c r="BH273" s="438">
        <v>-42149</v>
      </c>
      <c r="BI273" s="438">
        <v>0</v>
      </c>
      <c r="BJ273" s="438">
        <v>0</v>
      </c>
      <c r="BK273" s="438">
        <v>-87975</v>
      </c>
      <c r="BL273" s="438">
        <v>-36000</v>
      </c>
      <c r="BM273" s="438">
        <v>-36000</v>
      </c>
      <c r="BN273" s="438">
        <v>-51000</v>
      </c>
      <c r="BO273" s="438"/>
      <c r="BP273" s="438"/>
      <c r="BQ273" s="438"/>
      <c r="BR273" s="438"/>
      <c r="BS273" s="438"/>
      <c r="BT273" s="438"/>
      <c r="BU273" s="438"/>
      <c r="BV273" s="438"/>
      <c r="BW273" s="438"/>
      <c r="BX273" s="438"/>
      <c r="BY273" s="438"/>
      <c r="BZ273" s="438"/>
    </row>
    <row r="274" spans="1:78" ht="14" customHeight="1" x14ac:dyDescent="0.15">
      <c r="A274" s="438" t="s">
        <v>365</v>
      </c>
      <c r="B274" s="438">
        <v>0</v>
      </c>
      <c r="C274" s="438">
        <v>0</v>
      </c>
      <c r="D274" s="438">
        <v>0</v>
      </c>
      <c r="E274" s="438">
        <v>0</v>
      </c>
      <c r="F274" s="438">
        <v>0</v>
      </c>
      <c r="G274" s="438">
        <v>0</v>
      </c>
      <c r="H274" s="438">
        <v>0</v>
      </c>
      <c r="I274" s="438">
        <v>0</v>
      </c>
      <c r="J274" s="438">
        <v>0</v>
      </c>
      <c r="K274" s="438">
        <v>0</v>
      </c>
      <c r="L274" s="438">
        <v>0</v>
      </c>
      <c r="M274" s="438">
        <v>0</v>
      </c>
      <c r="N274" s="438">
        <v>0</v>
      </c>
      <c r="O274" s="438">
        <v>0</v>
      </c>
      <c r="P274" s="438">
        <v>0</v>
      </c>
      <c r="Q274" s="438">
        <v>0</v>
      </c>
      <c r="R274" s="438">
        <v>0</v>
      </c>
      <c r="S274" s="438">
        <v>0</v>
      </c>
      <c r="T274" s="438">
        <v>0</v>
      </c>
      <c r="U274" s="438">
        <v>0</v>
      </c>
      <c r="V274" s="438">
        <v>0</v>
      </c>
      <c r="W274" s="438">
        <v>0</v>
      </c>
      <c r="X274" s="438">
        <v>0</v>
      </c>
      <c r="Y274" s="438">
        <v>0</v>
      </c>
      <c r="Z274" s="438">
        <v>-38494</v>
      </c>
      <c r="AA274" s="438">
        <v>-95041.58</v>
      </c>
      <c r="AB274" s="438">
        <v>0</v>
      </c>
      <c r="AC274" s="438">
        <v>0</v>
      </c>
      <c r="AD274" s="438">
        <v>0</v>
      </c>
      <c r="AE274" s="438">
        <v>0</v>
      </c>
      <c r="AF274" s="438">
        <v>0</v>
      </c>
      <c r="AG274" s="438">
        <v>0</v>
      </c>
      <c r="AH274" s="438">
        <v>0</v>
      </c>
      <c r="AI274" s="438">
        <v>0</v>
      </c>
      <c r="AJ274" s="438">
        <v>0</v>
      </c>
      <c r="AK274" s="438">
        <v>0</v>
      </c>
      <c r="AL274" s="438">
        <v>0</v>
      </c>
      <c r="AM274" s="438">
        <v>-4464.4399999999996</v>
      </c>
      <c r="AN274" s="438">
        <v>-4464</v>
      </c>
      <c r="AO274" s="438">
        <v>0</v>
      </c>
      <c r="AP274" s="438">
        <v>0</v>
      </c>
      <c r="AQ274" s="438">
        <v>-70000</v>
      </c>
      <c r="AR274" s="438">
        <v>0</v>
      </c>
      <c r="AS274" s="438">
        <v>-50000</v>
      </c>
      <c r="AT274" s="438">
        <v>72484</v>
      </c>
      <c r="AU274" s="438">
        <v>0</v>
      </c>
      <c r="AV274" s="438">
        <v>0</v>
      </c>
      <c r="AW274" s="438">
        <v>0</v>
      </c>
      <c r="AX274" s="438">
        <v>0</v>
      </c>
      <c r="AY274" s="438">
        <v>0</v>
      </c>
      <c r="AZ274" s="438">
        <v>0</v>
      </c>
      <c r="BA274" s="438">
        <v>0</v>
      </c>
      <c r="BB274" s="438">
        <v>0</v>
      </c>
      <c r="BC274" s="438">
        <v>0</v>
      </c>
      <c r="BD274" s="438">
        <v>0</v>
      </c>
      <c r="BE274" s="438">
        <v>0</v>
      </c>
      <c r="BF274" s="438">
        <v>0</v>
      </c>
      <c r="BG274" s="438">
        <v>0</v>
      </c>
      <c r="BH274" s="438">
        <v>0</v>
      </c>
      <c r="BI274" s="438">
        <v>0</v>
      </c>
      <c r="BJ274" s="438">
        <v>0</v>
      </c>
      <c r="BK274" s="438">
        <v>0</v>
      </c>
      <c r="BL274" s="438">
        <v>0</v>
      </c>
      <c r="BM274" s="438">
        <v>0</v>
      </c>
      <c r="BN274" s="438">
        <v>0</v>
      </c>
      <c r="BO274" s="438"/>
      <c r="BP274" s="438"/>
      <c r="BQ274" s="438"/>
      <c r="BR274" s="438"/>
      <c r="BS274" s="438"/>
      <c r="BT274" s="438"/>
      <c r="BU274" s="438"/>
      <c r="BV274" s="438"/>
      <c r="BW274" s="438"/>
      <c r="BX274" s="438"/>
      <c r="BY274" s="438"/>
      <c r="BZ274" s="438"/>
    </row>
    <row r="275" spans="1:78" ht="14" customHeight="1" x14ac:dyDescent="0.15">
      <c r="A275" s="438" t="s">
        <v>364</v>
      </c>
      <c r="B275" s="438">
        <v>0</v>
      </c>
      <c r="C275" s="438">
        <v>0</v>
      </c>
      <c r="D275" s="438">
        <v>0</v>
      </c>
      <c r="E275" s="438">
        <v>0</v>
      </c>
      <c r="F275" s="438">
        <v>0</v>
      </c>
      <c r="G275" s="438">
        <v>0</v>
      </c>
      <c r="H275" s="438">
        <v>0</v>
      </c>
      <c r="I275" s="438">
        <v>0</v>
      </c>
      <c r="J275" s="438">
        <v>0</v>
      </c>
      <c r="K275" s="438">
        <v>0</v>
      </c>
      <c r="L275" s="438">
        <v>0</v>
      </c>
      <c r="M275" s="438">
        <v>0</v>
      </c>
      <c r="N275" s="438">
        <v>0</v>
      </c>
      <c r="O275" s="438">
        <v>0</v>
      </c>
      <c r="P275" s="438">
        <v>0</v>
      </c>
      <c r="Q275" s="438">
        <v>0</v>
      </c>
      <c r="R275" s="438">
        <v>0</v>
      </c>
      <c r="S275" s="438">
        <v>0</v>
      </c>
      <c r="T275" s="438">
        <v>0</v>
      </c>
      <c r="U275" s="438">
        <v>0</v>
      </c>
      <c r="V275" s="438">
        <v>0</v>
      </c>
      <c r="W275" s="438">
        <v>7464.44</v>
      </c>
      <c r="X275" s="438">
        <v>5000</v>
      </c>
      <c r="Y275" s="438">
        <v>0</v>
      </c>
      <c r="Z275" s="438">
        <v>0</v>
      </c>
      <c r="AA275" s="438">
        <v>5000</v>
      </c>
      <c r="AB275" s="438">
        <v>5000</v>
      </c>
      <c r="AC275" s="438">
        <v>0</v>
      </c>
      <c r="AD275" s="438">
        <v>0</v>
      </c>
      <c r="AE275" s="438">
        <v>97221.119999999995</v>
      </c>
      <c r="AF275" s="438">
        <v>5000</v>
      </c>
      <c r="AG275" s="438">
        <v>2270</v>
      </c>
      <c r="AH275" s="438">
        <v>0</v>
      </c>
      <c r="AI275" s="438">
        <v>0</v>
      </c>
      <c r="AJ275" s="438">
        <v>5000</v>
      </c>
      <c r="AK275" s="438">
        <v>5000</v>
      </c>
      <c r="AL275" s="438">
        <v>0</v>
      </c>
      <c r="AM275" s="438">
        <v>0</v>
      </c>
      <c r="AN275" s="438">
        <v>0</v>
      </c>
      <c r="AO275" s="438">
        <v>0</v>
      </c>
      <c r="AP275" s="438">
        <v>0</v>
      </c>
      <c r="AQ275" s="438">
        <v>298450.53999999998</v>
      </c>
      <c r="AR275" s="438">
        <v>116000</v>
      </c>
      <c r="AS275" s="438">
        <v>116000</v>
      </c>
      <c r="AT275" s="438">
        <v>0</v>
      </c>
      <c r="AU275" s="438">
        <v>0</v>
      </c>
      <c r="AV275" s="438">
        <v>0</v>
      </c>
      <c r="AW275" s="438">
        <v>0</v>
      </c>
      <c r="AX275" s="438">
        <v>0</v>
      </c>
      <c r="AY275" s="438">
        <v>0</v>
      </c>
      <c r="AZ275" s="438">
        <v>0</v>
      </c>
      <c r="BA275" s="438">
        <v>0</v>
      </c>
      <c r="BB275" s="438">
        <v>0</v>
      </c>
      <c r="BC275" s="438">
        <v>0</v>
      </c>
      <c r="BD275" s="438">
        <v>0</v>
      </c>
      <c r="BE275" s="438">
        <v>0</v>
      </c>
      <c r="BF275" s="438">
        <v>0</v>
      </c>
      <c r="BG275" s="438">
        <v>0</v>
      </c>
      <c r="BH275" s="438">
        <v>0</v>
      </c>
      <c r="BI275" s="438">
        <v>0</v>
      </c>
      <c r="BJ275" s="438">
        <v>0</v>
      </c>
      <c r="BK275" s="438">
        <v>0</v>
      </c>
      <c r="BL275" s="438">
        <v>0</v>
      </c>
      <c r="BM275" s="438">
        <v>0</v>
      </c>
      <c r="BN275" s="438">
        <v>0</v>
      </c>
      <c r="BO275" s="438"/>
      <c r="BP275" s="438"/>
      <c r="BQ275" s="438"/>
      <c r="BR275" s="438"/>
      <c r="BS275" s="438"/>
      <c r="BT275" s="438"/>
      <c r="BU275" s="438"/>
      <c r="BV275" s="438"/>
      <c r="BW275" s="438"/>
      <c r="BX275" s="438"/>
      <c r="BY275" s="438"/>
      <c r="BZ275" s="438"/>
    </row>
    <row r="276" spans="1:78" ht="14" customHeight="1" x14ac:dyDescent="0.15">
      <c r="A276" s="438" t="s">
        <v>363</v>
      </c>
      <c r="B276" s="438">
        <v>0</v>
      </c>
      <c r="C276" s="438">
        <v>0</v>
      </c>
      <c r="D276" s="438">
        <v>0</v>
      </c>
      <c r="E276" s="438">
        <v>0</v>
      </c>
      <c r="F276" s="438">
        <v>0</v>
      </c>
      <c r="G276" s="438">
        <v>0</v>
      </c>
      <c r="H276" s="438">
        <v>0</v>
      </c>
      <c r="I276" s="438">
        <v>0</v>
      </c>
      <c r="J276" s="438">
        <v>0</v>
      </c>
      <c r="K276" s="438">
        <v>0</v>
      </c>
      <c r="L276" s="438">
        <v>0</v>
      </c>
      <c r="M276" s="438">
        <v>0</v>
      </c>
      <c r="N276" s="438">
        <v>0</v>
      </c>
      <c r="O276" s="438">
        <v>0</v>
      </c>
      <c r="P276" s="438">
        <v>0</v>
      </c>
      <c r="Q276" s="438">
        <v>0</v>
      </c>
      <c r="R276" s="438">
        <v>0</v>
      </c>
      <c r="S276" s="438">
        <v>0</v>
      </c>
      <c r="T276" s="438">
        <v>0</v>
      </c>
      <c r="U276" s="438">
        <v>0</v>
      </c>
      <c r="V276" s="438">
        <v>0</v>
      </c>
      <c r="W276" s="438">
        <v>0</v>
      </c>
      <c r="X276" s="438">
        <v>0</v>
      </c>
      <c r="Y276" s="438">
        <v>0</v>
      </c>
      <c r="Z276" s="438">
        <v>0</v>
      </c>
      <c r="AA276" s="438">
        <v>0</v>
      </c>
      <c r="AB276" s="438">
        <v>5000</v>
      </c>
      <c r="AC276" s="438">
        <v>0</v>
      </c>
      <c r="AD276" s="438">
        <v>0</v>
      </c>
      <c r="AE276" s="438">
        <v>0</v>
      </c>
      <c r="AF276" s="438">
        <v>0</v>
      </c>
      <c r="AG276" s="438">
        <v>0</v>
      </c>
      <c r="AH276" s="438">
        <v>0</v>
      </c>
      <c r="AI276" s="438">
        <v>0</v>
      </c>
      <c r="AJ276" s="438">
        <v>0</v>
      </c>
      <c r="AK276" s="438">
        <v>0</v>
      </c>
      <c r="AL276" s="438">
        <v>0</v>
      </c>
      <c r="AM276" s="438">
        <v>0</v>
      </c>
      <c r="AN276" s="438">
        <v>0</v>
      </c>
      <c r="AO276" s="438">
        <v>0</v>
      </c>
      <c r="AP276" s="438">
        <v>0</v>
      </c>
      <c r="AQ276" s="438">
        <v>0</v>
      </c>
      <c r="AR276" s="438">
        <v>116000</v>
      </c>
      <c r="AS276" s="438">
        <v>0</v>
      </c>
      <c r="AT276" s="438">
        <v>0</v>
      </c>
      <c r="AU276" s="438">
        <v>0</v>
      </c>
      <c r="AV276" s="438">
        <v>0</v>
      </c>
      <c r="AW276" s="438">
        <v>0</v>
      </c>
      <c r="AX276" s="438">
        <v>0</v>
      </c>
      <c r="AY276" s="438">
        <v>0</v>
      </c>
      <c r="AZ276" s="438">
        <v>0</v>
      </c>
      <c r="BA276" s="438">
        <v>0</v>
      </c>
      <c r="BB276" s="438">
        <v>0</v>
      </c>
      <c r="BC276" s="438">
        <v>0</v>
      </c>
      <c r="BD276" s="438">
        <v>0</v>
      </c>
      <c r="BE276" s="438">
        <v>0</v>
      </c>
      <c r="BF276" s="438">
        <v>0</v>
      </c>
      <c r="BG276" s="438">
        <v>0</v>
      </c>
      <c r="BH276" s="438">
        <v>0</v>
      </c>
      <c r="BI276" s="438">
        <v>0</v>
      </c>
      <c r="BJ276" s="438">
        <v>0</v>
      </c>
      <c r="BK276" s="438">
        <v>0</v>
      </c>
      <c r="BL276" s="438">
        <v>0</v>
      </c>
      <c r="BM276" s="438">
        <v>0</v>
      </c>
      <c r="BN276" s="438">
        <v>0</v>
      </c>
      <c r="BO276" s="438"/>
      <c r="BP276" s="438"/>
      <c r="BQ276" s="438"/>
      <c r="BR276" s="438"/>
      <c r="BS276" s="438"/>
      <c r="BT276" s="438"/>
      <c r="BU276" s="438"/>
      <c r="BV276" s="438"/>
      <c r="BW276" s="438"/>
      <c r="BX276" s="438"/>
      <c r="BY276" s="438"/>
      <c r="BZ276" s="438"/>
    </row>
    <row r="277" spans="1:78" ht="14" customHeight="1" x14ac:dyDescent="0.15">
      <c r="A277" s="438" t="s">
        <v>362</v>
      </c>
      <c r="B277" s="438">
        <v>0</v>
      </c>
      <c r="C277" s="438">
        <v>0</v>
      </c>
      <c r="D277" s="438">
        <v>0</v>
      </c>
      <c r="E277" s="438">
        <v>0</v>
      </c>
      <c r="F277" s="438">
        <v>0</v>
      </c>
      <c r="G277" s="438">
        <v>0</v>
      </c>
      <c r="H277" s="438">
        <v>0</v>
      </c>
      <c r="I277" s="438">
        <v>0</v>
      </c>
      <c r="J277" s="438">
        <v>0</v>
      </c>
      <c r="K277" s="438">
        <v>0</v>
      </c>
      <c r="L277" s="438">
        <v>0</v>
      </c>
      <c r="M277" s="438">
        <v>0</v>
      </c>
      <c r="N277" s="438">
        <v>0</v>
      </c>
      <c r="O277" s="438">
        <v>0</v>
      </c>
      <c r="P277" s="438">
        <v>0</v>
      </c>
      <c r="Q277" s="438">
        <v>0</v>
      </c>
      <c r="R277" s="438">
        <v>0</v>
      </c>
      <c r="S277" s="438">
        <v>0</v>
      </c>
      <c r="T277" s="438">
        <v>0</v>
      </c>
      <c r="U277" s="438">
        <v>0</v>
      </c>
      <c r="V277" s="438">
        <v>0</v>
      </c>
      <c r="W277" s="438">
        <v>0</v>
      </c>
      <c r="X277" s="438">
        <v>0</v>
      </c>
      <c r="Y277" s="438">
        <v>0</v>
      </c>
      <c r="Z277" s="438">
        <v>0</v>
      </c>
      <c r="AA277" s="438">
        <v>0</v>
      </c>
      <c r="AB277" s="438">
        <v>0</v>
      </c>
      <c r="AC277" s="438">
        <v>0</v>
      </c>
      <c r="AD277" s="438">
        <v>0</v>
      </c>
      <c r="AE277" s="438">
        <v>0</v>
      </c>
      <c r="AF277" s="438">
        <v>0</v>
      </c>
      <c r="AG277" s="438">
        <v>0</v>
      </c>
      <c r="AH277" s="438">
        <v>0</v>
      </c>
      <c r="AI277" s="438">
        <v>0</v>
      </c>
      <c r="AJ277" s="438">
        <v>0</v>
      </c>
      <c r="AK277" s="438">
        <v>0</v>
      </c>
      <c r="AL277" s="438">
        <v>0</v>
      </c>
      <c r="AM277" s="438">
        <v>0</v>
      </c>
      <c r="AN277" s="438">
        <v>0</v>
      </c>
      <c r="AO277" s="438">
        <v>0</v>
      </c>
      <c r="AP277" s="438">
        <v>0</v>
      </c>
      <c r="AQ277" s="438">
        <v>0</v>
      </c>
      <c r="AR277" s="438">
        <v>116000</v>
      </c>
      <c r="AS277" s="438">
        <v>0</v>
      </c>
      <c r="AT277" s="438">
        <v>0</v>
      </c>
      <c r="AU277" s="438">
        <v>0</v>
      </c>
      <c r="AV277" s="438">
        <v>0</v>
      </c>
      <c r="AW277" s="438">
        <v>0</v>
      </c>
      <c r="AX277" s="438">
        <v>0</v>
      </c>
      <c r="AY277" s="438">
        <v>0</v>
      </c>
      <c r="AZ277" s="438">
        <v>0</v>
      </c>
      <c r="BA277" s="438">
        <v>0</v>
      </c>
      <c r="BB277" s="438">
        <v>0</v>
      </c>
      <c r="BC277" s="438">
        <v>0</v>
      </c>
      <c r="BD277" s="438">
        <v>0</v>
      </c>
      <c r="BE277" s="438">
        <v>0</v>
      </c>
      <c r="BF277" s="438">
        <v>0</v>
      </c>
      <c r="BG277" s="438">
        <v>0</v>
      </c>
      <c r="BH277" s="438">
        <v>0</v>
      </c>
      <c r="BI277" s="438">
        <v>0</v>
      </c>
      <c r="BJ277" s="438">
        <v>0</v>
      </c>
      <c r="BK277" s="438">
        <v>0</v>
      </c>
      <c r="BL277" s="438">
        <v>0</v>
      </c>
      <c r="BM277" s="438">
        <v>0</v>
      </c>
      <c r="BN277" s="438">
        <v>0</v>
      </c>
      <c r="BO277" s="438"/>
      <c r="BP277" s="438"/>
      <c r="BQ277" s="438"/>
      <c r="BR277" s="438"/>
      <c r="BS277" s="438"/>
      <c r="BT277" s="438"/>
      <c r="BU277" s="438"/>
      <c r="BV277" s="438"/>
      <c r="BW277" s="438"/>
      <c r="BX277" s="438"/>
      <c r="BY277" s="438"/>
      <c r="BZ277" s="438"/>
    </row>
    <row r="278" spans="1:78" ht="14" customHeight="1" x14ac:dyDescent="0.15">
      <c r="A278" s="438" t="s">
        <v>361</v>
      </c>
      <c r="B278" s="438">
        <v>0</v>
      </c>
      <c r="C278" s="438">
        <v>0</v>
      </c>
      <c r="D278" s="438">
        <v>0</v>
      </c>
      <c r="E278" s="438">
        <v>0</v>
      </c>
      <c r="F278" s="438">
        <v>0</v>
      </c>
      <c r="G278" s="438">
        <v>0</v>
      </c>
      <c r="H278" s="438">
        <v>0</v>
      </c>
      <c r="I278" s="438">
        <v>0</v>
      </c>
      <c r="J278" s="438">
        <v>0</v>
      </c>
      <c r="K278" s="438">
        <v>0</v>
      </c>
      <c r="L278" s="438">
        <v>0</v>
      </c>
      <c r="M278" s="438">
        <v>0</v>
      </c>
      <c r="N278" s="438">
        <v>0</v>
      </c>
      <c r="O278" s="438">
        <v>0</v>
      </c>
      <c r="P278" s="438">
        <v>0</v>
      </c>
      <c r="Q278" s="438">
        <v>0</v>
      </c>
      <c r="R278" s="438">
        <v>0</v>
      </c>
      <c r="S278" s="438">
        <v>0</v>
      </c>
      <c r="T278" s="438">
        <v>0</v>
      </c>
      <c r="U278" s="438">
        <v>0</v>
      </c>
      <c r="V278" s="438">
        <v>0</v>
      </c>
      <c r="W278" s="438">
        <v>0</v>
      </c>
      <c r="X278" s="438">
        <v>0</v>
      </c>
      <c r="Y278" s="438">
        <v>0</v>
      </c>
      <c r="Z278" s="438">
        <v>0</v>
      </c>
      <c r="AA278" s="438">
        <v>0</v>
      </c>
      <c r="AB278" s="438">
        <v>5000</v>
      </c>
      <c r="AC278" s="438">
        <v>0</v>
      </c>
      <c r="AD278" s="438">
        <v>0</v>
      </c>
      <c r="AE278" s="438">
        <v>0</v>
      </c>
      <c r="AF278" s="438">
        <v>0</v>
      </c>
      <c r="AG278" s="438">
        <v>0</v>
      </c>
      <c r="AH278" s="438">
        <v>0</v>
      </c>
      <c r="AI278" s="438">
        <v>0</v>
      </c>
      <c r="AJ278" s="438">
        <v>0</v>
      </c>
      <c r="AK278" s="438">
        <v>0</v>
      </c>
      <c r="AL278" s="438">
        <v>0</v>
      </c>
      <c r="AM278" s="438">
        <v>0</v>
      </c>
      <c r="AN278" s="438">
        <v>0</v>
      </c>
      <c r="AO278" s="438">
        <v>0</v>
      </c>
      <c r="AP278" s="438">
        <v>0</v>
      </c>
      <c r="AQ278" s="438">
        <v>0</v>
      </c>
      <c r="AR278" s="438">
        <v>0</v>
      </c>
      <c r="AS278" s="438">
        <v>0</v>
      </c>
      <c r="AT278" s="438">
        <v>0</v>
      </c>
      <c r="AU278" s="438">
        <v>0</v>
      </c>
      <c r="AV278" s="438">
        <v>0</v>
      </c>
      <c r="AW278" s="438">
        <v>0</v>
      </c>
      <c r="AX278" s="438">
        <v>0</v>
      </c>
      <c r="AY278" s="438">
        <v>0</v>
      </c>
      <c r="AZ278" s="438">
        <v>0</v>
      </c>
      <c r="BA278" s="438">
        <v>0</v>
      </c>
      <c r="BB278" s="438">
        <v>0</v>
      </c>
      <c r="BC278" s="438">
        <v>0</v>
      </c>
      <c r="BD278" s="438">
        <v>0</v>
      </c>
      <c r="BE278" s="438">
        <v>0</v>
      </c>
      <c r="BF278" s="438">
        <v>0</v>
      </c>
      <c r="BG278" s="438">
        <v>0</v>
      </c>
      <c r="BH278" s="438">
        <v>0</v>
      </c>
      <c r="BI278" s="438">
        <v>0</v>
      </c>
      <c r="BJ278" s="438">
        <v>0</v>
      </c>
      <c r="BK278" s="438">
        <v>0</v>
      </c>
      <c r="BL278" s="438">
        <v>0</v>
      </c>
      <c r="BM278" s="438">
        <v>0</v>
      </c>
      <c r="BN278" s="438">
        <v>0</v>
      </c>
      <c r="BO278" s="438"/>
      <c r="BP278" s="438"/>
      <c r="BQ278" s="438"/>
      <c r="BR278" s="438"/>
      <c r="BS278" s="438"/>
      <c r="BT278" s="438"/>
      <c r="BU278" s="438"/>
      <c r="BV278" s="438"/>
      <c r="BW278" s="438"/>
      <c r="BX278" s="438"/>
      <c r="BY278" s="438"/>
      <c r="BZ278" s="438"/>
    </row>
    <row r="279" spans="1:78" ht="14" customHeight="1" x14ac:dyDescent="0.15">
      <c r="A279" s="438" t="s">
        <v>360</v>
      </c>
      <c r="B279" s="438">
        <v>0</v>
      </c>
      <c r="C279" s="438">
        <v>0</v>
      </c>
      <c r="D279" s="438">
        <v>0</v>
      </c>
      <c r="E279" s="438">
        <v>0</v>
      </c>
      <c r="F279" s="438">
        <v>0</v>
      </c>
      <c r="G279" s="438">
        <v>0</v>
      </c>
      <c r="H279" s="438">
        <v>0</v>
      </c>
      <c r="I279" s="438">
        <v>0</v>
      </c>
      <c r="J279" s="438">
        <v>0</v>
      </c>
      <c r="K279" s="438">
        <v>0</v>
      </c>
      <c r="L279" s="438">
        <v>0</v>
      </c>
      <c r="M279" s="438">
        <v>0</v>
      </c>
      <c r="N279" s="438">
        <v>0</v>
      </c>
      <c r="O279" s="438">
        <v>0</v>
      </c>
      <c r="P279" s="438">
        <v>0</v>
      </c>
      <c r="Q279" s="438">
        <v>0</v>
      </c>
      <c r="R279" s="438">
        <v>0</v>
      </c>
      <c r="S279" s="438">
        <v>0</v>
      </c>
      <c r="T279" s="438">
        <v>0</v>
      </c>
      <c r="U279" s="438">
        <v>0</v>
      </c>
      <c r="V279" s="438">
        <v>0</v>
      </c>
      <c r="W279" s="438">
        <v>7464.44</v>
      </c>
      <c r="X279" s="438">
        <v>5000</v>
      </c>
      <c r="Y279" s="438">
        <v>0</v>
      </c>
      <c r="Z279" s="438">
        <v>0</v>
      </c>
      <c r="AA279" s="438">
        <v>5000</v>
      </c>
      <c r="AB279" s="438">
        <v>0</v>
      </c>
      <c r="AC279" s="438">
        <v>0</v>
      </c>
      <c r="AD279" s="438">
        <v>0</v>
      </c>
      <c r="AE279" s="438">
        <v>97221.119999999995</v>
      </c>
      <c r="AF279" s="438">
        <v>5000</v>
      </c>
      <c r="AG279" s="438">
        <v>2270</v>
      </c>
      <c r="AH279" s="438">
        <v>0</v>
      </c>
      <c r="AI279" s="438">
        <v>0</v>
      </c>
      <c r="AJ279" s="438">
        <v>5000</v>
      </c>
      <c r="AK279" s="438">
        <v>5000</v>
      </c>
      <c r="AL279" s="438">
        <v>0</v>
      </c>
      <c r="AM279" s="438">
        <v>0</v>
      </c>
      <c r="AN279" s="438">
        <v>0</v>
      </c>
      <c r="AO279" s="438">
        <v>0</v>
      </c>
      <c r="AP279" s="438">
        <v>0</v>
      </c>
      <c r="AQ279" s="438">
        <v>298450.53999999998</v>
      </c>
      <c r="AR279" s="438">
        <v>0</v>
      </c>
      <c r="AS279" s="438">
        <v>116000</v>
      </c>
      <c r="AT279" s="438">
        <v>0</v>
      </c>
      <c r="AU279" s="438">
        <v>0</v>
      </c>
      <c r="AV279" s="438">
        <v>0</v>
      </c>
      <c r="AW279" s="438">
        <v>0</v>
      </c>
      <c r="AX279" s="438">
        <v>0</v>
      </c>
      <c r="AY279" s="438">
        <v>0</v>
      </c>
      <c r="AZ279" s="438">
        <v>0</v>
      </c>
      <c r="BA279" s="438">
        <v>0</v>
      </c>
      <c r="BB279" s="438">
        <v>0</v>
      </c>
      <c r="BC279" s="438">
        <v>0</v>
      </c>
      <c r="BD279" s="438">
        <v>0</v>
      </c>
      <c r="BE279" s="438">
        <v>0</v>
      </c>
      <c r="BF279" s="438">
        <v>0</v>
      </c>
      <c r="BG279" s="438">
        <v>0</v>
      </c>
      <c r="BH279" s="438">
        <v>0</v>
      </c>
      <c r="BI279" s="438">
        <v>0</v>
      </c>
      <c r="BJ279" s="438">
        <v>0</v>
      </c>
      <c r="BK279" s="438">
        <v>0</v>
      </c>
      <c r="BL279" s="438">
        <v>0</v>
      </c>
      <c r="BM279" s="438">
        <v>0</v>
      </c>
      <c r="BN279" s="438">
        <v>0</v>
      </c>
      <c r="BO279" s="438"/>
      <c r="BP279" s="438"/>
      <c r="BQ279" s="438"/>
      <c r="BR279" s="438"/>
      <c r="BS279" s="438"/>
      <c r="BT279" s="438"/>
      <c r="BU279" s="438"/>
      <c r="BV279" s="438"/>
      <c r="BW279" s="438"/>
      <c r="BX279" s="438"/>
      <c r="BY279" s="438"/>
      <c r="BZ279" s="438"/>
    </row>
    <row r="280" spans="1:78" ht="14" customHeight="1" x14ac:dyDescent="0.15">
      <c r="A280" s="438" t="s">
        <v>359</v>
      </c>
      <c r="B280" s="438">
        <v>813</v>
      </c>
      <c r="C280" s="438">
        <v>8714.0499999999993</v>
      </c>
      <c r="D280" s="438">
        <v>4873</v>
      </c>
      <c r="E280" s="438">
        <v>323</v>
      </c>
      <c r="F280" s="438">
        <v>1324</v>
      </c>
      <c r="G280" s="438">
        <v>7568.13</v>
      </c>
      <c r="H280" s="438">
        <v>2300</v>
      </c>
      <c r="I280" s="438">
        <v>1613</v>
      </c>
      <c r="J280" s="438">
        <v>1324</v>
      </c>
      <c r="K280" s="438">
        <v>12017.9</v>
      </c>
      <c r="L280" s="438">
        <v>46933</v>
      </c>
      <c r="M280" s="438">
        <v>38266</v>
      </c>
      <c r="N280" s="438">
        <v>150</v>
      </c>
      <c r="O280" s="438">
        <v>6122.35</v>
      </c>
      <c r="P280" s="438">
        <v>4173</v>
      </c>
      <c r="Q280" s="438">
        <v>1667</v>
      </c>
      <c r="R280" s="438">
        <v>931</v>
      </c>
      <c r="S280" s="438">
        <v>8222.02</v>
      </c>
      <c r="T280" s="438">
        <v>3596</v>
      </c>
      <c r="U280" s="438">
        <v>2845</v>
      </c>
      <c r="V280" s="438">
        <v>734</v>
      </c>
      <c r="W280" s="438">
        <v>4625.97</v>
      </c>
      <c r="X280" s="438">
        <v>4429</v>
      </c>
      <c r="Y280" s="438">
        <v>3166</v>
      </c>
      <c r="Z280" s="438">
        <v>719</v>
      </c>
      <c r="AA280" s="438">
        <v>3792.42</v>
      </c>
      <c r="AB280" s="438">
        <v>3053</v>
      </c>
      <c r="AC280" s="438">
        <v>1175</v>
      </c>
      <c r="AD280" s="438">
        <v>888</v>
      </c>
      <c r="AE280" s="438">
        <v>8607.42</v>
      </c>
      <c r="AF280" s="438">
        <v>22341</v>
      </c>
      <c r="AG280" s="438">
        <v>12943</v>
      </c>
      <c r="AH280" s="438">
        <v>6371</v>
      </c>
      <c r="AI280" s="438">
        <v>17192.41</v>
      </c>
      <c r="AJ280" s="438">
        <v>11920</v>
      </c>
      <c r="AK280" s="438">
        <v>29254</v>
      </c>
      <c r="AL280" s="438">
        <v>0</v>
      </c>
      <c r="AM280" s="438">
        <v>11892.24</v>
      </c>
      <c r="AN280" s="438">
        <v>6518</v>
      </c>
      <c r="AO280" s="438">
        <v>13555</v>
      </c>
      <c r="AP280" s="438">
        <v>0</v>
      </c>
      <c r="AQ280" s="438">
        <v>3298.07</v>
      </c>
      <c r="AR280" s="438">
        <v>3103</v>
      </c>
      <c r="AS280" s="438">
        <v>1085</v>
      </c>
      <c r="AT280" s="438">
        <v>0</v>
      </c>
      <c r="AU280" s="438">
        <v>8818.26</v>
      </c>
      <c r="AV280" s="438">
        <v>6948</v>
      </c>
      <c r="AW280" s="438">
        <v>6279</v>
      </c>
      <c r="AX280" s="438">
        <v>5302</v>
      </c>
      <c r="AY280" s="438">
        <v>3380.2</v>
      </c>
      <c r="AZ280" s="438">
        <v>4638</v>
      </c>
      <c r="BA280" s="438">
        <v>3005</v>
      </c>
      <c r="BB280" s="438">
        <v>310</v>
      </c>
      <c r="BC280" s="438">
        <v>3014.87</v>
      </c>
      <c r="BD280" s="438">
        <v>2717</v>
      </c>
      <c r="BE280" s="438">
        <v>2453</v>
      </c>
      <c r="BF280" s="438">
        <v>385</v>
      </c>
      <c r="BG280" s="438">
        <v>36990.11</v>
      </c>
      <c r="BH280" s="438">
        <v>35257</v>
      </c>
      <c r="BI280" s="438">
        <v>32167</v>
      </c>
      <c r="BJ280" s="438">
        <v>327</v>
      </c>
      <c r="BK280" s="438">
        <v>82327.38</v>
      </c>
      <c r="BL280" s="438">
        <v>2510</v>
      </c>
      <c r="BM280" s="438">
        <v>1647</v>
      </c>
      <c r="BN280" s="438">
        <v>1074</v>
      </c>
      <c r="BO280" s="438"/>
      <c r="BP280" s="438"/>
      <c r="BQ280" s="438"/>
      <c r="BR280" s="438"/>
      <c r="BS280" s="438"/>
      <c r="BT280" s="438"/>
      <c r="BU280" s="438"/>
      <c r="BV280" s="438"/>
      <c r="BW280" s="438"/>
      <c r="BX280" s="438"/>
      <c r="BY280" s="438"/>
      <c r="BZ280" s="438"/>
    </row>
    <row r="281" spans="1:78" ht="14" customHeight="1" x14ac:dyDescent="0.15">
      <c r="A281" s="438" t="s">
        <v>358</v>
      </c>
      <c r="B281" s="438">
        <v>813</v>
      </c>
      <c r="C281" s="438">
        <v>8714.0499999999993</v>
      </c>
      <c r="D281" s="438">
        <v>4873</v>
      </c>
      <c r="E281" s="438">
        <v>323</v>
      </c>
      <c r="F281" s="438">
        <v>1324</v>
      </c>
      <c r="G281" s="438">
        <v>7568.13</v>
      </c>
      <c r="H281" s="438">
        <v>2300</v>
      </c>
      <c r="I281" s="438">
        <v>1613</v>
      </c>
      <c r="J281" s="438">
        <v>1324</v>
      </c>
      <c r="K281" s="438">
        <v>12017.9</v>
      </c>
      <c r="L281" s="438">
        <v>46933</v>
      </c>
      <c r="M281" s="438">
        <v>38266</v>
      </c>
      <c r="N281" s="438">
        <v>150</v>
      </c>
      <c r="O281" s="438">
        <v>6122.35</v>
      </c>
      <c r="P281" s="438">
        <v>4173</v>
      </c>
      <c r="Q281" s="438">
        <v>1667</v>
      </c>
      <c r="R281" s="438">
        <v>931</v>
      </c>
      <c r="S281" s="438">
        <v>8222.02</v>
      </c>
      <c r="T281" s="438">
        <v>3596</v>
      </c>
      <c r="U281" s="438">
        <v>2845</v>
      </c>
      <c r="V281" s="438">
        <v>734</v>
      </c>
      <c r="W281" s="438">
        <v>4625.97</v>
      </c>
      <c r="X281" s="438">
        <v>4429</v>
      </c>
      <c r="Y281" s="438">
        <v>3166</v>
      </c>
      <c r="Z281" s="438">
        <v>719</v>
      </c>
      <c r="AA281" s="438">
        <v>3792.42</v>
      </c>
      <c r="AB281" s="438">
        <v>3053</v>
      </c>
      <c r="AC281" s="438">
        <v>1175</v>
      </c>
      <c r="AD281" s="438">
        <v>888</v>
      </c>
      <c r="AE281" s="438">
        <v>8607.42</v>
      </c>
      <c r="AF281" s="438">
        <v>22341</v>
      </c>
      <c r="AG281" s="438">
        <v>12943</v>
      </c>
      <c r="AH281" s="438">
        <v>6371</v>
      </c>
      <c r="AI281" s="438">
        <v>17192.41</v>
      </c>
      <c r="AJ281" s="438">
        <v>11920</v>
      </c>
      <c r="AK281" s="438">
        <v>29254</v>
      </c>
      <c r="AL281" s="438">
        <v>0</v>
      </c>
      <c r="AM281" s="438">
        <v>11892.24</v>
      </c>
      <c r="AN281" s="438">
        <v>6518</v>
      </c>
      <c r="AO281" s="438">
        <v>13555</v>
      </c>
      <c r="AP281" s="438">
        <v>0</v>
      </c>
      <c r="AQ281" s="438">
        <v>3298.07</v>
      </c>
      <c r="AR281" s="438">
        <v>3103</v>
      </c>
      <c r="AS281" s="438">
        <v>1085</v>
      </c>
      <c r="AT281" s="438">
        <v>0</v>
      </c>
      <c r="AU281" s="438">
        <v>8818.26</v>
      </c>
      <c r="AV281" s="438">
        <v>6948</v>
      </c>
      <c r="AW281" s="438">
        <v>6279</v>
      </c>
      <c r="AX281" s="438">
        <v>5302</v>
      </c>
      <c r="AY281" s="438">
        <v>3380.2</v>
      </c>
      <c r="AZ281" s="438">
        <v>4638</v>
      </c>
      <c r="BA281" s="438">
        <v>3005</v>
      </c>
      <c r="BB281" s="438">
        <v>310</v>
      </c>
      <c r="BC281" s="438">
        <v>3014.87</v>
      </c>
      <c r="BD281" s="438">
        <v>2717</v>
      </c>
      <c r="BE281" s="438">
        <v>2453</v>
      </c>
      <c r="BF281" s="438">
        <v>385</v>
      </c>
      <c r="BG281" s="438">
        <v>36990.11</v>
      </c>
      <c r="BH281" s="438">
        <v>35257</v>
      </c>
      <c r="BI281" s="438">
        <v>32167</v>
      </c>
      <c r="BJ281" s="438">
        <v>327</v>
      </c>
      <c r="BK281" s="438">
        <v>82327.38</v>
      </c>
      <c r="BL281" s="438">
        <v>2510</v>
      </c>
      <c r="BM281" s="438">
        <v>1647</v>
      </c>
      <c r="BN281" s="438">
        <v>1074</v>
      </c>
      <c r="BO281" s="438"/>
      <c r="BP281" s="438"/>
      <c r="BQ281" s="438"/>
      <c r="BR281" s="438"/>
      <c r="BS281" s="438"/>
      <c r="BT281" s="438"/>
      <c r="BU281" s="438"/>
      <c r="BV281" s="438"/>
      <c r="BW281" s="438"/>
      <c r="BX281" s="438"/>
      <c r="BY281" s="438"/>
      <c r="BZ281" s="438"/>
    </row>
    <row r="282" spans="1:78" ht="14" customHeight="1" x14ac:dyDescent="0.15">
      <c r="A282" s="438" t="s">
        <v>191</v>
      </c>
      <c r="B282" s="438">
        <v>-1312539</v>
      </c>
      <c r="C282" s="438">
        <v>-2113616.98</v>
      </c>
      <c r="D282" s="438">
        <v>-1667897</v>
      </c>
      <c r="E282" s="438">
        <v>-837293</v>
      </c>
      <c r="F282" s="438">
        <v>-381116</v>
      </c>
      <c r="G282" s="438">
        <v>-1161739.05</v>
      </c>
      <c r="H282" s="438">
        <v>-857556</v>
      </c>
      <c r="I282" s="438">
        <v>-543068</v>
      </c>
      <c r="J282" s="438">
        <v>-307422</v>
      </c>
      <c r="K282" s="438">
        <v>-1722237.92</v>
      </c>
      <c r="L282" s="438">
        <v>-1425644</v>
      </c>
      <c r="M282" s="438">
        <v>-1131046</v>
      </c>
      <c r="N282" s="438">
        <v>-541406</v>
      </c>
      <c r="O282" s="438">
        <v>-1984342.19</v>
      </c>
      <c r="P282" s="438">
        <v>-1384164</v>
      </c>
      <c r="Q282" s="438">
        <v>-892142</v>
      </c>
      <c r="R282" s="438">
        <v>-415586</v>
      </c>
      <c r="S282" s="438">
        <v>-2050032.82</v>
      </c>
      <c r="T282" s="438">
        <v>-1419292</v>
      </c>
      <c r="U282" s="438">
        <v>-896223</v>
      </c>
      <c r="V282" s="438">
        <v>-479624</v>
      </c>
      <c r="W282" s="438">
        <v>-1454629.88</v>
      </c>
      <c r="X282" s="438">
        <v>-924999</v>
      </c>
      <c r="Y282" s="438">
        <v>-475330</v>
      </c>
      <c r="Z282" s="438">
        <v>-138113</v>
      </c>
      <c r="AA282" s="438">
        <v>-1465409.77</v>
      </c>
      <c r="AB282" s="438">
        <v>-1331497</v>
      </c>
      <c r="AC282" s="438">
        <v>-569263</v>
      </c>
      <c r="AD282" s="438">
        <v>-201824</v>
      </c>
      <c r="AE282" s="438">
        <v>-1521464.34</v>
      </c>
      <c r="AF282" s="438">
        <v>-965109</v>
      </c>
      <c r="AG282" s="438">
        <v>-677679</v>
      </c>
      <c r="AH282" s="438">
        <v>-365298</v>
      </c>
      <c r="AI282" s="438">
        <v>-1553312.86</v>
      </c>
      <c r="AJ282" s="438">
        <v>-877607</v>
      </c>
      <c r="AK282" s="438">
        <v>-509878</v>
      </c>
      <c r="AL282" s="438">
        <v>-241936</v>
      </c>
      <c r="AM282" s="438">
        <v>-1371344.02</v>
      </c>
      <c r="AN282" s="438">
        <v>-856426</v>
      </c>
      <c r="AO282" s="438">
        <v>-587354</v>
      </c>
      <c r="AP282" s="438">
        <v>-349996</v>
      </c>
      <c r="AQ282" s="438">
        <v>-2003183.71</v>
      </c>
      <c r="AR282" s="438">
        <v>-1297773</v>
      </c>
      <c r="AS282" s="438">
        <v>-1039001</v>
      </c>
      <c r="AT282" s="438">
        <v>-527471</v>
      </c>
      <c r="AU282" s="438">
        <v>-1358903.92</v>
      </c>
      <c r="AV282" s="438">
        <v>-1018509</v>
      </c>
      <c r="AW282" s="438">
        <v>-615059</v>
      </c>
      <c r="AX282" s="438">
        <v>-273070</v>
      </c>
      <c r="AY282" s="438">
        <v>-1524844.13</v>
      </c>
      <c r="AZ282" s="438">
        <v>-1096556</v>
      </c>
      <c r="BA282" s="438">
        <v>-699362</v>
      </c>
      <c r="BB282" s="438">
        <v>-338423</v>
      </c>
      <c r="BC282" s="438">
        <v>-2316044.29</v>
      </c>
      <c r="BD282" s="438">
        <v>-1651131</v>
      </c>
      <c r="BE282" s="438">
        <v>-859013</v>
      </c>
      <c r="BF282" s="438">
        <v>-408471</v>
      </c>
      <c r="BG282" s="438">
        <v>-2815469.22</v>
      </c>
      <c r="BH282" s="438">
        <v>-2127846</v>
      </c>
      <c r="BI282" s="438">
        <v>-1349043</v>
      </c>
      <c r="BJ282" s="438">
        <v>-663294</v>
      </c>
      <c r="BK282" s="438">
        <v>-3462074.39</v>
      </c>
      <c r="BL282" s="438">
        <v>-2432476</v>
      </c>
      <c r="BM282" s="438">
        <v>-1424323</v>
      </c>
      <c r="BN282" s="438">
        <v>-661366</v>
      </c>
      <c r="BO282" s="438"/>
      <c r="BP282" s="438"/>
      <c r="BQ282" s="438"/>
      <c r="BR282" s="438"/>
      <c r="BS282" s="438"/>
      <c r="BT282" s="438"/>
      <c r="BU282" s="438"/>
      <c r="BV282" s="438"/>
      <c r="BW282" s="438"/>
      <c r="BX282" s="438"/>
      <c r="BY282" s="438"/>
      <c r="BZ282" s="438"/>
    </row>
    <row r="283" spans="1:78" ht="14" customHeight="1" x14ac:dyDescent="0.15">
      <c r="A283" s="438" t="s">
        <v>358</v>
      </c>
      <c r="B283" s="438">
        <v>-1246499</v>
      </c>
      <c r="C283" s="438">
        <v>-1935705.24</v>
      </c>
      <c r="D283" s="438">
        <v>-1534619</v>
      </c>
      <c r="E283" s="438">
        <v>-739033</v>
      </c>
      <c r="F283" s="438">
        <v>-356274</v>
      </c>
      <c r="G283" s="438">
        <v>-878711.3</v>
      </c>
      <c r="H283" s="438">
        <v>-783623</v>
      </c>
      <c r="I283" s="438">
        <v>-518842</v>
      </c>
      <c r="J283" s="438">
        <v>-287140</v>
      </c>
      <c r="K283" s="438">
        <v>-1629779.22</v>
      </c>
      <c r="L283" s="438">
        <v>-1338668</v>
      </c>
      <c r="M283" s="438">
        <v>-1100628</v>
      </c>
      <c r="N283" s="438">
        <v>-532657</v>
      </c>
      <c r="O283" s="438">
        <v>-1876000.29</v>
      </c>
      <c r="P283" s="438">
        <v>-1316927</v>
      </c>
      <c r="Q283" s="438">
        <v>-841179</v>
      </c>
      <c r="R283" s="438">
        <v>-374871</v>
      </c>
      <c r="S283" s="438">
        <v>-1963978.4</v>
      </c>
      <c r="T283" s="438">
        <v>-1367310</v>
      </c>
      <c r="U283" s="438">
        <v>-851200</v>
      </c>
      <c r="V283" s="438">
        <v>-449027</v>
      </c>
      <c r="W283" s="438">
        <v>-1344615.3</v>
      </c>
      <c r="X283" s="438">
        <v>-841021</v>
      </c>
      <c r="Y283" s="438">
        <v>-437402</v>
      </c>
      <c r="Z283" s="438">
        <v>-122393</v>
      </c>
      <c r="AA283" s="438">
        <v>-1371116.93</v>
      </c>
      <c r="AB283" s="438">
        <v>-798349</v>
      </c>
      <c r="AC283" s="438">
        <v>-519625</v>
      </c>
      <c r="AD283" s="438">
        <v>-180175</v>
      </c>
      <c r="AE283" s="438">
        <v>-1455240.83</v>
      </c>
      <c r="AF283" s="438">
        <v>-919741</v>
      </c>
      <c r="AG283" s="438">
        <v>-659310</v>
      </c>
      <c r="AH283" s="438">
        <v>-365298</v>
      </c>
      <c r="AI283" s="438">
        <v>-1553312.86</v>
      </c>
      <c r="AJ283" s="438">
        <v>-850276</v>
      </c>
      <c r="AK283" s="438">
        <v>-493388</v>
      </c>
      <c r="AL283" s="438">
        <v>-234678</v>
      </c>
      <c r="AM283" s="438">
        <v>-1371344.02</v>
      </c>
      <c r="AN283" s="438">
        <v>-807998</v>
      </c>
      <c r="AO283" s="438">
        <v>-573161</v>
      </c>
      <c r="AP283" s="438">
        <v>-349996</v>
      </c>
      <c r="AQ283" s="438">
        <v>-2003183.71</v>
      </c>
      <c r="AR283" s="438">
        <v>-1287904</v>
      </c>
      <c r="AS283" s="438">
        <v>-1032911</v>
      </c>
      <c r="AT283" s="438">
        <v>-527471</v>
      </c>
      <c r="AU283" s="438">
        <v>-1358903.92</v>
      </c>
      <c r="AV283" s="438">
        <v>-991914</v>
      </c>
      <c r="AW283" s="438">
        <v>-602057</v>
      </c>
      <c r="AX283" s="438">
        <v>-270180</v>
      </c>
      <c r="AY283" s="438">
        <v>-1491765.3</v>
      </c>
      <c r="AZ283" s="438">
        <v>-1075537</v>
      </c>
      <c r="BA283" s="438">
        <v>-689700</v>
      </c>
      <c r="BB283" s="438">
        <v>-337534</v>
      </c>
      <c r="BC283" s="438">
        <v>-2293744.15</v>
      </c>
      <c r="BD283" s="438">
        <v>-1636507</v>
      </c>
      <c r="BE283" s="438">
        <v>-852143</v>
      </c>
      <c r="BF283" s="438">
        <v>-404737</v>
      </c>
      <c r="BG283" s="438">
        <v>-2768163.77</v>
      </c>
      <c r="BH283" s="438">
        <v>-2096784</v>
      </c>
      <c r="BI283" s="438">
        <v>-1324302</v>
      </c>
      <c r="BJ283" s="438">
        <v>-663294</v>
      </c>
      <c r="BK283" s="438">
        <v>-3462074.39</v>
      </c>
      <c r="BL283" s="438">
        <v>-2432476</v>
      </c>
      <c r="BM283" s="438">
        <v>-1424323</v>
      </c>
      <c r="BN283" s="438">
        <v>-661366</v>
      </c>
      <c r="BO283" s="438"/>
      <c r="BP283" s="438"/>
      <c r="BQ283" s="438"/>
      <c r="BR283" s="438"/>
      <c r="BS283" s="438"/>
      <c r="BT283" s="438"/>
      <c r="BU283" s="438"/>
      <c r="BV283" s="438"/>
      <c r="BW283" s="438"/>
      <c r="BX283" s="438"/>
      <c r="BY283" s="438"/>
      <c r="BZ283" s="438"/>
    </row>
    <row r="284" spans="1:78" ht="14" customHeight="1" x14ac:dyDescent="0.15">
      <c r="A284" s="438" t="s">
        <v>357</v>
      </c>
      <c r="B284" s="438">
        <v>-41735</v>
      </c>
      <c r="C284" s="438">
        <v>-114292.65</v>
      </c>
      <c r="D284" s="438">
        <v>-73860</v>
      </c>
      <c r="E284" s="438">
        <v>-40180</v>
      </c>
      <c r="F284" s="438">
        <v>-20435</v>
      </c>
      <c r="G284" s="438">
        <v>-115623.34</v>
      </c>
      <c r="H284" s="438">
        <v>-82345</v>
      </c>
      <c r="I284" s="438">
        <v>-33802</v>
      </c>
      <c r="J284" s="438">
        <v>-21115</v>
      </c>
      <c r="K284" s="438">
        <v>-79296.960000000006</v>
      </c>
      <c r="L284" s="438">
        <v>-81156</v>
      </c>
      <c r="M284" s="438">
        <v>-27222</v>
      </c>
      <c r="N284" s="438">
        <v>-8749</v>
      </c>
      <c r="O284" s="438">
        <v>-108341.9</v>
      </c>
      <c r="P284" s="438">
        <v>-67237</v>
      </c>
      <c r="Q284" s="438">
        <v>-50963</v>
      </c>
      <c r="R284" s="438">
        <v>-40715</v>
      </c>
      <c r="S284" s="438">
        <v>-86054.42</v>
      </c>
      <c r="T284" s="438">
        <v>-51982</v>
      </c>
      <c r="U284" s="438">
        <v>-45023</v>
      </c>
      <c r="V284" s="438">
        <v>-30597</v>
      </c>
      <c r="W284" s="438">
        <v>-110014.58</v>
      </c>
      <c r="X284" s="438">
        <v>-83978</v>
      </c>
      <c r="Y284" s="438">
        <v>-37928</v>
      </c>
      <c r="Z284" s="438">
        <v>-15720</v>
      </c>
      <c r="AA284" s="438">
        <v>-94292.84</v>
      </c>
      <c r="AB284" s="438">
        <v>-533148</v>
      </c>
      <c r="AC284" s="438">
        <v>-49638</v>
      </c>
      <c r="AD284" s="438">
        <v>-21649</v>
      </c>
      <c r="AE284" s="438">
        <v>-66223.509999999995</v>
      </c>
      <c r="AF284" s="438">
        <v>-45368</v>
      </c>
      <c r="AG284" s="438">
        <v>-18369</v>
      </c>
      <c r="AH284" s="438">
        <v>0</v>
      </c>
      <c r="AI284" s="438">
        <v>0</v>
      </c>
      <c r="AJ284" s="438">
        <v>-27331</v>
      </c>
      <c r="AK284" s="438">
        <v>-16490</v>
      </c>
      <c r="AL284" s="438">
        <v>-7258</v>
      </c>
      <c r="AM284" s="438">
        <v>0</v>
      </c>
      <c r="AN284" s="438">
        <v>-48428</v>
      </c>
      <c r="AO284" s="438">
        <v>-14193</v>
      </c>
      <c r="AP284" s="438">
        <v>0</v>
      </c>
      <c r="AQ284" s="438">
        <v>0</v>
      </c>
      <c r="AR284" s="438">
        <v>-9869</v>
      </c>
      <c r="AS284" s="438">
        <v>-6090</v>
      </c>
      <c r="AT284" s="438">
        <v>0</v>
      </c>
      <c r="AU284" s="438">
        <v>0</v>
      </c>
      <c r="AV284" s="438">
        <v>-26595</v>
      </c>
      <c r="AW284" s="438">
        <v>-13002</v>
      </c>
      <c r="AX284" s="438">
        <v>-2890</v>
      </c>
      <c r="AY284" s="438">
        <v>-33078.83</v>
      </c>
      <c r="AZ284" s="438">
        <v>-21019</v>
      </c>
      <c r="BA284" s="438">
        <v>-9662</v>
      </c>
      <c r="BB284" s="438">
        <v>-889</v>
      </c>
      <c r="BC284" s="438">
        <v>-22300.14</v>
      </c>
      <c r="BD284" s="438">
        <v>-14624</v>
      </c>
      <c r="BE284" s="438">
        <v>-6870</v>
      </c>
      <c r="BF284" s="438">
        <v>-3734</v>
      </c>
      <c r="BG284" s="438">
        <v>-47305.46</v>
      </c>
      <c r="BH284" s="438">
        <v>-31062</v>
      </c>
      <c r="BI284" s="438">
        <v>-24741</v>
      </c>
      <c r="BJ284" s="438">
        <v>0</v>
      </c>
      <c r="BK284" s="438">
        <v>0</v>
      </c>
      <c r="BL284" s="438">
        <v>0</v>
      </c>
      <c r="BM284" s="438">
        <v>0</v>
      </c>
      <c r="BN284" s="438">
        <v>0</v>
      </c>
      <c r="BO284" s="438"/>
      <c r="BP284" s="438"/>
      <c r="BQ284" s="438"/>
      <c r="BR284" s="438"/>
      <c r="BS284" s="438"/>
      <c r="BT284" s="438"/>
      <c r="BU284" s="438"/>
      <c r="BV284" s="438"/>
      <c r="BW284" s="438"/>
      <c r="BX284" s="438"/>
      <c r="BY284" s="438"/>
      <c r="BZ284" s="438"/>
    </row>
    <row r="285" spans="1:78" ht="14" customHeight="1" x14ac:dyDescent="0.15">
      <c r="A285" s="438" t="s">
        <v>356</v>
      </c>
      <c r="B285" s="438">
        <v>-24305</v>
      </c>
      <c r="C285" s="438">
        <v>-59504.32</v>
      </c>
      <c r="D285" s="438">
        <v>-59418</v>
      </c>
      <c r="E285" s="438">
        <v>-58080</v>
      </c>
      <c r="F285" s="438">
        <v>-4407</v>
      </c>
      <c r="G285" s="438">
        <v>-173669.09</v>
      </c>
      <c r="H285" s="438">
        <v>-4931</v>
      </c>
      <c r="I285" s="438">
        <v>0</v>
      </c>
      <c r="J285" s="438">
        <v>0</v>
      </c>
      <c r="K285" s="438">
        <v>-5190</v>
      </c>
      <c r="L285" s="438">
        <v>0</v>
      </c>
      <c r="M285" s="438">
        <v>0</v>
      </c>
      <c r="N285" s="438">
        <v>0</v>
      </c>
      <c r="O285" s="438">
        <v>0</v>
      </c>
      <c r="P285" s="438">
        <v>0</v>
      </c>
      <c r="Q285" s="438">
        <v>0</v>
      </c>
      <c r="R285" s="438">
        <v>0</v>
      </c>
      <c r="S285" s="438">
        <v>0</v>
      </c>
      <c r="T285" s="438">
        <v>0</v>
      </c>
      <c r="U285" s="438">
        <v>0</v>
      </c>
      <c r="V285" s="438">
        <v>0</v>
      </c>
      <c r="W285" s="438">
        <v>0</v>
      </c>
      <c r="X285" s="438">
        <v>0</v>
      </c>
      <c r="Y285" s="438">
        <v>0</v>
      </c>
      <c r="Z285" s="438">
        <v>0</v>
      </c>
      <c r="AA285" s="438">
        <v>0</v>
      </c>
      <c r="AB285" s="438">
        <v>0</v>
      </c>
      <c r="AC285" s="438">
        <v>0</v>
      </c>
      <c r="AD285" s="438">
        <v>0</v>
      </c>
      <c r="AE285" s="438">
        <v>0</v>
      </c>
      <c r="AF285" s="438">
        <v>0</v>
      </c>
      <c r="AG285" s="438">
        <v>0</v>
      </c>
      <c r="AH285" s="438">
        <v>0</v>
      </c>
      <c r="AI285" s="438">
        <v>0</v>
      </c>
      <c r="AJ285" s="438">
        <v>0</v>
      </c>
      <c r="AK285" s="438">
        <v>0</v>
      </c>
      <c r="AL285" s="438">
        <v>0</v>
      </c>
      <c r="AM285" s="438">
        <v>0</v>
      </c>
      <c r="AN285" s="438">
        <v>0</v>
      </c>
      <c r="AO285" s="438">
        <v>0</v>
      </c>
      <c r="AP285" s="438">
        <v>0</v>
      </c>
      <c r="AQ285" s="438">
        <v>0</v>
      </c>
      <c r="AR285" s="438">
        <v>0</v>
      </c>
      <c r="AS285" s="438">
        <v>0</v>
      </c>
      <c r="AT285" s="438">
        <v>0</v>
      </c>
      <c r="AU285" s="438">
        <v>0</v>
      </c>
      <c r="AV285" s="438">
        <v>0</v>
      </c>
      <c r="AW285" s="438">
        <v>0</v>
      </c>
      <c r="AX285" s="438">
        <v>0</v>
      </c>
      <c r="AY285" s="438">
        <v>0</v>
      </c>
      <c r="AZ285" s="438">
        <v>0</v>
      </c>
      <c r="BA285" s="438">
        <v>0</v>
      </c>
      <c r="BB285" s="438">
        <v>0</v>
      </c>
      <c r="BC285" s="438">
        <v>0</v>
      </c>
      <c r="BD285" s="438">
        <v>0</v>
      </c>
      <c r="BE285" s="438">
        <v>0</v>
      </c>
      <c r="BF285" s="438">
        <v>0</v>
      </c>
      <c r="BG285" s="438">
        <v>0</v>
      </c>
      <c r="BH285" s="438">
        <v>0</v>
      </c>
      <c r="BI285" s="438">
        <v>0</v>
      </c>
      <c r="BJ285" s="438">
        <v>0</v>
      </c>
      <c r="BK285" s="438">
        <v>0</v>
      </c>
      <c r="BL285" s="438">
        <v>0</v>
      </c>
      <c r="BM285" s="438">
        <v>0</v>
      </c>
      <c r="BN285" s="438">
        <v>0</v>
      </c>
      <c r="BO285" s="438"/>
      <c r="BP285" s="438"/>
      <c r="BQ285" s="438"/>
      <c r="BR285" s="438"/>
      <c r="BS285" s="438"/>
      <c r="BT285" s="438"/>
      <c r="BU285" s="438"/>
      <c r="BV285" s="438"/>
      <c r="BW285" s="438"/>
      <c r="BX285" s="438"/>
      <c r="BY285" s="438"/>
      <c r="BZ285" s="438"/>
    </row>
    <row r="286" spans="1:78" ht="14" customHeight="1" x14ac:dyDescent="0.15">
      <c r="A286" s="438" t="s">
        <v>355</v>
      </c>
      <c r="B286" s="438">
        <v>0</v>
      </c>
      <c r="C286" s="438">
        <v>0</v>
      </c>
      <c r="D286" s="438">
        <v>0</v>
      </c>
      <c r="E286" s="438">
        <v>0</v>
      </c>
      <c r="F286" s="438">
        <v>0</v>
      </c>
      <c r="G286" s="438">
        <v>0</v>
      </c>
      <c r="H286" s="438">
        <v>0</v>
      </c>
      <c r="I286" s="438">
        <v>0</v>
      </c>
      <c r="J286" s="438">
        <v>0</v>
      </c>
      <c r="K286" s="438">
        <v>0</v>
      </c>
      <c r="L286" s="438">
        <v>0</v>
      </c>
      <c r="M286" s="438">
        <v>0</v>
      </c>
      <c r="N286" s="438">
        <v>0</v>
      </c>
      <c r="O286" s="438">
        <v>0</v>
      </c>
      <c r="P286" s="438">
        <v>0</v>
      </c>
      <c r="Q286" s="438">
        <v>0</v>
      </c>
      <c r="R286" s="438">
        <v>0</v>
      </c>
      <c r="S286" s="438">
        <v>-179329.92000000001</v>
      </c>
      <c r="T286" s="438">
        <v>-36438</v>
      </c>
      <c r="U286" s="438">
        <v>-33241</v>
      </c>
      <c r="V286" s="438">
        <v>0</v>
      </c>
      <c r="W286" s="438">
        <v>0</v>
      </c>
      <c r="X286" s="438">
        <v>-47228</v>
      </c>
      <c r="Y286" s="438">
        <v>-36194</v>
      </c>
      <c r="Z286" s="438">
        <v>0</v>
      </c>
      <c r="AA286" s="438">
        <v>0</v>
      </c>
      <c r="AB286" s="438">
        <v>0</v>
      </c>
      <c r="AC286" s="438">
        <v>0</v>
      </c>
      <c r="AD286" s="438">
        <v>0</v>
      </c>
      <c r="AE286" s="438">
        <v>0</v>
      </c>
      <c r="AF286" s="438">
        <v>0</v>
      </c>
      <c r="AG286" s="438">
        <v>0</v>
      </c>
      <c r="AH286" s="438">
        <v>0</v>
      </c>
      <c r="AI286" s="438">
        <v>-248449.52</v>
      </c>
      <c r="AJ286" s="438">
        <v>0</v>
      </c>
      <c r="AK286" s="438">
        <v>0</v>
      </c>
      <c r="AL286" s="438">
        <v>0</v>
      </c>
      <c r="AM286" s="438">
        <v>0</v>
      </c>
      <c r="AN286" s="438">
        <v>0</v>
      </c>
      <c r="AO286" s="438">
        <v>0</v>
      </c>
      <c r="AP286" s="438">
        <v>0</v>
      </c>
      <c r="AQ286" s="438">
        <v>0</v>
      </c>
      <c r="AR286" s="438">
        <v>0</v>
      </c>
      <c r="AS286" s="438">
        <v>0</v>
      </c>
      <c r="AT286" s="438">
        <v>0</v>
      </c>
      <c r="AU286" s="438">
        <v>0</v>
      </c>
      <c r="AV286" s="438">
        <v>0</v>
      </c>
      <c r="AW286" s="438">
        <v>0</v>
      </c>
      <c r="AX286" s="438">
        <v>0</v>
      </c>
      <c r="AY286" s="438">
        <v>0</v>
      </c>
      <c r="AZ286" s="438">
        <v>0</v>
      </c>
      <c r="BA286" s="438">
        <v>0</v>
      </c>
      <c r="BB286" s="438">
        <v>0</v>
      </c>
      <c r="BC286" s="438">
        <v>0</v>
      </c>
      <c r="BD286" s="438">
        <v>0</v>
      </c>
      <c r="BE286" s="438">
        <v>0</v>
      </c>
      <c r="BF286" s="438">
        <v>0</v>
      </c>
      <c r="BG286" s="438">
        <v>0</v>
      </c>
      <c r="BH286" s="438">
        <v>0</v>
      </c>
      <c r="BI286" s="438">
        <v>0</v>
      </c>
      <c r="BJ286" s="438">
        <v>0</v>
      </c>
      <c r="BK286" s="438">
        <v>0</v>
      </c>
      <c r="BL286" s="438">
        <v>0</v>
      </c>
      <c r="BM286" s="438">
        <v>0</v>
      </c>
      <c r="BN286" s="438">
        <v>0</v>
      </c>
      <c r="BO286" s="438"/>
      <c r="BP286" s="438"/>
      <c r="BQ286" s="438"/>
      <c r="BR286" s="438"/>
      <c r="BS286" s="438"/>
      <c r="BT286" s="438"/>
      <c r="BU286" s="438"/>
      <c r="BV286" s="438"/>
      <c r="BW286" s="438"/>
      <c r="BX286" s="438"/>
      <c r="BY286" s="438"/>
      <c r="BZ286" s="438"/>
    </row>
    <row r="287" spans="1:78" ht="14" customHeight="1" x14ac:dyDescent="0.15">
      <c r="A287" s="438" t="s">
        <v>354</v>
      </c>
      <c r="B287" s="438">
        <v>0</v>
      </c>
      <c r="C287" s="438">
        <v>0</v>
      </c>
      <c r="D287" s="438">
        <v>0</v>
      </c>
      <c r="E287" s="438">
        <v>0</v>
      </c>
      <c r="F287" s="438">
        <v>0</v>
      </c>
      <c r="G287" s="438">
        <v>0</v>
      </c>
      <c r="H287" s="438">
        <v>198800</v>
      </c>
      <c r="I287" s="438">
        <v>0</v>
      </c>
      <c r="J287" s="438">
        <v>0</v>
      </c>
      <c r="K287" s="438">
        <v>0</v>
      </c>
      <c r="L287" s="438">
        <v>-400000</v>
      </c>
      <c r="M287" s="438">
        <v>0</v>
      </c>
      <c r="N287" s="438">
        <v>0</v>
      </c>
      <c r="O287" s="438">
        <v>0</v>
      </c>
      <c r="P287" s="438">
        <v>0</v>
      </c>
      <c r="Q287" s="438">
        <v>0</v>
      </c>
      <c r="R287" s="438">
        <v>0</v>
      </c>
      <c r="S287" s="438">
        <v>0</v>
      </c>
      <c r="T287" s="438">
        <v>0</v>
      </c>
      <c r="U287" s="438">
        <v>0</v>
      </c>
      <c r="V287" s="438">
        <v>0</v>
      </c>
      <c r="W287" s="438">
        <v>0</v>
      </c>
      <c r="X287" s="438">
        <v>0</v>
      </c>
      <c r="Y287" s="438">
        <v>0</v>
      </c>
      <c r="Z287" s="438">
        <v>0</v>
      </c>
      <c r="AA287" s="438">
        <v>0</v>
      </c>
      <c r="AB287" s="438">
        <v>0</v>
      </c>
      <c r="AC287" s="438">
        <v>0</v>
      </c>
      <c r="AD287" s="438">
        <v>0</v>
      </c>
      <c r="AE287" s="438">
        <v>0</v>
      </c>
      <c r="AF287" s="438">
        <v>0</v>
      </c>
      <c r="AG287" s="438">
        <v>0</v>
      </c>
      <c r="AH287" s="438">
        <v>0</v>
      </c>
      <c r="AI287" s="438">
        <v>0</v>
      </c>
      <c r="AJ287" s="438">
        <v>0</v>
      </c>
      <c r="AK287" s="438">
        <v>0</v>
      </c>
      <c r="AL287" s="438">
        <v>0</v>
      </c>
      <c r="AM287" s="438">
        <v>0</v>
      </c>
      <c r="AN287" s="438">
        <v>0</v>
      </c>
      <c r="AO287" s="438">
        <v>0</v>
      </c>
      <c r="AP287" s="438">
        <v>0</v>
      </c>
      <c r="AQ287" s="438">
        <v>0</v>
      </c>
      <c r="AR287" s="438">
        <v>0</v>
      </c>
      <c r="AS287" s="438">
        <v>0</v>
      </c>
      <c r="AT287" s="438">
        <v>0</v>
      </c>
      <c r="AU287" s="438">
        <v>0</v>
      </c>
      <c r="AV287" s="438">
        <v>0</v>
      </c>
      <c r="AW287" s="438">
        <v>0</v>
      </c>
      <c r="AX287" s="438">
        <v>0</v>
      </c>
      <c r="AY287" s="438">
        <v>0</v>
      </c>
      <c r="AZ287" s="438">
        <v>0</v>
      </c>
      <c r="BA287" s="438">
        <v>0</v>
      </c>
      <c r="BB287" s="438">
        <v>0</v>
      </c>
      <c r="BC287" s="438">
        <v>0</v>
      </c>
      <c r="BD287" s="438">
        <v>0</v>
      </c>
      <c r="BE287" s="438">
        <v>0</v>
      </c>
      <c r="BF287" s="438">
        <v>0</v>
      </c>
      <c r="BG287" s="438">
        <v>0</v>
      </c>
      <c r="BH287" s="438">
        <v>0</v>
      </c>
      <c r="BI287" s="438">
        <v>0</v>
      </c>
      <c r="BJ287" s="438">
        <v>0</v>
      </c>
      <c r="BK287" s="438">
        <v>0</v>
      </c>
      <c r="BL287" s="438">
        <v>0</v>
      </c>
      <c r="BM287" s="438">
        <v>0</v>
      </c>
      <c r="BN287" s="438">
        <v>0</v>
      </c>
      <c r="BO287" s="438"/>
      <c r="BP287" s="438"/>
      <c r="BQ287" s="438"/>
      <c r="BR287" s="438"/>
      <c r="BS287" s="438"/>
      <c r="BT287" s="438"/>
      <c r="BU287" s="438"/>
      <c r="BV287" s="438"/>
      <c r="BW287" s="438"/>
      <c r="BX287" s="438"/>
      <c r="BY287" s="438"/>
      <c r="BZ287" s="438"/>
    </row>
    <row r="288" spans="1:78" ht="14" customHeight="1" x14ac:dyDescent="0.15">
      <c r="A288" s="438" t="s">
        <v>353</v>
      </c>
      <c r="B288" s="438">
        <v>0</v>
      </c>
      <c r="C288" s="438">
        <v>30599.93</v>
      </c>
      <c r="D288" s="438">
        <v>30600</v>
      </c>
      <c r="E288" s="438">
        <v>30600</v>
      </c>
      <c r="F288" s="438">
        <v>0</v>
      </c>
      <c r="G288" s="438">
        <v>6487.48</v>
      </c>
      <c r="H288" s="438">
        <v>6487</v>
      </c>
      <c r="I288" s="438">
        <v>6487</v>
      </c>
      <c r="J288" s="438">
        <v>6487</v>
      </c>
      <c r="K288" s="438">
        <v>26590.560000000001</v>
      </c>
      <c r="L288" s="438">
        <v>19982</v>
      </c>
      <c r="M288" s="438">
        <v>13332</v>
      </c>
      <c r="N288" s="438">
        <v>6601</v>
      </c>
      <c r="O288" s="438">
        <v>26436.48</v>
      </c>
      <c r="P288" s="438">
        <v>19990</v>
      </c>
      <c r="Q288" s="438">
        <v>13462</v>
      </c>
      <c r="R288" s="438">
        <v>6852</v>
      </c>
      <c r="S288" s="438">
        <v>23744.18</v>
      </c>
      <c r="T288" s="438">
        <v>16973</v>
      </c>
      <c r="U288" s="438">
        <v>10445</v>
      </c>
      <c r="V288" s="438">
        <v>3552</v>
      </c>
      <c r="W288" s="438">
        <v>24328.05</v>
      </c>
      <c r="X288" s="438">
        <v>16219</v>
      </c>
      <c r="Y288" s="438">
        <v>8109</v>
      </c>
      <c r="Z288" s="438">
        <v>0</v>
      </c>
      <c r="AA288" s="438">
        <v>26841.95</v>
      </c>
      <c r="AB288" s="438">
        <v>18733</v>
      </c>
      <c r="AC288" s="438">
        <v>12975</v>
      </c>
      <c r="AD288" s="438">
        <v>0</v>
      </c>
      <c r="AE288" s="438">
        <v>59482.080000000002</v>
      </c>
      <c r="AF288" s="438">
        <v>50116</v>
      </c>
      <c r="AG288" s="438">
        <v>12813</v>
      </c>
      <c r="AH288" s="438">
        <v>0</v>
      </c>
      <c r="AI288" s="438">
        <v>25057.89</v>
      </c>
      <c r="AJ288" s="438">
        <v>17435</v>
      </c>
      <c r="AK288" s="438">
        <v>12975</v>
      </c>
      <c r="AL288" s="438">
        <v>0</v>
      </c>
      <c r="AM288" s="438">
        <v>25138.99</v>
      </c>
      <c r="AN288" s="438">
        <v>17435</v>
      </c>
      <c r="AO288" s="438">
        <v>9733</v>
      </c>
      <c r="AP288" s="438">
        <v>0</v>
      </c>
      <c r="AQ288" s="438">
        <v>37870.660000000003</v>
      </c>
      <c r="AR288" s="438">
        <v>46143</v>
      </c>
      <c r="AS288" s="438">
        <v>34384</v>
      </c>
      <c r="AT288" s="438">
        <v>22625</v>
      </c>
      <c r="AU288" s="438">
        <v>71492.03</v>
      </c>
      <c r="AV288" s="438">
        <v>59085</v>
      </c>
      <c r="AW288" s="438">
        <v>46677</v>
      </c>
      <c r="AX288" s="438">
        <v>33297</v>
      </c>
      <c r="AY288" s="438">
        <v>76406.3</v>
      </c>
      <c r="AZ288" s="438">
        <v>63431</v>
      </c>
      <c r="BA288" s="438">
        <v>50943</v>
      </c>
      <c r="BB288" s="438">
        <v>36508</v>
      </c>
      <c r="BC288" s="438">
        <v>66302.05</v>
      </c>
      <c r="BD288" s="438">
        <v>53814</v>
      </c>
      <c r="BE288" s="438">
        <v>43401</v>
      </c>
      <c r="BF288" s="438">
        <v>29064</v>
      </c>
      <c r="BG288" s="438">
        <v>59055.92</v>
      </c>
      <c r="BH288" s="438">
        <v>46641</v>
      </c>
      <c r="BI288" s="438">
        <v>32737</v>
      </c>
      <c r="BJ288" s="438">
        <v>18820</v>
      </c>
      <c r="BK288" s="438">
        <v>0</v>
      </c>
      <c r="BL288" s="438">
        <v>0</v>
      </c>
      <c r="BM288" s="438">
        <v>0</v>
      </c>
      <c r="BN288" s="438">
        <v>0</v>
      </c>
      <c r="BO288" s="438"/>
      <c r="BP288" s="438"/>
      <c r="BQ288" s="438"/>
      <c r="BR288" s="438"/>
      <c r="BS288" s="438"/>
      <c r="BT288" s="438"/>
      <c r="BU288" s="438"/>
      <c r="BV288" s="438"/>
      <c r="BW288" s="438"/>
      <c r="BX288" s="438"/>
      <c r="BY288" s="438"/>
      <c r="BZ288" s="438"/>
    </row>
    <row r="289" spans="1:78" ht="14" customHeight="1" x14ac:dyDescent="0.15">
      <c r="A289" s="438" t="s">
        <v>352</v>
      </c>
      <c r="B289" s="438">
        <v>93210</v>
      </c>
      <c r="C289" s="438">
        <v>290986.71000000002</v>
      </c>
      <c r="D289" s="438">
        <v>252098</v>
      </c>
      <c r="E289" s="438">
        <v>167029</v>
      </c>
      <c r="F289" s="438">
        <v>48038</v>
      </c>
      <c r="G289" s="438">
        <v>79964.929999999993</v>
      </c>
      <c r="H289" s="438">
        <v>11853</v>
      </c>
      <c r="I289" s="438">
        <v>10554</v>
      </c>
      <c r="J289" s="438">
        <v>2023</v>
      </c>
      <c r="K289" s="438">
        <v>13865.04</v>
      </c>
      <c r="L289" s="438">
        <v>7545</v>
      </c>
      <c r="M289" s="438">
        <v>391</v>
      </c>
      <c r="N289" s="438">
        <v>702</v>
      </c>
      <c r="O289" s="438">
        <v>21440.98</v>
      </c>
      <c r="P289" s="438">
        <v>15692</v>
      </c>
      <c r="Q289" s="438">
        <v>13558</v>
      </c>
      <c r="R289" s="438">
        <v>5781</v>
      </c>
      <c r="S289" s="438">
        <v>39942.79</v>
      </c>
      <c r="T289" s="438">
        <v>26918</v>
      </c>
      <c r="U289" s="438">
        <v>19201</v>
      </c>
      <c r="V289" s="438">
        <v>3160</v>
      </c>
      <c r="W289" s="438">
        <v>21182.38</v>
      </c>
      <c r="X289" s="438">
        <v>15316</v>
      </c>
      <c r="Y289" s="438">
        <v>11176</v>
      </c>
      <c r="Z289" s="438">
        <v>4219</v>
      </c>
      <c r="AA289" s="438">
        <v>0</v>
      </c>
      <c r="AB289" s="438">
        <v>0</v>
      </c>
      <c r="AC289" s="438">
        <v>0</v>
      </c>
      <c r="AD289" s="438">
        <v>0</v>
      </c>
      <c r="AE289" s="438">
        <v>0</v>
      </c>
      <c r="AF289" s="438">
        <v>0</v>
      </c>
      <c r="AG289" s="438">
        <v>0</v>
      </c>
      <c r="AH289" s="438">
        <v>0</v>
      </c>
      <c r="AI289" s="438">
        <v>0</v>
      </c>
      <c r="AJ289" s="438">
        <v>0</v>
      </c>
      <c r="AK289" s="438">
        <v>0</v>
      </c>
      <c r="AL289" s="438">
        <v>0</v>
      </c>
      <c r="AM289" s="438">
        <v>0</v>
      </c>
      <c r="AN289" s="438">
        <v>0</v>
      </c>
      <c r="AO289" s="438">
        <v>0</v>
      </c>
      <c r="AP289" s="438">
        <v>0</v>
      </c>
      <c r="AQ289" s="438">
        <v>0</v>
      </c>
      <c r="AR289" s="438">
        <v>0</v>
      </c>
      <c r="AS289" s="438">
        <v>0</v>
      </c>
      <c r="AT289" s="438">
        <v>0</v>
      </c>
      <c r="AU289" s="438">
        <v>0</v>
      </c>
      <c r="AV289" s="438">
        <v>0</v>
      </c>
      <c r="AW289" s="438">
        <v>0</v>
      </c>
      <c r="AX289" s="438">
        <v>0</v>
      </c>
      <c r="AY289" s="438">
        <v>0</v>
      </c>
      <c r="AZ289" s="438">
        <v>0</v>
      </c>
      <c r="BA289" s="438">
        <v>0</v>
      </c>
      <c r="BB289" s="438">
        <v>0</v>
      </c>
      <c r="BC289" s="438">
        <v>0</v>
      </c>
      <c r="BD289" s="438">
        <v>0</v>
      </c>
      <c r="BE289" s="438">
        <v>0</v>
      </c>
      <c r="BF289" s="438">
        <v>0</v>
      </c>
      <c r="BG289" s="438">
        <v>0</v>
      </c>
      <c r="BH289" s="438">
        <v>0</v>
      </c>
      <c r="BI289" s="438">
        <v>0</v>
      </c>
      <c r="BJ289" s="438">
        <v>0</v>
      </c>
      <c r="BK289" s="438">
        <v>0</v>
      </c>
      <c r="BL289" s="438">
        <v>0</v>
      </c>
      <c r="BM289" s="438">
        <v>0</v>
      </c>
      <c r="BN289" s="438">
        <v>0</v>
      </c>
      <c r="BO289" s="438"/>
      <c r="BP289" s="438"/>
      <c r="BQ289" s="438"/>
      <c r="BR289" s="438"/>
      <c r="BS289" s="438"/>
      <c r="BT289" s="438"/>
      <c r="BU289" s="438"/>
      <c r="BV289" s="438"/>
      <c r="BW289" s="438"/>
      <c r="BX289" s="438"/>
      <c r="BY289" s="438"/>
      <c r="BZ289" s="438"/>
    </row>
    <row r="290" spans="1:78" ht="14" customHeight="1" x14ac:dyDescent="0.15">
      <c r="A290" s="438" t="s">
        <v>351</v>
      </c>
      <c r="B290" s="438">
        <v>217012</v>
      </c>
      <c r="C290" s="438">
        <v>42371.35</v>
      </c>
      <c r="D290" s="438">
        <v>34676</v>
      </c>
      <c r="E290" s="438">
        <v>24585</v>
      </c>
      <c r="F290" s="438">
        <v>11168</v>
      </c>
      <c r="G290" s="438">
        <v>-114151.4</v>
      </c>
      <c r="H290" s="438">
        <v>25302</v>
      </c>
      <c r="I290" s="438">
        <v>14354</v>
      </c>
      <c r="J290" s="438">
        <v>3811</v>
      </c>
      <c r="K290" s="438">
        <v>15367.22</v>
      </c>
      <c r="L290" s="438">
        <v>11434</v>
      </c>
      <c r="M290" s="438">
        <v>7582</v>
      </c>
      <c r="N290" s="438">
        <v>3148</v>
      </c>
      <c r="O290" s="438">
        <v>5122.91</v>
      </c>
      <c r="P290" s="438">
        <v>4091</v>
      </c>
      <c r="Q290" s="438">
        <v>3913</v>
      </c>
      <c r="R290" s="438">
        <v>-83898</v>
      </c>
      <c r="S290" s="438">
        <v>12123.14</v>
      </c>
      <c r="T290" s="438">
        <v>13191</v>
      </c>
      <c r="U290" s="438">
        <v>4748</v>
      </c>
      <c r="V290" s="438">
        <v>-14961</v>
      </c>
      <c r="W290" s="438">
        <v>-174302.5</v>
      </c>
      <c r="X290" s="438">
        <v>10882</v>
      </c>
      <c r="Y290" s="438">
        <v>12036</v>
      </c>
      <c r="Z290" s="438">
        <v>-3224</v>
      </c>
      <c r="AA290" s="438">
        <v>-1718168.44</v>
      </c>
      <c r="AB290" s="438">
        <v>6209</v>
      </c>
      <c r="AC290" s="438">
        <v>-67176</v>
      </c>
      <c r="AD290" s="438">
        <v>-70748</v>
      </c>
      <c r="AE290" s="438">
        <v>-161880.89000000001</v>
      </c>
      <c r="AF290" s="438">
        <v>-26367</v>
      </c>
      <c r="AG290" s="438">
        <v>-16312</v>
      </c>
      <c r="AH290" s="438">
        <v>-952</v>
      </c>
      <c r="AI290" s="438">
        <v>-11864.1</v>
      </c>
      <c r="AJ290" s="438">
        <v>5269</v>
      </c>
      <c r="AK290" s="438">
        <v>5027</v>
      </c>
      <c r="AL290" s="438">
        <v>3039</v>
      </c>
      <c r="AM290" s="438">
        <v>0</v>
      </c>
      <c r="AN290" s="438">
        <v>17514</v>
      </c>
      <c r="AO290" s="438">
        <v>8984</v>
      </c>
      <c r="AP290" s="438">
        <v>0</v>
      </c>
      <c r="AQ290" s="438">
        <v>0</v>
      </c>
      <c r="AR290" s="438">
        <v>18228</v>
      </c>
      <c r="AS290" s="438">
        <v>15637</v>
      </c>
      <c r="AT290" s="438">
        <v>10174</v>
      </c>
      <c r="AU290" s="438">
        <v>10749.78</v>
      </c>
      <c r="AV290" s="438">
        <v>14347</v>
      </c>
      <c r="AW290" s="438">
        <v>9076</v>
      </c>
      <c r="AX290" s="438">
        <v>7320</v>
      </c>
      <c r="AY290" s="438">
        <v>62690.41</v>
      </c>
      <c r="AZ290" s="438">
        <v>46498</v>
      </c>
      <c r="BA290" s="438">
        <v>46594</v>
      </c>
      <c r="BB290" s="438">
        <v>32699</v>
      </c>
      <c r="BC290" s="438">
        <v>27679.91</v>
      </c>
      <c r="BD290" s="438">
        <v>-13183</v>
      </c>
      <c r="BE290" s="438">
        <v>-4514</v>
      </c>
      <c r="BF290" s="438">
        <v>-4073</v>
      </c>
      <c r="BG290" s="438">
        <v>24731.56</v>
      </c>
      <c r="BH290" s="438">
        <v>9346</v>
      </c>
      <c r="BI290" s="438">
        <v>27452</v>
      </c>
      <c r="BJ290" s="438">
        <v>29062</v>
      </c>
      <c r="BK290" s="438">
        <v>3024033.56</v>
      </c>
      <c r="BL290" s="438">
        <v>2381231</v>
      </c>
      <c r="BM290" s="438">
        <v>-22890</v>
      </c>
      <c r="BN290" s="438">
        <v>-21005</v>
      </c>
      <c r="BO290" s="438"/>
      <c r="BP290" s="438"/>
      <c r="BQ290" s="438"/>
      <c r="BR290" s="438"/>
      <c r="BS290" s="438"/>
      <c r="BT290" s="438"/>
      <c r="BU290" s="438"/>
      <c r="BV290" s="438"/>
      <c r="BW290" s="438"/>
      <c r="BX290" s="438"/>
      <c r="BY290" s="438"/>
      <c r="BZ290" s="438"/>
    </row>
    <row r="291" spans="1:78" ht="14" customHeight="1" x14ac:dyDescent="0.15">
      <c r="A291" s="438" t="s">
        <v>184</v>
      </c>
      <c r="B291" s="438">
        <v>-1048151</v>
      </c>
      <c r="C291" s="438">
        <v>-1585670.4</v>
      </c>
      <c r="D291" s="438">
        <v>-1356815</v>
      </c>
      <c r="E291" s="438">
        <v>-425921</v>
      </c>
      <c r="F291" s="438">
        <v>-348565</v>
      </c>
      <c r="G291" s="438">
        <v>-1798221.19</v>
      </c>
      <c r="H291" s="438">
        <v>-1229165</v>
      </c>
      <c r="I291" s="438">
        <v>-1097366</v>
      </c>
      <c r="J291" s="438">
        <v>-339185</v>
      </c>
      <c r="K291" s="438">
        <v>-2997469.09</v>
      </c>
      <c r="L291" s="438">
        <v>-2328447</v>
      </c>
      <c r="M291" s="438">
        <v>-1481809</v>
      </c>
      <c r="N291" s="438">
        <v>-765805</v>
      </c>
      <c r="O291" s="438">
        <v>-2629021.1</v>
      </c>
      <c r="P291" s="438">
        <v>-2026850</v>
      </c>
      <c r="Q291" s="438">
        <v>-1973006</v>
      </c>
      <c r="R291" s="438">
        <v>-1608634</v>
      </c>
      <c r="S291" s="438">
        <v>-2593716.7200000002</v>
      </c>
      <c r="T291" s="438">
        <v>-2236779</v>
      </c>
      <c r="U291" s="438">
        <v>-1497489</v>
      </c>
      <c r="V291" s="438">
        <v>-729863</v>
      </c>
      <c r="W291" s="438">
        <v>-2669174.19</v>
      </c>
      <c r="X291" s="438">
        <v>-1538908</v>
      </c>
      <c r="Y291" s="438">
        <v>-937886</v>
      </c>
      <c r="Z291" s="438">
        <v>-370545</v>
      </c>
      <c r="AA291" s="438">
        <v>-3189169.74</v>
      </c>
      <c r="AB291" s="438">
        <v>-1246749</v>
      </c>
      <c r="AC291" s="438">
        <v>-1174143</v>
      </c>
      <c r="AD291" s="438">
        <v>-914963</v>
      </c>
      <c r="AE291" s="438">
        <v>-1565439.15</v>
      </c>
      <c r="AF291" s="438">
        <v>-907677</v>
      </c>
      <c r="AG291" s="438">
        <v>-659623</v>
      </c>
      <c r="AH291" s="438">
        <v>-353537</v>
      </c>
      <c r="AI291" s="438">
        <v>-1766376.18</v>
      </c>
      <c r="AJ291" s="438">
        <v>-837983</v>
      </c>
      <c r="AK291" s="438">
        <v>-457622</v>
      </c>
      <c r="AL291" s="438">
        <v>-238897</v>
      </c>
      <c r="AM291" s="438">
        <v>-1434452.94</v>
      </c>
      <c r="AN291" s="438">
        <v>-819423</v>
      </c>
      <c r="AO291" s="438">
        <v>-559546</v>
      </c>
      <c r="AP291" s="438">
        <v>-340476</v>
      </c>
      <c r="AQ291" s="438">
        <v>-1841332.65</v>
      </c>
      <c r="AR291" s="438">
        <v>-1234299</v>
      </c>
      <c r="AS291" s="438">
        <v>-1041895</v>
      </c>
      <c r="AT291" s="438">
        <v>-542188</v>
      </c>
      <c r="AU291" s="438">
        <v>-2011861.82</v>
      </c>
      <c r="AV291" s="438">
        <v>-1375942</v>
      </c>
      <c r="AW291" s="438">
        <v>-990840</v>
      </c>
      <c r="AX291" s="438">
        <v>-549181</v>
      </c>
      <c r="AY291" s="438">
        <v>-2144174.79</v>
      </c>
      <c r="AZ291" s="438">
        <v>-1743797</v>
      </c>
      <c r="BA291" s="438">
        <v>-598820</v>
      </c>
      <c r="BB291" s="438">
        <v>-268906</v>
      </c>
      <c r="BC291" s="438">
        <v>-2215293.52</v>
      </c>
      <c r="BD291" s="438">
        <v>-1662885</v>
      </c>
      <c r="BE291" s="438">
        <v>-812775</v>
      </c>
      <c r="BF291" s="438">
        <v>-458197</v>
      </c>
      <c r="BG291" s="438">
        <v>-2888859.61</v>
      </c>
      <c r="BH291" s="438">
        <v>-2096879</v>
      </c>
      <c r="BI291" s="438">
        <v>-1257124</v>
      </c>
      <c r="BJ291" s="438">
        <v>-615270</v>
      </c>
      <c r="BK291" s="438">
        <v>-1356641.28</v>
      </c>
      <c r="BL291" s="438">
        <v>-84729</v>
      </c>
      <c r="BM291" s="438">
        <v>-1488559</v>
      </c>
      <c r="BN291" s="438">
        <v>-732297</v>
      </c>
      <c r="BO291" s="438"/>
      <c r="BP291" s="438"/>
      <c r="BQ291" s="438"/>
      <c r="BR291" s="438"/>
      <c r="BS291" s="438"/>
      <c r="BT291" s="438"/>
      <c r="BU291" s="438"/>
      <c r="BV291" s="438"/>
      <c r="BW291" s="438"/>
      <c r="BX291" s="438"/>
      <c r="BY291" s="438"/>
      <c r="BZ291" s="438"/>
    </row>
    <row r="292" spans="1:78" ht="14" customHeight="1" x14ac:dyDescent="0.15">
      <c r="A292" s="438" t="s">
        <v>350</v>
      </c>
      <c r="B292" s="438"/>
      <c r="C292" s="438"/>
      <c r="D292" s="438"/>
      <c r="E292" s="438"/>
      <c r="F292" s="438"/>
      <c r="G292" s="438"/>
      <c r="H292" s="438"/>
      <c r="I292" s="438"/>
      <c r="J292" s="438"/>
      <c r="K292" s="438"/>
      <c r="L292" s="438"/>
      <c r="M292" s="438"/>
      <c r="N292" s="438"/>
      <c r="O292" s="438"/>
      <c r="P292" s="438"/>
      <c r="Q292" s="438"/>
      <c r="R292" s="438"/>
      <c r="S292" s="438"/>
      <c r="T292" s="438"/>
      <c r="U292" s="438"/>
      <c r="V292" s="438"/>
      <c r="W292" s="438"/>
      <c r="X292" s="438"/>
      <c r="Y292" s="438"/>
      <c r="Z292" s="438"/>
      <c r="AA292" s="438"/>
      <c r="AB292" s="438"/>
      <c r="AC292" s="438"/>
      <c r="AD292" s="438"/>
      <c r="AE292" s="438"/>
      <c r="AF292" s="438"/>
      <c r="AG292" s="438"/>
      <c r="AH292" s="438"/>
      <c r="AI292" s="438"/>
      <c r="AJ292" s="438"/>
      <c r="AK292" s="438"/>
      <c r="AL292" s="438"/>
      <c r="AM292" s="438"/>
      <c r="AN292" s="438"/>
      <c r="AO292" s="438"/>
      <c r="AP292" s="438"/>
      <c r="AQ292" s="438"/>
      <c r="AR292" s="438"/>
      <c r="AS292" s="438"/>
      <c r="AT292" s="438"/>
      <c r="AU292" s="438"/>
      <c r="AV292" s="438"/>
      <c r="AW292" s="438"/>
      <c r="AX292" s="438"/>
      <c r="AY292" s="438"/>
      <c r="AZ292" s="438"/>
      <c r="BA292" s="438"/>
      <c r="BB292" s="438"/>
      <c r="BC292" s="438"/>
      <c r="BD292" s="438"/>
      <c r="BE292" s="438"/>
      <c r="BF292" s="438"/>
      <c r="BG292" s="438"/>
      <c r="BH292" s="438"/>
      <c r="BI292" s="438"/>
      <c r="BJ292" s="438"/>
      <c r="BK292" s="438"/>
      <c r="BL292" s="438"/>
      <c r="BM292" s="438"/>
      <c r="BN292" s="438"/>
      <c r="BO292" s="438"/>
      <c r="BP292" s="438"/>
      <c r="BQ292" s="438"/>
      <c r="BR292" s="438"/>
      <c r="BS292" s="438"/>
      <c r="BT292" s="438"/>
      <c r="BU292" s="438"/>
      <c r="BV292" s="438"/>
      <c r="BW292" s="438"/>
      <c r="BX292" s="438"/>
      <c r="BY292" s="438"/>
      <c r="BZ292" s="438"/>
    </row>
    <row r="293" spans="1:78" ht="14" customHeight="1" x14ac:dyDescent="0.15">
      <c r="A293" s="438" t="s">
        <v>349</v>
      </c>
      <c r="B293" s="438">
        <v>-320844</v>
      </c>
      <c r="C293" s="438">
        <v>123542.56</v>
      </c>
      <c r="D293" s="438">
        <v>-217255</v>
      </c>
      <c r="E293" s="438">
        <v>41035</v>
      </c>
      <c r="F293" s="438">
        <v>1872</v>
      </c>
      <c r="G293" s="438">
        <v>-1174826.83</v>
      </c>
      <c r="H293" s="438">
        <v>-1172690</v>
      </c>
      <c r="I293" s="438">
        <v>-542025</v>
      </c>
      <c r="J293" s="438">
        <v>-169443</v>
      </c>
      <c r="K293" s="438">
        <v>192152.6</v>
      </c>
      <c r="L293" s="438">
        <v>-395881</v>
      </c>
      <c r="M293" s="438">
        <v>-1244941</v>
      </c>
      <c r="N293" s="438">
        <v>-408446</v>
      </c>
      <c r="O293" s="438">
        <v>1186628.6000000001</v>
      </c>
      <c r="P293" s="438">
        <v>1186377</v>
      </c>
      <c r="Q293" s="438">
        <v>1785041</v>
      </c>
      <c r="R293" s="438">
        <v>1493662</v>
      </c>
      <c r="S293" s="438">
        <v>431234.59</v>
      </c>
      <c r="T293" s="438">
        <v>6260</v>
      </c>
      <c r="U293" s="438">
        <v>-20362</v>
      </c>
      <c r="V293" s="438">
        <v>0</v>
      </c>
      <c r="W293" s="438">
        <v>-20281.400000000001</v>
      </c>
      <c r="X293" s="438">
        <v>24218</v>
      </c>
      <c r="Y293" s="438">
        <v>1440</v>
      </c>
      <c r="Z293" s="438">
        <v>-15180</v>
      </c>
      <c r="AA293" s="438">
        <v>-551485.02</v>
      </c>
      <c r="AB293" s="438">
        <v>-551619</v>
      </c>
      <c r="AC293" s="438">
        <v>-551795</v>
      </c>
      <c r="AD293" s="438">
        <v>-622188</v>
      </c>
      <c r="AE293" s="438">
        <v>313173.23</v>
      </c>
      <c r="AF293" s="438">
        <v>-55555</v>
      </c>
      <c r="AG293" s="438">
        <v>270993</v>
      </c>
      <c r="AH293" s="438">
        <v>-189967</v>
      </c>
      <c r="AI293" s="438">
        <v>-942858.53</v>
      </c>
      <c r="AJ293" s="438">
        <v>-718152</v>
      </c>
      <c r="AK293" s="438">
        <v>-598850</v>
      </c>
      <c r="AL293" s="438">
        <v>-700000</v>
      </c>
      <c r="AM293" s="438">
        <v>-850000</v>
      </c>
      <c r="AN293" s="438">
        <v>-850000</v>
      </c>
      <c r="AO293" s="438">
        <v>-450000</v>
      </c>
      <c r="AP293" s="438">
        <v>-450000</v>
      </c>
      <c r="AQ293" s="438">
        <v>-390000</v>
      </c>
      <c r="AR293" s="438">
        <v>-560000</v>
      </c>
      <c r="AS293" s="438">
        <v>-329628</v>
      </c>
      <c r="AT293" s="438">
        <v>-659999</v>
      </c>
      <c r="AU293" s="438">
        <v>710000</v>
      </c>
      <c r="AV293" s="438">
        <v>430000</v>
      </c>
      <c r="AW293" s="438">
        <v>409372</v>
      </c>
      <c r="AX293" s="438">
        <v>63211</v>
      </c>
      <c r="AY293" s="438">
        <v>793173.35</v>
      </c>
      <c r="AZ293" s="438">
        <v>728675</v>
      </c>
      <c r="BA293" s="438">
        <v>338669</v>
      </c>
      <c r="BB293" s="438">
        <v>-1093</v>
      </c>
      <c r="BC293" s="438">
        <v>-524812.55000000005</v>
      </c>
      <c r="BD293" s="438">
        <v>-627529</v>
      </c>
      <c r="BE293" s="438">
        <v>-10586</v>
      </c>
      <c r="BF293" s="438">
        <v>73297</v>
      </c>
      <c r="BG293" s="438">
        <v>-918861.69</v>
      </c>
      <c r="BH293" s="438">
        <v>-912837</v>
      </c>
      <c r="BI293" s="438">
        <v>1484605</v>
      </c>
      <c r="BJ293" s="438">
        <v>0</v>
      </c>
      <c r="BK293" s="438">
        <v>0</v>
      </c>
      <c r="BL293" s="438">
        <v>0</v>
      </c>
      <c r="BM293" s="438">
        <v>0</v>
      </c>
      <c r="BN293" s="438">
        <v>0</v>
      </c>
      <c r="BO293" s="438"/>
      <c r="BP293" s="438"/>
      <c r="BQ293" s="438"/>
      <c r="BR293" s="438"/>
      <c r="BS293" s="438"/>
      <c r="BT293" s="438"/>
      <c r="BU293" s="438"/>
      <c r="BV293" s="438"/>
      <c r="BW293" s="438"/>
      <c r="BX293" s="438"/>
      <c r="BY293" s="438"/>
      <c r="BZ293" s="438"/>
    </row>
    <row r="294" spans="1:78" ht="14" customHeight="1" x14ac:dyDescent="0.15">
      <c r="A294" s="438" t="s">
        <v>348</v>
      </c>
      <c r="B294" s="438">
        <v>0</v>
      </c>
      <c r="C294" s="438">
        <v>0</v>
      </c>
      <c r="D294" s="438">
        <v>0</v>
      </c>
      <c r="E294" s="438">
        <v>0</v>
      </c>
      <c r="F294" s="438">
        <v>0</v>
      </c>
      <c r="G294" s="438">
        <v>0</v>
      </c>
      <c r="H294" s="438">
        <v>0</v>
      </c>
      <c r="I294" s="438">
        <v>0</v>
      </c>
      <c r="J294" s="438">
        <v>0</v>
      </c>
      <c r="K294" s="438">
        <v>0</v>
      </c>
      <c r="L294" s="438">
        <v>0</v>
      </c>
      <c r="M294" s="438">
        <v>0</v>
      </c>
      <c r="N294" s="438">
        <v>0</v>
      </c>
      <c r="O294" s="438">
        <v>0</v>
      </c>
      <c r="P294" s="438">
        <v>0</v>
      </c>
      <c r="Q294" s="438">
        <v>0</v>
      </c>
      <c r="R294" s="438">
        <v>0</v>
      </c>
      <c r="S294" s="438">
        <v>0</v>
      </c>
      <c r="T294" s="438">
        <v>0</v>
      </c>
      <c r="U294" s="438">
        <v>0</v>
      </c>
      <c r="V294" s="438">
        <v>0</v>
      </c>
      <c r="W294" s="438">
        <v>0</v>
      </c>
      <c r="X294" s="438">
        <v>0</v>
      </c>
      <c r="Y294" s="438">
        <v>0</v>
      </c>
      <c r="Z294" s="438">
        <v>0</v>
      </c>
      <c r="AA294" s="438">
        <v>0</v>
      </c>
      <c r="AB294" s="438">
        <v>0</v>
      </c>
      <c r="AC294" s="438">
        <v>0</v>
      </c>
      <c r="AD294" s="438">
        <v>0</v>
      </c>
      <c r="AE294" s="438">
        <v>-1804.43</v>
      </c>
      <c r="AF294" s="438">
        <v>-1804</v>
      </c>
      <c r="AG294" s="438">
        <v>-1804</v>
      </c>
      <c r="AH294" s="438">
        <v>-1804</v>
      </c>
      <c r="AI294" s="438">
        <v>0</v>
      </c>
      <c r="AJ294" s="438">
        <v>0</v>
      </c>
      <c r="AK294" s="438">
        <v>0</v>
      </c>
      <c r="AL294" s="438">
        <v>0</v>
      </c>
      <c r="AM294" s="438">
        <v>0</v>
      </c>
      <c r="AN294" s="438">
        <v>0</v>
      </c>
      <c r="AO294" s="438">
        <v>0</v>
      </c>
      <c r="AP294" s="438">
        <v>0</v>
      </c>
      <c r="AQ294" s="438">
        <v>0</v>
      </c>
      <c r="AR294" s="438">
        <v>19645</v>
      </c>
      <c r="AS294" s="438">
        <v>0</v>
      </c>
      <c r="AT294" s="438">
        <v>0</v>
      </c>
      <c r="AU294" s="438">
        <v>0</v>
      </c>
      <c r="AV294" s="438">
        <v>0</v>
      </c>
      <c r="AW294" s="438">
        <v>-6000</v>
      </c>
      <c r="AX294" s="438">
        <v>-6000</v>
      </c>
      <c r="AY294" s="438">
        <v>0</v>
      </c>
      <c r="AZ294" s="438">
        <v>0</v>
      </c>
      <c r="BA294" s="438">
        <v>0</v>
      </c>
      <c r="BB294" s="438">
        <v>0</v>
      </c>
      <c r="BC294" s="438">
        <v>0</v>
      </c>
      <c r="BD294" s="438">
        <v>0</v>
      </c>
      <c r="BE294" s="438">
        <v>0</v>
      </c>
      <c r="BF294" s="438">
        <v>0</v>
      </c>
      <c r="BG294" s="438">
        <v>0</v>
      </c>
      <c r="BH294" s="438">
        <v>0</v>
      </c>
      <c r="BI294" s="438">
        <v>0</v>
      </c>
      <c r="BJ294" s="438">
        <v>0</v>
      </c>
      <c r="BK294" s="438">
        <v>0</v>
      </c>
      <c r="BL294" s="438">
        <v>0</v>
      </c>
      <c r="BM294" s="438">
        <v>0</v>
      </c>
      <c r="BN294" s="438">
        <v>0</v>
      </c>
      <c r="BO294" s="438"/>
      <c r="BP294" s="438"/>
      <c r="BQ294" s="438"/>
      <c r="BR294" s="438"/>
      <c r="BS294" s="438"/>
      <c r="BT294" s="438"/>
      <c r="BU294" s="438"/>
      <c r="BV294" s="438"/>
      <c r="BW294" s="438"/>
      <c r="BX294" s="438"/>
      <c r="BY294" s="438"/>
      <c r="BZ294" s="438"/>
    </row>
    <row r="295" spans="1:78" ht="14" customHeight="1" x14ac:dyDescent="0.15">
      <c r="A295" s="438" t="s">
        <v>347</v>
      </c>
      <c r="B295" s="438">
        <v>0</v>
      </c>
      <c r="C295" s="438">
        <v>0</v>
      </c>
      <c r="D295" s="438">
        <v>0</v>
      </c>
      <c r="E295" s="438">
        <v>0</v>
      </c>
      <c r="F295" s="438">
        <v>0</v>
      </c>
      <c r="G295" s="438">
        <v>0</v>
      </c>
      <c r="H295" s="438">
        <v>0</v>
      </c>
      <c r="I295" s="438">
        <v>0</v>
      </c>
      <c r="J295" s="438">
        <v>0</v>
      </c>
      <c r="K295" s="438">
        <v>0</v>
      </c>
      <c r="L295" s="438">
        <v>0</v>
      </c>
      <c r="M295" s="438">
        <v>0</v>
      </c>
      <c r="N295" s="438">
        <v>0</v>
      </c>
      <c r="O295" s="438">
        <v>0</v>
      </c>
      <c r="P295" s="438">
        <v>0</v>
      </c>
      <c r="Q295" s="438">
        <v>0</v>
      </c>
      <c r="R295" s="438">
        <v>0</v>
      </c>
      <c r="S295" s="438">
        <v>0</v>
      </c>
      <c r="T295" s="438">
        <v>0</v>
      </c>
      <c r="U295" s="438">
        <v>0</v>
      </c>
      <c r="V295" s="438">
        <v>0</v>
      </c>
      <c r="W295" s="438">
        <v>0</v>
      </c>
      <c r="X295" s="438">
        <v>0</v>
      </c>
      <c r="Y295" s="438">
        <v>0</v>
      </c>
      <c r="Z295" s="438">
        <v>0</v>
      </c>
      <c r="AA295" s="438">
        <v>0</v>
      </c>
      <c r="AB295" s="438">
        <v>0</v>
      </c>
      <c r="AC295" s="438">
        <v>0</v>
      </c>
      <c r="AD295" s="438">
        <v>0</v>
      </c>
      <c r="AE295" s="438">
        <v>0</v>
      </c>
      <c r="AF295" s="438">
        <v>0</v>
      </c>
      <c r="AG295" s="438">
        <v>0</v>
      </c>
      <c r="AH295" s="438">
        <v>0</v>
      </c>
      <c r="AI295" s="438">
        <v>0</v>
      </c>
      <c r="AJ295" s="438">
        <v>0</v>
      </c>
      <c r="AK295" s="438">
        <v>0</v>
      </c>
      <c r="AL295" s="438">
        <v>0</v>
      </c>
      <c r="AM295" s="438">
        <v>0</v>
      </c>
      <c r="AN295" s="438">
        <v>0</v>
      </c>
      <c r="AO295" s="438">
        <v>0</v>
      </c>
      <c r="AP295" s="438">
        <v>0</v>
      </c>
      <c r="AQ295" s="438">
        <v>0</v>
      </c>
      <c r="AR295" s="438">
        <v>0</v>
      </c>
      <c r="AS295" s="438">
        <v>0</v>
      </c>
      <c r="AT295" s="438">
        <v>0</v>
      </c>
      <c r="AU295" s="438">
        <v>0</v>
      </c>
      <c r="AV295" s="438">
        <v>0</v>
      </c>
      <c r="AW295" s="438">
        <v>-6000</v>
      </c>
      <c r="AX295" s="438">
        <v>-6000</v>
      </c>
      <c r="AY295" s="438">
        <v>0</v>
      </c>
      <c r="AZ295" s="438">
        <v>0</v>
      </c>
      <c r="BA295" s="438">
        <v>0</v>
      </c>
      <c r="BB295" s="438">
        <v>0</v>
      </c>
      <c r="BC295" s="438">
        <v>0</v>
      </c>
      <c r="BD295" s="438">
        <v>0</v>
      </c>
      <c r="BE295" s="438">
        <v>0</v>
      </c>
      <c r="BF295" s="438">
        <v>0</v>
      </c>
      <c r="BG295" s="438">
        <v>0</v>
      </c>
      <c r="BH295" s="438">
        <v>0</v>
      </c>
      <c r="BI295" s="438">
        <v>0</v>
      </c>
      <c r="BJ295" s="438">
        <v>0</v>
      </c>
      <c r="BK295" s="438">
        <v>0</v>
      </c>
      <c r="BL295" s="438">
        <v>0</v>
      </c>
      <c r="BM295" s="438">
        <v>0</v>
      </c>
      <c r="BN295" s="438">
        <v>0</v>
      </c>
      <c r="BO295" s="438"/>
      <c r="BP295" s="438"/>
      <c r="BQ295" s="438"/>
      <c r="BR295" s="438"/>
      <c r="BS295" s="438"/>
      <c r="BT295" s="438"/>
      <c r="BU295" s="438"/>
      <c r="BV295" s="438"/>
      <c r="BW295" s="438"/>
      <c r="BX295" s="438"/>
      <c r="BY295" s="438"/>
      <c r="BZ295" s="438"/>
    </row>
    <row r="296" spans="1:78" ht="14" customHeight="1" x14ac:dyDescent="0.15">
      <c r="A296" s="438" t="s">
        <v>346</v>
      </c>
      <c r="B296" s="438">
        <v>0</v>
      </c>
      <c r="C296" s="438">
        <v>0</v>
      </c>
      <c r="D296" s="438">
        <v>0</v>
      </c>
      <c r="E296" s="438">
        <v>0</v>
      </c>
      <c r="F296" s="438">
        <v>0</v>
      </c>
      <c r="G296" s="438">
        <v>0</v>
      </c>
      <c r="H296" s="438">
        <v>0</v>
      </c>
      <c r="I296" s="438">
        <v>0</v>
      </c>
      <c r="J296" s="438">
        <v>0</v>
      </c>
      <c r="K296" s="438">
        <v>0</v>
      </c>
      <c r="L296" s="438">
        <v>0</v>
      </c>
      <c r="M296" s="438">
        <v>0</v>
      </c>
      <c r="N296" s="438">
        <v>0</v>
      </c>
      <c r="O296" s="438">
        <v>0</v>
      </c>
      <c r="P296" s="438">
        <v>0</v>
      </c>
      <c r="Q296" s="438">
        <v>0</v>
      </c>
      <c r="R296" s="438">
        <v>0</v>
      </c>
      <c r="S296" s="438">
        <v>0</v>
      </c>
      <c r="T296" s="438">
        <v>0</v>
      </c>
      <c r="U296" s="438">
        <v>0</v>
      </c>
      <c r="V296" s="438">
        <v>0</v>
      </c>
      <c r="W296" s="438">
        <v>0</v>
      </c>
      <c r="X296" s="438">
        <v>0</v>
      </c>
      <c r="Y296" s="438">
        <v>0</v>
      </c>
      <c r="Z296" s="438">
        <v>0</v>
      </c>
      <c r="AA296" s="438">
        <v>0</v>
      </c>
      <c r="AB296" s="438">
        <v>0</v>
      </c>
      <c r="AC296" s="438">
        <v>0</v>
      </c>
      <c r="AD296" s="438">
        <v>0</v>
      </c>
      <c r="AE296" s="438">
        <v>-1804.43</v>
      </c>
      <c r="AF296" s="438">
        <v>-1804</v>
      </c>
      <c r="AG296" s="438">
        <v>-1804</v>
      </c>
      <c r="AH296" s="438">
        <v>-1804</v>
      </c>
      <c r="AI296" s="438">
        <v>0</v>
      </c>
      <c r="AJ296" s="438">
        <v>0</v>
      </c>
      <c r="AK296" s="438">
        <v>0</v>
      </c>
      <c r="AL296" s="438">
        <v>0</v>
      </c>
      <c r="AM296" s="438">
        <v>0</v>
      </c>
      <c r="AN296" s="438">
        <v>0</v>
      </c>
      <c r="AO296" s="438">
        <v>0</v>
      </c>
      <c r="AP296" s="438">
        <v>0</v>
      </c>
      <c r="AQ296" s="438">
        <v>0</v>
      </c>
      <c r="AR296" s="438">
        <v>19645</v>
      </c>
      <c r="AS296" s="438">
        <v>0</v>
      </c>
      <c r="AT296" s="438">
        <v>0</v>
      </c>
      <c r="AU296" s="438">
        <v>0</v>
      </c>
      <c r="AV296" s="438">
        <v>0</v>
      </c>
      <c r="AW296" s="438">
        <v>0</v>
      </c>
      <c r="AX296" s="438">
        <v>0</v>
      </c>
      <c r="AY296" s="438">
        <v>0</v>
      </c>
      <c r="AZ296" s="438">
        <v>0</v>
      </c>
      <c r="BA296" s="438">
        <v>0</v>
      </c>
      <c r="BB296" s="438">
        <v>0</v>
      </c>
      <c r="BC296" s="438">
        <v>0</v>
      </c>
      <c r="BD296" s="438">
        <v>0</v>
      </c>
      <c r="BE296" s="438">
        <v>0</v>
      </c>
      <c r="BF296" s="438">
        <v>0</v>
      </c>
      <c r="BG296" s="438">
        <v>0</v>
      </c>
      <c r="BH296" s="438">
        <v>0</v>
      </c>
      <c r="BI296" s="438">
        <v>0</v>
      </c>
      <c r="BJ296" s="438">
        <v>0</v>
      </c>
      <c r="BK296" s="438">
        <v>0</v>
      </c>
      <c r="BL296" s="438">
        <v>0</v>
      </c>
      <c r="BM296" s="438">
        <v>0</v>
      </c>
      <c r="BN296" s="438">
        <v>0</v>
      </c>
      <c r="BO296" s="438"/>
      <c r="BP296" s="438"/>
      <c r="BQ296" s="438"/>
      <c r="BR296" s="438"/>
      <c r="BS296" s="438"/>
      <c r="BT296" s="438"/>
      <c r="BU296" s="438"/>
      <c r="BV296" s="438"/>
      <c r="BW296" s="438"/>
      <c r="BX296" s="438"/>
      <c r="BY296" s="438"/>
      <c r="BZ296" s="438"/>
    </row>
    <row r="297" spans="1:78" ht="14" customHeight="1" x14ac:dyDescent="0.15">
      <c r="A297" s="438" t="s">
        <v>345</v>
      </c>
      <c r="B297" s="438">
        <v>185836</v>
      </c>
      <c r="C297" s="438">
        <v>4476848.17</v>
      </c>
      <c r="D297" s="438">
        <v>4393471</v>
      </c>
      <c r="E297" s="438">
        <v>3300000</v>
      </c>
      <c r="F297" s="438">
        <v>900000</v>
      </c>
      <c r="G297" s="438">
        <v>2303680.04</v>
      </c>
      <c r="H297" s="438">
        <v>2300000</v>
      </c>
      <c r="I297" s="438">
        <v>800000</v>
      </c>
      <c r="J297" s="438">
        <v>800000</v>
      </c>
      <c r="K297" s="438">
        <v>5797440.1299999999</v>
      </c>
      <c r="L297" s="438">
        <v>4477410</v>
      </c>
      <c r="M297" s="438">
        <v>3399687</v>
      </c>
      <c r="N297" s="438">
        <v>1394709</v>
      </c>
      <c r="O297" s="438">
        <v>3874207.74</v>
      </c>
      <c r="P297" s="438">
        <v>2624717</v>
      </c>
      <c r="Q297" s="438">
        <v>1965703</v>
      </c>
      <c r="R297" s="438">
        <v>1259174</v>
      </c>
      <c r="S297" s="438">
        <v>572928.16</v>
      </c>
      <c r="T297" s="438">
        <v>430772</v>
      </c>
      <c r="U297" s="438">
        <v>148378</v>
      </c>
      <c r="V297" s="438">
        <v>57592</v>
      </c>
      <c r="W297" s="438">
        <v>1086395.8</v>
      </c>
      <c r="X297" s="438">
        <v>179739</v>
      </c>
      <c r="Y297" s="438">
        <v>78611</v>
      </c>
      <c r="Z297" s="438">
        <v>38226</v>
      </c>
      <c r="AA297" s="438">
        <v>1216857.73</v>
      </c>
      <c r="AB297" s="438">
        <v>1129066</v>
      </c>
      <c r="AC297" s="438">
        <v>1108047</v>
      </c>
      <c r="AD297" s="438">
        <v>716348</v>
      </c>
      <c r="AE297" s="438">
        <v>74122.44</v>
      </c>
      <c r="AF297" s="438">
        <v>74055</v>
      </c>
      <c r="AG297" s="438">
        <v>0</v>
      </c>
      <c r="AH297" s="438">
        <v>0</v>
      </c>
      <c r="AI297" s="438">
        <v>385262.89</v>
      </c>
      <c r="AJ297" s="438">
        <v>134873</v>
      </c>
      <c r="AK297" s="438">
        <v>0</v>
      </c>
      <c r="AL297" s="438">
        <v>0</v>
      </c>
      <c r="AM297" s="438">
        <v>154279.04999999999</v>
      </c>
      <c r="AN297" s="438">
        <v>153914</v>
      </c>
      <c r="AO297" s="438">
        <v>154645</v>
      </c>
      <c r="AP297" s="438">
        <v>155143</v>
      </c>
      <c r="AQ297" s="438">
        <v>1082848.8</v>
      </c>
      <c r="AR297" s="438">
        <v>749709</v>
      </c>
      <c r="AS297" s="438">
        <v>536729</v>
      </c>
      <c r="AT297" s="438">
        <v>315965</v>
      </c>
      <c r="AU297" s="438">
        <v>1561065.94</v>
      </c>
      <c r="AV297" s="438">
        <v>1607900</v>
      </c>
      <c r="AW297" s="438">
        <v>0</v>
      </c>
      <c r="AX297" s="438">
        <v>0</v>
      </c>
      <c r="AY297" s="438">
        <v>2706000</v>
      </c>
      <c r="AZ297" s="438">
        <v>2592356</v>
      </c>
      <c r="BA297" s="438">
        <v>0</v>
      </c>
      <c r="BB297" s="438">
        <v>0</v>
      </c>
      <c r="BC297" s="438">
        <v>700000</v>
      </c>
      <c r="BD297" s="438">
        <v>580000</v>
      </c>
      <c r="BE297" s="438">
        <v>0</v>
      </c>
      <c r="BF297" s="438">
        <v>0</v>
      </c>
      <c r="BG297" s="438">
        <v>3310000</v>
      </c>
      <c r="BH297" s="438">
        <v>2810000</v>
      </c>
      <c r="BI297" s="438">
        <v>2300000</v>
      </c>
      <c r="BJ297" s="438">
        <v>701489</v>
      </c>
      <c r="BK297" s="438">
        <v>1274828.08</v>
      </c>
      <c r="BL297" s="438">
        <v>552456</v>
      </c>
      <c r="BM297" s="438">
        <v>914408</v>
      </c>
      <c r="BN297" s="438">
        <v>370041</v>
      </c>
      <c r="BO297" s="438"/>
      <c r="BP297" s="438"/>
      <c r="BQ297" s="438"/>
      <c r="BR297" s="438"/>
      <c r="BS297" s="438"/>
      <c r="BT297" s="438"/>
      <c r="BU297" s="438"/>
      <c r="BV297" s="438"/>
      <c r="BW297" s="438"/>
      <c r="BX297" s="438"/>
      <c r="BY297" s="438"/>
      <c r="BZ297" s="438"/>
    </row>
    <row r="298" spans="1:78" ht="14" customHeight="1" x14ac:dyDescent="0.15">
      <c r="A298" s="438" t="s">
        <v>344</v>
      </c>
      <c r="B298" s="438">
        <v>185836</v>
      </c>
      <c r="C298" s="438">
        <v>4476848.17</v>
      </c>
      <c r="D298" s="438">
        <v>4393471</v>
      </c>
      <c r="E298" s="438">
        <v>3300000</v>
      </c>
      <c r="F298" s="438">
        <v>900000</v>
      </c>
      <c r="G298" s="438">
        <v>2303680.04</v>
      </c>
      <c r="H298" s="438">
        <v>2300000</v>
      </c>
      <c r="I298" s="438">
        <v>800000</v>
      </c>
      <c r="J298" s="438">
        <v>800000</v>
      </c>
      <c r="K298" s="438">
        <v>5797440.1299999999</v>
      </c>
      <c r="L298" s="438">
        <v>4477410</v>
      </c>
      <c r="M298" s="438">
        <v>3399687</v>
      </c>
      <c r="N298" s="438">
        <v>1394709</v>
      </c>
      <c r="O298" s="438">
        <v>3874207.74</v>
      </c>
      <c r="P298" s="438">
        <v>2624717</v>
      </c>
      <c r="Q298" s="438">
        <v>1965703</v>
      </c>
      <c r="R298" s="438">
        <v>1259174</v>
      </c>
      <c r="S298" s="438">
        <v>572928.16</v>
      </c>
      <c r="T298" s="438">
        <v>430772</v>
      </c>
      <c r="U298" s="438">
        <v>148378</v>
      </c>
      <c r="V298" s="438">
        <v>57592</v>
      </c>
      <c r="W298" s="438">
        <v>1086395.8</v>
      </c>
      <c r="X298" s="438">
        <v>179739</v>
      </c>
      <c r="Y298" s="438">
        <v>78611</v>
      </c>
      <c r="Z298" s="438">
        <v>38226</v>
      </c>
      <c r="AA298" s="438">
        <v>1216857.73</v>
      </c>
      <c r="AB298" s="438">
        <v>1129066</v>
      </c>
      <c r="AC298" s="438">
        <v>1108047</v>
      </c>
      <c r="AD298" s="438">
        <v>716348</v>
      </c>
      <c r="AE298" s="438">
        <v>74122.44</v>
      </c>
      <c r="AF298" s="438">
        <v>74055</v>
      </c>
      <c r="AG298" s="438">
        <v>0</v>
      </c>
      <c r="AH298" s="438">
        <v>0</v>
      </c>
      <c r="AI298" s="438">
        <v>385262.89</v>
      </c>
      <c r="AJ298" s="438">
        <v>134873</v>
      </c>
      <c r="AK298" s="438">
        <v>0</v>
      </c>
      <c r="AL298" s="438">
        <v>0</v>
      </c>
      <c r="AM298" s="438">
        <v>154279.04999999999</v>
      </c>
      <c r="AN298" s="438">
        <v>153914</v>
      </c>
      <c r="AO298" s="438">
        <v>154645</v>
      </c>
      <c r="AP298" s="438">
        <v>155143</v>
      </c>
      <c r="AQ298" s="438">
        <v>1082848.8</v>
      </c>
      <c r="AR298" s="438">
        <v>749709</v>
      </c>
      <c r="AS298" s="438">
        <v>536729</v>
      </c>
      <c r="AT298" s="438">
        <v>315965</v>
      </c>
      <c r="AU298" s="438">
        <v>1500000</v>
      </c>
      <c r="AV298" s="438">
        <v>1607900</v>
      </c>
      <c r="AW298" s="438">
        <v>0</v>
      </c>
      <c r="AX298" s="438">
        <v>0</v>
      </c>
      <c r="AY298" s="438">
        <v>2700000</v>
      </c>
      <c r="AZ298" s="438">
        <v>2557356</v>
      </c>
      <c r="BA298" s="438">
        <v>0</v>
      </c>
      <c r="BB298" s="438">
        <v>0</v>
      </c>
      <c r="BC298" s="438">
        <v>700000</v>
      </c>
      <c r="BD298" s="438">
        <v>580000</v>
      </c>
      <c r="BE298" s="438">
        <v>0</v>
      </c>
      <c r="BF298" s="438">
        <v>0</v>
      </c>
      <c r="BG298" s="438">
        <v>3310000</v>
      </c>
      <c r="BH298" s="438">
        <v>2810000</v>
      </c>
      <c r="BI298" s="438">
        <v>2300000</v>
      </c>
      <c r="BJ298" s="438">
        <v>701489</v>
      </c>
      <c r="BK298" s="438">
        <v>1274828.08</v>
      </c>
      <c r="BL298" s="438">
        <v>552456</v>
      </c>
      <c r="BM298" s="438">
        <v>914408</v>
      </c>
      <c r="BN298" s="438">
        <v>370041</v>
      </c>
      <c r="BO298" s="438"/>
      <c r="BP298" s="438"/>
      <c r="BQ298" s="438"/>
      <c r="BR298" s="438"/>
      <c r="BS298" s="438"/>
      <c r="BT298" s="438"/>
      <c r="BU298" s="438"/>
      <c r="BV298" s="438"/>
      <c r="BW298" s="438"/>
      <c r="BX298" s="438"/>
      <c r="BY298" s="438"/>
      <c r="BZ298" s="438"/>
    </row>
    <row r="299" spans="1:78" ht="14" customHeight="1" x14ac:dyDescent="0.15">
      <c r="A299" s="438" t="s">
        <v>343</v>
      </c>
      <c r="B299" s="438">
        <v>185836</v>
      </c>
      <c r="C299" s="438">
        <v>4473848.21</v>
      </c>
      <c r="D299" s="438">
        <v>4393471</v>
      </c>
      <c r="E299" s="438">
        <v>3300000</v>
      </c>
      <c r="F299" s="438">
        <v>900000</v>
      </c>
      <c r="G299" s="438">
        <v>2300000</v>
      </c>
      <c r="H299" s="438">
        <v>2300000</v>
      </c>
      <c r="I299" s="438">
        <v>800000</v>
      </c>
      <c r="J299" s="438">
        <v>800000</v>
      </c>
      <c r="K299" s="438">
        <v>5788644.3300000001</v>
      </c>
      <c r="L299" s="438">
        <v>4477410</v>
      </c>
      <c r="M299" s="438">
        <v>3399687</v>
      </c>
      <c r="N299" s="438">
        <v>1394709</v>
      </c>
      <c r="O299" s="438">
        <v>3874207.74</v>
      </c>
      <c r="P299" s="438">
        <v>2624717</v>
      </c>
      <c r="Q299" s="438">
        <v>1965703</v>
      </c>
      <c r="R299" s="438">
        <v>1259174</v>
      </c>
      <c r="S299" s="438">
        <v>572928.16</v>
      </c>
      <c r="T299" s="438">
        <v>430772</v>
      </c>
      <c r="U299" s="438">
        <v>148378</v>
      </c>
      <c r="V299" s="438">
        <v>57592</v>
      </c>
      <c r="W299" s="438">
        <v>1086395.8</v>
      </c>
      <c r="X299" s="438">
        <v>179739</v>
      </c>
      <c r="Y299" s="438">
        <v>78611</v>
      </c>
      <c r="Z299" s="438">
        <v>38226</v>
      </c>
      <c r="AA299" s="438">
        <v>1216857.73</v>
      </c>
      <c r="AB299" s="438">
        <v>1129066</v>
      </c>
      <c r="AC299" s="438">
        <v>1108047</v>
      </c>
      <c r="AD299" s="438">
        <v>716348</v>
      </c>
      <c r="AE299" s="438">
        <v>74122.44</v>
      </c>
      <c r="AF299" s="438">
        <v>74055</v>
      </c>
      <c r="AG299" s="438">
        <v>0</v>
      </c>
      <c r="AH299" s="438">
        <v>0</v>
      </c>
      <c r="AI299" s="438">
        <v>385262.89</v>
      </c>
      <c r="AJ299" s="438">
        <v>134873</v>
      </c>
      <c r="AK299" s="438">
        <v>0</v>
      </c>
      <c r="AL299" s="438">
        <v>0</v>
      </c>
      <c r="AM299" s="438">
        <v>0</v>
      </c>
      <c r="AN299" s="438">
        <v>153914</v>
      </c>
      <c r="AO299" s="438">
        <v>154645</v>
      </c>
      <c r="AP299" s="438">
        <v>0</v>
      </c>
      <c r="AQ299" s="438">
        <v>0</v>
      </c>
      <c r="AR299" s="438">
        <v>0</v>
      </c>
      <c r="AS299" s="438">
        <v>0</v>
      </c>
      <c r="AT299" s="438">
        <v>315965</v>
      </c>
      <c r="AU299" s="438">
        <v>1500000</v>
      </c>
      <c r="AV299" s="438">
        <v>1607900</v>
      </c>
      <c r="AW299" s="438">
        <v>0</v>
      </c>
      <c r="AX299" s="438">
        <v>0</v>
      </c>
      <c r="AY299" s="438">
        <v>2700000</v>
      </c>
      <c r="AZ299" s="438">
        <v>2557356</v>
      </c>
      <c r="BA299" s="438">
        <v>0</v>
      </c>
      <c r="BB299" s="438">
        <v>0</v>
      </c>
      <c r="BC299" s="438">
        <v>700000</v>
      </c>
      <c r="BD299" s="438">
        <v>580000</v>
      </c>
      <c r="BE299" s="438">
        <v>0</v>
      </c>
      <c r="BF299" s="438">
        <v>0</v>
      </c>
      <c r="BG299" s="438">
        <v>3310000</v>
      </c>
      <c r="BH299" s="438">
        <v>2810000</v>
      </c>
      <c r="BI299" s="438">
        <v>0</v>
      </c>
      <c r="BJ299" s="438">
        <v>701489</v>
      </c>
      <c r="BK299" s="438">
        <v>1274828.08</v>
      </c>
      <c r="BL299" s="438">
        <v>552456</v>
      </c>
      <c r="BM299" s="438">
        <v>914408</v>
      </c>
      <c r="BN299" s="438">
        <v>370041</v>
      </c>
      <c r="BO299" s="438"/>
      <c r="BP299" s="438"/>
      <c r="BQ299" s="438"/>
      <c r="BR299" s="438"/>
      <c r="BS299" s="438"/>
      <c r="BT299" s="438"/>
      <c r="BU299" s="438"/>
      <c r="BV299" s="438"/>
      <c r="BW299" s="438"/>
      <c r="BX299" s="438"/>
      <c r="BY299" s="438"/>
      <c r="BZ299" s="438"/>
    </row>
    <row r="300" spans="1:78" ht="14" customHeight="1" x14ac:dyDescent="0.15">
      <c r="A300" s="438" t="s">
        <v>342</v>
      </c>
      <c r="B300" s="438">
        <v>0</v>
      </c>
      <c r="C300" s="438">
        <v>2999.96</v>
      </c>
      <c r="D300" s="438">
        <v>0</v>
      </c>
      <c r="E300" s="438">
        <v>0</v>
      </c>
      <c r="F300" s="438">
        <v>0</v>
      </c>
      <c r="G300" s="438">
        <v>3680.04</v>
      </c>
      <c r="H300" s="438">
        <v>0</v>
      </c>
      <c r="I300" s="438">
        <v>0</v>
      </c>
      <c r="J300" s="438">
        <v>0</v>
      </c>
      <c r="K300" s="438">
        <v>8795.7999999999993</v>
      </c>
      <c r="L300" s="438">
        <v>0</v>
      </c>
      <c r="M300" s="438">
        <v>0</v>
      </c>
      <c r="N300" s="438">
        <v>0</v>
      </c>
      <c r="O300" s="438">
        <v>0</v>
      </c>
      <c r="P300" s="438">
        <v>0</v>
      </c>
      <c r="Q300" s="438">
        <v>0</v>
      </c>
      <c r="R300" s="438">
        <v>0</v>
      </c>
      <c r="S300" s="438">
        <v>0</v>
      </c>
      <c r="T300" s="438">
        <v>0</v>
      </c>
      <c r="U300" s="438">
        <v>0</v>
      </c>
      <c r="V300" s="438">
        <v>0</v>
      </c>
      <c r="W300" s="438">
        <v>0</v>
      </c>
      <c r="X300" s="438">
        <v>0</v>
      </c>
      <c r="Y300" s="438">
        <v>0</v>
      </c>
      <c r="Z300" s="438">
        <v>0</v>
      </c>
      <c r="AA300" s="438">
        <v>0</v>
      </c>
      <c r="AB300" s="438">
        <v>0</v>
      </c>
      <c r="AC300" s="438">
        <v>0</v>
      </c>
      <c r="AD300" s="438">
        <v>0</v>
      </c>
      <c r="AE300" s="438">
        <v>0</v>
      </c>
      <c r="AF300" s="438">
        <v>0</v>
      </c>
      <c r="AG300" s="438">
        <v>0</v>
      </c>
      <c r="AH300" s="438">
        <v>0</v>
      </c>
      <c r="AI300" s="438">
        <v>0</v>
      </c>
      <c r="AJ300" s="438">
        <v>0</v>
      </c>
      <c r="AK300" s="438">
        <v>0</v>
      </c>
      <c r="AL300" s="438">
        <v>0</v>
      </c>
      <c r="AM300" s="438">
        <v>0</v>
      </c>
      <c r="AN300" s="438">
        <v>0</v>
      </c>
      <c r="AO300" s="438">
        <v>0</v>
      </c>
      <c r="AP300" s="438">
        <v>0</v>
      </c>
      <c r="AQ300" s="438">
        <v>0</v>
      </c>
      <c r="AR300" s="438">
        <v>0</v>
      </c>
      <c r="AS300" s="438">
        <v>0</v>
      </c>
      <c r="AT300" s="438">
        <v>0</v>
      </c>
      <c r="AU300" s="438">
        <v>0</v>
      </c>
      <c r="AV300" s="438">
        <v>0</v>
      </c>
      <c r="AW300" s="438">
        <v>0</v>
      </c>
      <c r="AX300" s="438">
        <v>0</v>
      </c>
      <c r="AY300" s="438">
        <v>0</v>
      </c>
      <c r="AZ300" s="438">
        <v>0</v>
      </c>
      <c r="BA300" s="438">
        <v>0</v>
      </c>
      <c r="BB300" s="438">
        <v>0</v>
      </c>
      <c r="BC300" s="438">
        <v>0</v>
      </c>
      <c r="BD300" s="438">
        <v>0</v>
      </c>
      <c r="BE300" s="438">
        <v>0</v>
      </c>
      <c r="BF300" s="438">
        <v>0</v>
      </c>
      <c r="BG300" s="438">
        <v>0</v>
      </c>
      <c r="BH300" s="438">
        <v>0</v>
      </c>
      <c r="BI300" s="438">
        <v>0</v>
      </c>
      <c r="BJ300" s="438">
        <v>0</v>
      </c>
      <c r="BK300" s="438">
        <v>0</v>
      </c>
      <c r="BL300" s="438">
        <v>0</v>
      </c>
      <c r="BM300" s="438">
        <v>0</v>
      </c>
      <c r="BN300" s="438">
        <v>0</v>
      </c>
      <c r="BO300" s="438"/>
      <c r="BP300" s="438"/>
      <c r="BQ300" s="438"/>
      <c r="BR300" s="438"/>
      <c r="BS300" s="438"/>
      <c r="BT300" s="438"/>
      <c r="BU300" s="438"/>
      <c r="BV300" s="438"/>
      <c r="BW300" s="438"/>
      <c r="BX300" s="438"/>
      <c r="BY300" s="438"/>
      <c r="BZ300" s="438"/>
    </row>
    <row r="301" spans="1:78" ht="14" customHeight="1" x14ac:dyDescent="0.15">
      <c r="A301" s="438" t="s">
        <v>341</v>
      </c>
      <c r="B301" s="438">
        <v>0</v>
      </c>
      <c r="C301" s="438">
        <v>0</v>
      </c>
      <c r="D301" s="438">
        <v>0</v>
      </c>
      <c r="E301" s="438">
        <v>0</v>
      </c>
      <c r="F301" s="438">
        <v>0</v>
      </c>
      <c r="G301" s="438">
        <v>0</v>
      </c>
      <c r="H301" s="438">
        <v>0</v>
      </c>
      <c r="I301" s="438">
        <v>0</v>
      </c>
      <c r="J301" s="438">
        <v>0</v>
      </c>
      <c r="K301" s="438">
        <v>0</v>
      </c>
      <c r="L301" s="438">
        <v>0</v>
      </c>
      <c r="M301" s="438">
        <v>0</v>
      </c>
      <c r="N301" s="438">
        <v>0</v>
      </c>
      <c r="O301" s="438">
        <v>0</v>
      </c>
      <c r="P301" s="438">
        <v>0</v>
      </c>
      <c r="Q301" s="438">
        <v>0</v>
      </c>
      <c r="R301" s="438">
        <v>0</v>
      </c>
      <c r="S301" s="438">
        <v>0</v>
      </c>
      <c r="T301" s="438">
        <v>0</v>
      </c>
      <c r="U301" s="438">
        <v>0</v>
      </c>
      <c r="V301" s="438">
        <v>0</v>
      </c>
      <c r="W301" s="438">
        <v>0</v>
      </c>
      <c r="X301" s="438">
        <v>0</v>
      </c>
      <c r="Y301" s="438">
        <v>0</v>
      </c>
      <c r="Z301" s="438">
        <v>0</v>
      </c>
      <c r="AA301" s="438">
        <v>0</v>
      </c>
      <c r="AB301" s="438">
        <v>0</v>
      </c>
      <c r="AC301" s="438">
        <v>0</v>
      </c>
      <c r="AD301" s="438">
        <v>0</v>
      </c>
      <c r="AE301" s="438">
        <v>0</v>
      </c>
      <c r="AF301" s="438">
        <v>0</v>
      </c>
      <c r="AG301" s="438">
        <v>0</v>
      </c>
      <c r="AH301" s="438">
        <v>0</v>
      </c>
      <c r="AI301" s="438">
        <v>0</v>
      </c>
      <c r="AJ301" s="438">
        <v>0</v>
      </c>
      <c r="AK301" s="438">
        <v>0</v>
      </c>
      <c r="AL301" s="438">
        <v>0</v>
      </c>
      <c r="AM301" s="438">
        <v>154279.04999999999</v>
      </c>
      <c r="AN301" s="438">
        <v>0</v>
      </c>
      <c r="AO301" s="438">
        <v>0</v>
      </c>
      <c r="AP301" s="438">
        <v>155143</v>
      </c>
      <c r="AQ301" s="438">
        <v>1082848.8</v>
      </c>
      <c r="AR301" s="438">
        <v>749709</v>
      </c>
      <c r="AS301" s="438">
        <v>536729</v>
      </c>
      <c r="AT301" s="438">
        <v>0</v>
      </c>
      <c r="AU301" s="438">
        <v>0</v>
      </c>
      <c r="AV301" s="438">
        <v>0</v>
      </c>
      <c r="AW301" s="438">
        <v>0</v>
      </c>
      <c r="AX301" s="438">
        <v>0</v>
      </c>
      <c r="AY301" s="438">
        <v>0</v>
      </c>
      <c r="AZ301" s="438">
        <v>0</v>
      </c>
      <c r="BA301" s="438">
        <v>0</v>
      </c>
      <c r="BB301" s="438">
        <v>0</v>
      </c>
      <c r="BC301" s="438">
        <v>0</v>
      </c>
      <c r="BD301" s="438">
        <v>0</v>
      </c>
      <c r="BE301" s="438">
        <v>0</v>
      </c>
      <c r="BF301" s="438">
        <v>0</v>
      </c>
      <c r="BG301" s="438">
        <v>0</v>
      </c>
      <c r="BH301" s="438">
        <v>0</v>
      </c>
      <c r="BI301" s="438">
        <v>2300000</v>
      </c>
      <c r="BJ301" s="438">
        <v>0</v>
      </c>
      <c r="BK301" s="438">
        <v>0</v>
      </c>
      <c r="BL301" s="438">
        <v>0</v>
      </c>
      <c r="BM301" s="438">
        <v>0</v>
      </c>
      <c r="BN301" s="438">
        <v>0</v>
      </c>
      <c r="BO301" s="438"/>
      <c r="BP301" s="438"/>
      <c r="BQ301" s="438"/>
      <c r="BR301" s="438"/>
      <c r="BS301" s="438"/>
      <c r="BT301" s="438"/>
      <c r="BU301" s="438"/>
      <c r="BV301" s="438"/>
      <c r="BW301" s="438"/>
      <c r="BX301" s="438"/>
      <c r="BY301" s="438"/>
      <c r="BZ301" s="438"/>
    </row>
    <row r="302" spans="1:78" ht="14" customHeight="1" x14ac:dyDescent="0.15">
      <c r="A302" s="438" t="s">
        <v>340</v>
      </c>
      <c r="B302" s="438">
        <v>0</v>
      </c>
      <c r="C302" s="438">
        <v>0</v>
      </c>
      <c r="D302" s="438">
        <v>0</v>
      </c>
      <c r="E302" s="438">
        <v>0</v>
      </c>
      <c r="F302" s="438">
        <v>0</v>
      </c>
      <c r="G302" s="438">
        <v>0</v>
      </c>
      <c r="H302" s="438">
        <v>0</v>
      </c>
      <c r="I302" s="438">
        <v>0</v>
      </c>
      <c r="J302" s="438">
        <v>0</v>
      </c>
      <c r="K302" s="438">
        <v>0</v>
      </c>
      <c r="L302" s="438">
        <v>0</v>
      </c>
      <c r="M302" s="438">
        <v>0</v>
      </c>
      <c r="N302" s="438">
        <v>0</v>
      </c>
      <c r="O302" s="438">
        <v>0</v>
      </c>
      <c r="P302" s="438">
        <v>0</v>
      </c>
      <c r="Q302" s="438">
        <v>0</v>
      </c>
      <c r="R302" s="438">
        <v>0</v>
      </c>
      <c r="S302" s="438">
        <v>0</v>
      </c>
      <c r="T302" s="438">
        <v>0</v>
      </c>
      <c r="U302" s="438">
        <v>0</v>
      </c>
      <c r="V302" s="438">
        <v>0</v>
      </c>
      <c r="W302" s="438">
        <v>0</v>
      </c>
      <c r="X302" s="438">
        <v>0</v>
      </c>
      <c r="Y302" s="438">
        <v>0</v>
      </c>
      <c r="Z302" s="438">
        <v>0</v>
      </c>
      <c r="AA302" s="438">
        <v>0</v>
      </c>
      <c r="AB302" s="438">
        <v>0</v>
      </c>
      <c r="AC302" s="438">
        <v>0</v>
      </c>
      <c r="AD302" s="438">
        <v>0</v>
      </c>
      <c r="AE302" s="438">
        <v>0</v>
      </c>
      <c r="AF302" s="438">
        <v>0</v>
      </c>
      <c r="AG302" s="438">
        <v>0</v>
      </c>
      <c r="AH302" s="438">
        <v>0</v>
      </c>
      <c r="AI302" s="438">
        <v>0</v>
      </c>
      <c r="AJ302" s="438">
        <v>0</v>
      </c>
      <c r="AK302" s="438">
        <v>0</v>
      </c>
      <c r="AL302" s="438">
        <v>0</v>
      </c>
      <c r="AM302" s="438">
        <v>0</v>
      </c>
      <c r="AN302" s="438">
        <v>0</v>
      </c>
      <c r="AO302" s="438">
        <v>0</v>
      </c>
      <c r="AP302" s="438">
        <v>0</v>
      </c>
      <c r="AQ302" s="438">
        <v>0</v>
      </c>
      <c r="AR302" s="438">
        <v>0</v>
      </c>
      <c r="AS302" s="438">
        <v>0</v>
      </c>
      <c r="AT302" s="438">
        <v>0</v>
      </c>
      <c r="AU302" s="438">
        <v>61065.94</v>
      </c>
      <c r="AV302" s="438">
        <v>0</v>
      </c>
      <c r="AW302" s="438">
        <v>0</v>
      </c>
      <c r="AX302" s="438">
        <v>0</v>
      </c>
      <c r="AY302" s="438">
        <v>6000</v>
      </c>
      <c r="AZ302" s="438">
        <v>35000</v>
      </c>
      <c r="BA302" s="438">
        <v>0</v>
      </c>
      <c r="BB302" s="438">
        <v>0</v>
      </c>
      <c r="BC302" s="438">
        <v>0</v>
      </c>
      <c r="BD302" s="438">
        <v>0</v>
      </c>
      <c r="BE302" s="438">
        <v>0</v>
      </c>
      <c r="BF302" s="438">
        <v>0</v>
      </c>
      <c r="BG302" s="438">
        <v>0</v>
      </c>
      <c r="BH302" s="438">
        <v>0</v>
      </c>
      <c r="BI302" s="438">
        <v>0</v>
      </c>
      <c r="BJ302" s="438">
        <v>0</v>
      </c>
      <c r="BK302" s="438">
        <v>0</v>
      </c>
      <c r="BL302" s="438">
        <v>0</v>
      </c>
      <c r="BM302" s="438">
        <v>0</v>
      </c>
      <c r="BN302" s="438">
        <v>0</v>
      </c>
      <c r="BO302" s="438"/>
      <c r="BP302" s="438"/>
      <c r="BQ302" s="438"/>
      <c r="BR302" s="438"/>
      <c r="BS302" s="438"/>
      <c r="BT302" s="438"/>
      <c r="BU302" s="438"/>
      <c r="BV302" s="438"/>
      <c r="BW302" s="438"/>
      <c r="BX302" s="438"/>
      <c r="BY302" s="438"/>
      <c r="BZ302" s="438"/>
    </row>
    <row r="303" spans="1:78" ht="14" customHeight="1" x14ac:dyDescent="0.15">
      <c r="A303" s="438" t="s">
        <v>339</v>
      </c>
      <c r="B303" s="438">
        <v>-652268</v>
      </c>
      <c r="C303" s="438">
        <v>-8172318.71</v>
      </c>
      <c r="D303" s="438">
        <v>-6229274</v>
      </c>
      <c r="E303" s="438">
        <v>-4886806</v>
      </c>
      <c r="F303" s="438">
        <v>-1541635</v>
      </c>
      <c r="G303" s="438">
        <v>-764852.84</v>
      </c>
      <c r="H303" s="438">
        <v>-571513</v>
      </c>
      <c r="I303" s="438">
        <v>-376230</v>
      </c>
      <c r="J303" s="438">
        <v>-186693</v>
      </c>
      <c r="K303" s="438">
        <v>-1107459.9099999999</v>
      </c>
      <c r="L303" s="438">
        <v>-278538</v>
      </c>
      <c r="M303" s="438">
        <v>-170589</v>
      </c>
      <c r="N303" s="438">
        <v>-115091</v>
      </c>
      <c r="O303" s="438">
        <v>-662762.68999999994</v>
      </c>
      <c r="P303" s="438">
        <v>-202182</v>
      </c>
      <c r="Q303" s="438">
        <v>-160409</v>
      </c>
      <c r="R303" s="438">
        <v>-117685</v>
      </c>
      <c r="S303" s="438">
        <v>-894260.65</v>
      </c>
      <c r="T303" s="438">
        <v>-237882</v>
      </c>
      <c r="U303" s="438">
        <v>-180171</v>
      </c>
      <c r="V303" s="438">
        <v>-132823</v>
      </c>
      <c r="W303" s="438">
        <v>-244610.69</v>
      </c>
      <c r="X303" s="438">
        <v>-190347</v>
      </c>
      <c r="Y303" s="438">
        <v>-172989</v>
      </c>
      <c r="Z303" s="438">
        <v>-88318</v>
      </c>
      <c r="AA303" s="438">
        <v>-344423.81</v>
      </c>
      <c r="AB303" s="438">
        <v>-241589</v>
      </c>
      <c r="AC303" s="438">
        <v>-160948</v>
      </c>
      <c r="AD303" s="438">
        <v>-29848</v>
      </c>
      <c r="AE303" s="438">
        <v>-2205169</v>
      </c>
      <c r="AF303" s="438">
        <v>-1465660</v>
      </c>
      <c r="AG303" s="438">
        <v>-388475</v>
      </c>
      <c r="AH303" s="438">
        <v>-205050</v>
      </c>
      <c r="AI303" s="438">
        <v>-1781060.34</v>
      </c>
      <c r="AJ303" s="438">
        <v>-858176</v>
      </c>
      <c r="AK303" s="438">
        <v>-516713</v>
      </c>
      <c r="AL303" s="438">
        <v>-323210</v>
      </c>
      <c r="AM303" s="438">
        <v>-2173106.0699999998</v>
      </c>
      <c r="AN303" s="438">
        <v>-1977889</v>
      </c>
      <c r="AO303" s="438">
        <v>-770186</v>
      </c>
      <c r="AP303" s="438">
        <v>-453788</v>
      </c>
      <c r="AQ303" s="438">
        <v>-775820.5</v>
      </c>
      <c r="AR303" s="438">
        <v>-572228</v>
      </c>
      <c r="AS303" s="438">
        <v>-335690</v>
      </c>
      <c r="AT303" s="438">
        <v>-217833</v>
      </c>
      <c r="AU303" s="438">
        <v>-521000</v>
      </c>
      <c r="AV303" s="438">
        <v>-396500</v>
      </c>
      <c r="AW303" s="438">
        <v>-260000</v>
      </c>
      <c r="AX303" s="438">
        <v>-130500</v>
      </c>
      <c r="AY303" s="438">
        <v>-2750000</v>
      </c>
      <c r="AZ303" s="438">
        <v>-2465000</v>
      </c>
      <c r="BA303" s="438">
        <v>-135000</v>
      </c>
      <c r="BB303" s="438">
        <v>-128000</v>
      </c>
      <c r="BC303" s="438">
        <v>-1375600</v>
      </c>
      <c r="BD303" s="438">
        <v>-1283600</v>
      </c>
      <c r="BE303" s="438">
        <v>-1146600</v>
      </c>
      <c r="BF303" s="438">
        <v>-1021800</v>
      </c>
      <c r="BG303" s="438">
        <v>-180200</v>
      </c>
      <c r="BH303" s="438">
        <v>-160150</v>
      </c>
      <c r="BI303" s="438">
        <v>-82100</v>
      </c>
      <c r="BJ303" s="438">
        <v>0</v>
      </c>
      <c r="BK303" s="438">
        <v>0</v>
      </c>
      <c r="BL303" s="438">
        <v>0</v>
      </c>
      <c r="BM303" s="438">
        <v>0</v>
      </c>
      <c r="BN303" s="438">
        <v>0</v>
      </c>
      <c r="BO303" s="438"/>
      <c r="BP303" s="438"/>
      <c r="BQ303" s="438"/>
      <c r="BR303" s="438"/>
      <c r="BS303" s="438"/>
      <c r="BT303" s="438"/>
      <c r="BU303" s="438"/>
      <c r="BV303" s="438"/>
      <c r="BW303" s="438"/>
      <c r="BX303" s="438"/>
      <c r="BY303" s="438"/>
      <c r="BZ303" s="438"/>
    </row>
    <row r="304" spans="1:78" ht="14" customHeight="1" x14ac:dyDescent="0.15">
      <c r="A304" s="438" t="s">
        <v>338</v>
      </c>
      <c r="B304" s="438">
        <v>-652268</v>
      </c>
      <c r="C304" s="438">
        <v>0</v>
      </c>
      <c r="D304" s="438">
        <v>-6229274</v>
      </c>
      <c r="E304" s="438">
        <v>-4886806</v>
      </c>
      <c r="F304" s="438">
        <v>-1541635</v>
      </c>
      <c r="G304" s="438">
        <v>0</v>
      </c>
      <c r="H304" s="438">
        <v>-571513</v>
      </c>
      <c r="I304" s="438">
        <v>-376230</v>
      </c>
      <c r="J304" s="438">
        <v>-186693</v>
      </c>
      <c r="K304" s="438">
        <v>0</v>
      </c>
      <c r="L304" s="438">
        <v>-278538</v>
      </c>
      <c r="M304" s="438">
        <v>-170589</v>
      </c>
      <c r="N304" s="438">
        <v>-115091</v>
      </c>
      <c r="O304" s="438">
        <v>-494762.69</v>
      </c>
      <c r="P304" s="438">
        <v>-76232</v>
      </c>
      <c r="Q304" s="438">
        <v>-76442</v>
      </c>
      <c r="R304" s="438">
        <v>-75702</v>
      </c>
      <c r="S304" s="438">
        <v>-894260.65</v>
      </c>
      <c r="T304" s="438">
        <v>-237882</v>
      </c>
      <c r="U304" s="438">
        <v>-180171</v>
      </c>
      <c r="V304" s="438">
        <v>-132823</v>
      </c>
      <c r="W304" s="438">
        <v>-244610.69</v>
      </c>
      <c r="X304" s="438">
        <v>-190347</v>
      </c>
      <c r="Y304" s="438">
        <v>-172989</v>
      </c>
      <c r="Z304" s="438">
        <v>-88318</v>
      </c>
      <c r="AA304" s="438">
        <v>-344423.81</v>
      </c>
      <c r="AB304" s="438">
        <v>-241589</v>
      </c>
      <c r="AC304" s="438">
        <v>-160948</v>
      </c>
      <c r="AD304" s="438">
        <v>-29848</v>
      </c>
      <c r="AE304" s="438">
        <v>-2205169</v>
      </c>
      <c r="AF304" s="438">
        <v>-1465660</v>
      </c>
      <c r="AG304" s="438">
        <v>-388475</v>
      </c>
      <c r="AH304" s="438">
        <v>-205050</v>
      </c>
      <c r="AI304" s="438">
        <v>-1749901.77</v>
      </c>
      <c r="AJ304" s="438">
        <v>-858176</v>
      </c>
      <c r="AK304" s="438">
        <v>-516713</v>
      </c>
      <c r="AL304" s="438">
        <v>-323210</v>
      </c>
      <c r="AM304" s="438">
        <v>-2132106.0699999998</v>
      </c>
      <c r="AN304" s="438">
        <v>-1977889</v>
      </c>
      <c r="AO304" s="438">
        <v>-770186</v>
      </c>
      <c r="AP304" s="438">
        <v>-453788</v>
      </c>
      <c r="AQ304" s="438">
        <v>-758375.69</v>
      </c>
      <c r="AR304" s="438">
        <v>-520768</v>
      </c>
      <c r="AS304" s="438">
        <v>-335690</v>
      </c>
      <c r="AT304" s="438">
        <v>-186833</v>
      </c>
      <c r="AU304" s="438">
        <v>-459000</v>
      </c>
      <c r="AV304" s="438">
        <v>-328500</v>
      </c>
      <c r="AW304" s="438">
        <v>-229000</v>
      </c>
      <c r="AX304" s="438">
        <v>-99500</v>
      </c>
      <c r="AY304" s="438">
        <v>-2688000</v>
      </c>
      <c r="AZ304" s="438">
        <v>-2403000</v>
      </c>
      <c r="BA304" s="438">
        <v>-104000</v>
      </c>
      <c r="BB304" s="438">
        <v>-97000</v>
      </c>
      <c r="BC304" s="438">
        <v>-1313600</v>
      </c>
      <c r="BD304" s="438">
        <v>-1221600</v>
      </c>
      <c r="BE304" s="438">
        <v>-1115600</v>
      </c>
      <c r="BF304" s="438">
        <v>-1021800</v>
      </c>
      <c r="BG304" s="438">
        <v>-118200</v>
      </c>
      <c r="BH304" s="438">
        <v>-98150</v>
      </c>
      <c r="BI304" s="438">
        <v>-82100</v>
      </c>
      <c r="BJ304" s="438">
        <v>0</v>
      </c>
      <c r="BK304" s="438">
        <v>0</v>
      </c>
      <c r="BL304" s="438">
        <v>0</v>
      </c>
      <c r="BM304" s="438">
        <v>0</v>
      </c>
      <c r="BN304" s="438">
        <v>0</v>
      </c>
      <c r="BO304" s="438"/>
      <c r="BP304" s="438"/>
      <c r="BQ304" s="438"/>
      <c r="BR304" s="438"/>
      <c r="BS304" s="438"/>
      <c r="BT304" s="438"/>
      <c r="BU304" s="438"/>
      <c r="BV304" s="438"/>
      <c r="BW304" s="438"/>
      <c r="BX304" s="438"/>
      <c r="BY304" s="438"/>
      <c r="BZ304" s="438"/>
    </row>
    <row r="305" spans="1:78" ht="14" customHeight="1" x14ac:dyDescent="0.15">
      <c r="A305" s="438" t="s">
        <v>337</v>
      </c>
      <c r="B305" s="438">
        <v>-607728</v>
      </c>
      <c r="C305" s="438">
        <v>-7999278.71</v>
      </c>
      <c r="D305" s="438">
        <v>-6099546</v>
      </c>
      <c r="E305" s="438">
        <v>-4800321</v>
      </c>
      <c r="F305" s="438">
        <v>-1498393</v>
      </c>
      <c r="G305" s="438">
        <v>-591812.84</v>
      </c>
      <c r="H305" s="438">
        <v>-441716</v>
      </c>
      <c r="I305" s="438">
        <v>-289676</v>
      </c>
      <c r="J305" s="438">
        <v>-143381</v>
      </c>
      <c r="K305" s="438">
        <v>-948903.36</v>
      </c>
      <c r="L305" s="438">
        <v>-148810</v>
      </c>
      <c r="M305" s="438">
        <v>-84104</v>
      </c>
      <c r="N305" s="438">
        <v>-71849</v>
      </c>
      <c r="O305" s="438">
        <v>-494762.69</v>
      </c>
      <c r="P305" s="438">
        <v>-76232</v>
      </c>
      <c r="Q305" s="438">
        <v>-76442</v>
      </c>
      <c r="R305" s="438">
        <v>-75702</v>
      </c>
      <c r="S305" s="438">
        <v>-894260.65</v>
      </c>
      <c r="T305" s="438">
        <v>-237882</v>
      </c>
      <c r="U305" s="438">
        <v>-180171</v>
      </c>
      <c r="V305" s="438">
        <v>-132823</v>
      </c>
      <c r="W305" s="438">
        <v>-235950.25</v>
      </c>
      <c r="X305" s="438">
        <v>-181687</v>
      </c>
      <c r="Y305" s="438">
        <v>-172989</v>
      </c>
      <c r="Z305" s="438">
        <v>-88318</v>
      </c>
      <c r="AA305" s="438">
        <v>-344423.81</v>
      </c>
      <c r="AB305" s="438">
        <v>-241589</v>
      </c>
      <c r="AC305" s="438">
        <v>-160948</v>
      </c>
      <c r="AD305" s="438">
        <v>-29848</v>
      </c>
      <c r="AE305" s="438">
        <v>-2205169</v>
      </c>
      <c r="AF305" s="438">
        <v>-1465660</v>
      </c>
      <c r="AG305" s="438">
        <v>-388475</v>
      </c>
      <c r="AH305" s="438">
        <v>-205050</v>
      </c>
      <c r="AI305" s="438">
        <v>-1749901.77</v>
      </c>
      <c r="AJ305" s="438">
        <v>-858176</v>
      </c>
      <c r="AK305" s="438">
        <v>-516713</v>
      </c>
      <c r="AL305" s="438">
        <v>-323210</v>
      </c>
      <c r="AM305" s="438">
        <v>0</v>
      </c>
      <c r="AN305" s="438">
        <v>-1977889</v>
      </c>
      <c r="AO305" s="438">
        <v>-770186</v>
      </c>
      <c r="AP305" s="438">
        <v>0</v>
      </c>
      <c r="AQ305" s="438">
        <v>0</v>
      </c>
      <c r="AR305" s="438">
        <v>0</v>
      </c>
      <c r="AS305" s="438">
        <v>0</v>
      </c>
      <c r="AT305" s="438">
        <v>-164500</v>
      </c>
      <c r="AU305" s="438">
        <v>-453000</v>
      </c>
      <c r="AV305" s="438">
        <v>-328500</v>
      </c>
      <c r="AW305" s="438">
        <v>-229000</v>
      </c>
      <c r="AX305" s="438">
        <v>-99500</v>
      </c>
      <c r="AY305" s="438">
        <v>-2688000</v>
      </c>
      <c r="AZ305" s="438">
        <v>-2403000</v>
      </c>
      <c r="BA305" s="438">
        <v>-104000</v>
      </c>
      <c r="BB305" s="438">
        <v>-97000</v>
      </c>
      <c r="BC305" s="438">
        <v>-1313600</v>
      </c>
      <c r="BD305" s="438">
        <v>-1221600</v>
      </c>
      <c r="BE305" s="438">
        <v>-1115600</v>
      </c>
      <c r="BF305" s="438">
        <v>0</v>
      </c>
      <c r="BG305" s="438">
        <v>-118200</v>
      </c>
      <c r="BH305" s="438">
        <v>-98150</v>
      </c>
      <c r="BI305" s="438">
        <v>0</v>
      </c>
      <c r="BJ305" s="438">
        <v>0</v>
      </c>
      <c r="BK305" s="438">
        <v>0</v>
      </c>
      <c r="BL305" s="438">
        <v>0</v>
      </c>
      <c r="BM305" s="438">
        <v>0</v>
      </c>
      <c r="BN305" s="438">
        <v>0</v>
      </c>
      <c r="BO305" s="438"/>
      <c r="BP305" s="438"/>
      <c r="BQ305" s="438"/>
      <c r="BR305" s="438"/>
      <c r="BS305" s="438"/>
      <c r="BT305" s="438"/>
      <c r="BU305" s="438"/>
      <c r="BV305" s="438"/>
      <c r="BW305" s="438"/>
      <c r="BX305" s="438"/>
      <c r="BY305" s="438"/>
      <c r="BZ305" s="438"/>
    </row>
    <row r="306" spans="1:78" ht="14" customHeight="1" x14ac:dyDescent="0.15">
      <c r="A306" s="438" t="s">
        <v>336</v>
      </c>
      <c r="B306" s="438">
        <v>-44540</v>
      </c>
      <c r="C306" s="438">
        <v>0</v>
      </c>
      <c r="D306" s="438">
        <v>-129728</v>
      </c>
      <c r="E306" s="438">
        <v>-86485</v>
      </c>
      <c r="F306" s="438">
        <v>-43242</v>
      </c>
      <c r="G306" s="438">
        <v>0</v>
      </c>
      <c r="H306" s="438">
        <v>-129797</v>
      </c>
      <c r="I306" s="438">
        <v>-86554</v>
      </c>
      <c r="J306" s="438">
        <v>-43312</v>
      </c>
      <c r="K306" s="438">
        <v>0</v>
      </c>
      <c r="L306" s="438">
        <v>-129728</v>
      </c>
      <c r="M306" s="438">
        <v>-86485</v>
      </c>
      <c r="N306" s="438">
        <v>-43242</v>
      </c>
      <c r="O306" s="438">
        <v>0</v>
      </c>
      <c r="P306" s="438">
        <v>0</v>
      </c>
      <c r="Q306" s="438">
        <v>0</v>
      </c>
      <c r="R306" s="438">
        <v>0</v>
      </c>
      <c r="S306" s="438">
        <v>0</v>
      </c>
      <c r="T306" s="438">
        <v>0</v>
      </c>
      <c r="U306" s="438">
        <v>0</v>
      </c>
      <c r="V306" s="438">
        <v>0</v>
      </c>
      <c r="W306" s="438">
        <v>-8660.44</v>
      </c>
      <c r="X306" s="438">
        <v>-8660</v>
      </c>
      <c r="Y306" s="438">
        <v>0</v>
      </c>
      <c r="Z306" s="438">
        <v>0</v>
      </c>
      <c r="AA306" s="438">
        <v>0</v>
      </c>
      <c r="AB306" s="438">
        <v>0</v>
      </c>
      <c r="AC306" s="438">
        <v>0</v>
      </c>
      <c r="AD306" s="438">
        <v>0</v>
      </c>
      <c r="AE306" s="438">
        <v>0</v>
      </c>
      <c r="AF306" s="438">
        <v>0</v>
      </c>
      <c r="AG306" s="438">
        <v>0</v>
      </c>
      <c r="AH306" s="438">
        <v>0</v>
      </c>
      <c r="AI306" s="438">
        <v>0</v>
      </c>
      <c r="AJ306" s="438">
        <v>0</v>
      </c>
      <c r="AK306" s="438">
        <v>0</v>
      </c>
      <c r="AL306" s="438">
        <v>0</v>
      </c>
      <c r="AM306" s="438">
        <v>0</v>
      </c>
      <c r="AN306" s="438">
        <v>0</v>
      </c>
      <c r="AO306" s="438">
        <v>0</v>
      </c>
      <c r="AP306" s="438">
        <v>0</v>
      </c>
      <c r="AQ306" s="438">
        <v>0</v>
      </c>
      <c r="AR306" s="438">
        <v>0</v>
      </c>
      <c r="AS306" s="438">
        <v>0</v>
      </c>
      <c r="AT306" s="438">
        <v>-22333</v>
      </c>
      <c r="AU306" s="438">
        <v>-6000</v>
      </c>
      <c r="AV306" s="438">
        <v>0</v>
      </c>
      <c r="AW306" s="438">
        <v>0</v>
      </c>
      <c r="AX306" s="438">
        <v>0</v>
      </c>
      <c r="AY306" s="438">
        <v>0</v>
      </c>
      <c r="AZ306" s="438">
        <v>0</v>
      </c>
      <c r="BA306" s="438">
        <v>0</v>
      </c>
      <c r="BB306" s="438">
        <v>0</v>
      </c>
      <c r="BC306" s="438">
        <v>0</v>
      </c>
      <c r="BD306" s="438">
        <v>0</v>
      </c>
      <c r="BE306" s="438">
        <v>0</v>
      </c>
      <c r="BF306" s="438">
        <v>0</v>
      </c>
      <c r="BG306" s="438">
        <v>0</v>
      </c>
      <c r="BH306" s="438">
        <v>0</v>
      </c>
      <c r="BI306" s="438">
        <v>0</v>
      </c>
      <c r="BJ306" s="438">
        <v>0</v>
      </c>
      <c r="BK306" s="438">
        <v>0</v>
      </c>
      <c r="BL306" s="438">
        <v>0</v>
      </c>
      <c r="BM306" s="438">
        <v>0</v>
      </c>
      <c r="BN306" s="438">
        <v>0</v>
      </c>
      <c r="BO306" s="438"/>
      <c r="BP306" s="438"/>
      <c r="BQ306" s="438"/>
      <c r="BR306" s="438"/>
      <c r="BS306" s="438"/>
      <c r="BT306" s="438"/>
      <c r="BU306" s="438"/>
      <c r="BV306" s="438"/>
      <c r="BW306" s="438"/>
      <c r="BX306" s="438"/>
      <c r="BY306" s="438"/>
      <c r="BZ306" s="438"/>
    </row>
    <row r="307" spans="1:78" ht="14" customHeight="1" x14ac:dyDescent="0.15">
      <c r="A307" s="438" t="s">
        <v>335</v>
      </c>
      <c r="B307" s="438">
        <v>0</v>
      </c>
      <c r="C307" s="438">
        <v>0</v>
      </c>
      <c r="D307" s="438">
        <v>0</v>
      </c>
      <c r="E307" s="438">
        <v>0</v>
      </c>
      <c r="F307" s="438">
        <v>0</v>
      </c>
      <c r="G307" s="438">
        <v>0</v>
      </c>
      <c r="H307" s="438">
        <v>0</v>
      </c>
      <c r="I307" s="438">
        <v>0</v>
      </c>
      <c r="J307" s="438">
        <v>0</v>
      </c>
      <c r="K307" s="438">
        <v>0</v>
      </c>
      <c r="L307" s="438">
        <v>0</v>
      </c>
      <c r="M307" s="438">
        <v>0</v>
      </c>
      <c r="N307" s="438">
        <v>0</v>
      </c>
      <c r="O307" s="438">
        <v>0</v>
      </c>
      <c r="P307" s="438">
        <v>0</v>
      </c>
      <c r="Q307" s="438">
        <v>0</v>
      </c>
      <c r="R307" s="438">
        <v>0</v>
      </c>
      <c r="S307" s="438">
        <v>0</v>
      </c>
      <c r="T307" s="438">
        <v>0</v>
      </c>
      <c r="U307" s="438">
        <v>0</v>
      </c>
      <c r="V307" s="438">
        <v>0</v>
      </c>
      <c r="W307" s="438">
        <v>0</v>
      </c>
      <c r="X307" s="438">
        <v>0</v>
      </c>
      <c r="Y307" s="438">
        <v>0</v>
      </c>
      <c r="Z307" s="438">
        <v>0</v>
      </c>
      <c r="AA307" s="438">
        <v>0</v>
      </c>
      <c r="AB307" s="438">
        <v>0</v>
      </c>
      <c r="AC307" s="438">
        <v>0</v>
      </c>
      <c r="AD307" s="438">
        <v>0</v>
      </c>
      <c r="AE307" s="438">
        <v>0</v>
      </c>
      <c r="AF307" s="438">
        <v>0</v>
      </c>
      <c r="AG307" s="438">
        <v>0</v>
      </c>
      <c r="AH307" s="438">
        <v>0</v>
      </c>
      <c r="AI307" s="438">
        <v>0</v>
      </c>
      <c r="AJ307" s="438">
        <v>0</v>
      </c>
      <c r="AK307" s="438">
        <v>0</v>
      </c>
      <c r="AL307" s="438">
        <v>0</v>
      </c>
      <c r="AM307" s="438">
        <v>-2132106.0699999998</v>
      </c>
      <c r="AN307" s="438">
        <v>0</v>
      </c>
      <c r="AO307" s="438">
        <v>0</v>
      </c>
      <c r="AP307" s="438">
        <v>-453788</v>
      </c>
      <c r="AQ307" s="438">
        <v>-758375.69</v>
      </c>
      <c r="AR307" s="438">
        <v>-520768</v>
      </c>
      <c r="AS307" s="438">
        <v>-335690</v>
      </c>
      <c r="AT307" s="438">
        <v>0</v>
      </c>
      <c r="AU307" s="438">
        <v>0</v>
      </c>
      <c r="AV307" s="438">
        <v>0</v>
      </c>
      <c r="AW307" s="438">
        <v>0</v>
      </c>
      <c r="AX307" s="438">
        <v>0</v>
      </c>
      <c r="AY307" s="438">
        <v>0</v>
      </c>
      <c r="AZ307" s="438">
        <v>0</v>
      </c>
      <c r="BA307" s="438">
        <v>0</v>
      </c>
      <c r="BB307" s="438">
        <v>0</v>
      </c>
      <c r="BC307" s="438">
        <v>0</v>
      </c>
      <c r="BD307" s="438">
        <v>0</v>
      </c>
      <c r="BE307" s="438">
        <v>0</v>
      </c>
      <c r="BF307" s="438">
        <v>-1021800</v>
      </c>
      <c r="BG307" s="438">
        <v>0</v>
      </c>
      <c r="BH307" s="438">
        <v>0</v>
      </c>
      <c r="BI307" s="438">
        <v>-82100</v>
      </c>
      <c r="BJ307" s="438">
        <v>0</v>
      </c>
      <c r="BK307" s="438">
        <v>0</v>
      </c>
      <c r="BL307" s="438">
        <v>0</v>
      </c>
      <c r="BM307" s="438">
        <v>0</v>
      </c>
      <c r="BN307" s="438">
        <v>0</v>
      </c>
      <c r="BO307" s="438"/>
      <c r="BP307" s="438"/>
      <c r="BQ307" s="438"/>
      <c r="BR307" s="438"/>
      <c r="BS307" s="438"/>
      <c r="BT307" s="438"/>
      <c r="BU307" s="438"/>
      <c r="BV307" s="438"/>
      <c r="BW307" s="438"/>
      <c r="BX307" s="438"/>
      <c r="BY307" s="438"/>
      <c r="BZ307" s="438"/>
    </row>
    <row r="308" spans="1:78" ht="14" customHeight="1" x14ac:dyDescent="0.15">
      <c r="A308" s="438" t="s">
        <v>334</v>
      </c>
      <c r="B308" s="438">
        <v>0</v>
      </c>
      <c r="C308" s="438">
        <v>0</v>
      </c>
      <c r="D308" s="438">
        <v>0</v>
      </c>
      <c r="E308" s="438">
        <v>0</v>
      </c>
      <c r="F308" s="438">
        <v>0</v>
      </c>
      <c r="G308" s="438">
        <v>0</v>
      </c>
      <c r="H308" s="438">
        <v>0</v>
      </c>
      <c r="I308" s="438">
        <v>0</v>
      </c>
      <c r="J308" s="438">
        <v>0</v>
      </c>
      <c r="K308" s="438">
        <v>0</v>
      </c>
      <c r="L308" s="438">
        <v>0</v>
      </c>
      <c r="M308" s="438">
        <v>0</v>
      </c>
      <c r="N308" s="438">
        <v>0</v>
      </c>
      <c r="O308" s="438">
        <v>-168000</v>
      </c>
      <c r="P308" s="438">
        <v>-125950</v>
      </c>
      <c r="Q308" s="438">
        <v>-83967</v>
      </c>
      <c r="R308" s="438">
        <v>-41983</v>
      </c>
      <c r="S308" s="438">
        <v>0</v>
      </c>
      <c r="T308" s="438">
        <v>0</v>
      </c>
      <c r="U308" s="438">
        <v>0</v>
      </c>
      <c r="V308" s="438">
        <v>0</v>
      </c>
      <c r="W308" s="438">
        <v>0</v>
      </c>
      <c r="X308" s="438">
        <v>0</v>
      </c>
      <c r="Y308" s="438">
        <v>0</v>
      </c>
      <c r="Z308" s="438">
        <v>0</v>
      </c>
      <c r="AA308" s="438">
        <v>0</v>
      </c>
      <c r="AB308" s="438">
        <v>0</v>
      </c>
      <c r="AC308" s="438">
        <v>0</v>
      </c>
      <c r="AD308" s="438">
        <v>0</v>
      </c>
      <c r="AE308" s="438">
        <v>0</v>
      </c>
      <c r="AF308" s="438">
        <v>0</v>
      </c>
      <c r="AG308" s="438">
        <v>0</v>
      </c>
      <c r="AH308" s="438">
        <v>0</v>
      </c>
      <c r="AI308" s="438">
        <v>-31158.57</v>
      </c>
      <c r="AJ308" s="438">
        <v>0</v>
      </c>
      <c r="AK308" s="438">
        <v>0</v>
      </c>
      <c r="AL308" s="438">
        <v>0</v>
      </c>
      <c r="AM308" s="438">
        <v>-41000</v>
      </c>
      <c r="AN308" s="438">
        <v>0</v>
      </c>
      <c r="AO308" s="438">
        <v>0</v>
      </c>
      <c r="AP308" s="438">
        <v>0</v>
      </c>
      <c r="AQ308" s="438">
        <v>-17444.810000000001</v>
      </c>
      <c r="AR308" s="438">
        <v>-51460</v>
      </c>
      <c r="AS308" s="438">
        <v>0</v>
      </c>
      <c r="AT308" s="438">
        <v>-31000</v>
      </c>
      <c r="AU308" s="438">
        <v>-62000</v>
      </c>
      <c r="AV308" s="438">
        <v>-68000</v>
      </c>
      <c r="AW308" s="438">
        <v>-31000</v>
      </c>
      <c r="AX308" s="438">
        <v>-31000</v>
      </c>
      <c r="AY308" s="438">
        <v>-62000</v>
      </c>
      <c r="AZ308" s="438">
        <v>-62000</v>
      </c>
      <c r="BA308" s="438">
        <v>-31000</v>
      </c>
      <c r="BB308" s="438">
        <v>-31000</v>
      </c>
      <c r="BC308" s="438">
        <v>-62000</v>
      </c>
      <c r="BD308" s="438">
        <v>-62000</v>
      </c>
      <c r="BE308" s="438">
        <v>-31000</v>
      </c>
      <c r="BF308" s="438">
        <v>0</v>
      </c>
      <c r="BG308" s="438">
        <v>-62000</v>
      </c>
      <c r="BH308" s="438">
        <v>-62000</v>
      </c>
      <c r="BI308" s="438">
        <v>0</v>
      </c>
      <c r="BJ308" s="438">
        <v>0</v>
      </c>
      <c r="BK308" s="438">
        <v>0</v>
      </c>
      <c r="BL308" s="438">
        <v>0</v>
      </c>
      <c r="BM308" s="438">
        <v>0</v>
      </c>
      <c r="BN308" s="438">
        <v>0</v>
      </c>
      <c r="BO308" s="438"/>
      <c r="BP308" s="438"/>
      <c r="BQ308" s="438"/>
      <c r="BR308" s="438"/>
      <c r="BS308" s="438"/>
      <c r="BT308" s="438"/>
      <c r="BU308" s="438"/>
      <c r="BV308" s="438"/>
      <c r="BW308" s="438"/>
      <c r="BX308" s="438"/>
      <c r="BY308" s="438"/>
      <c r="BZ308" s="438"/>
    </row>
    <row r="309" spans="1:78" ht="14" customHeight="1" x14ac:dyDescent="0.15">
      <c r="A309" s="438" t="s">
        <v>333</v>
      </c>
      <c r="B309" s="438">
        <v>-312419</v>
      </c>
      <c r="C309" s="438">
        <v>-1655351.37</v>
      </c>
      <c r="D309" s="438">
        <v>-1187721</v>
      </c>
      <c r="E309" s="438">
        <v>-671374</v>
      </c>
      <c r="F309" s="438">
        <v>-337315</v>
      </c>
      <c r="G309" s="438">
        <v>-1645584.09</v>
      </c>
      <c r="H309" s="438">
        <v>-1166778</v>
      </c>
      <c r="I309" s="438">
        <v>-803217</v>
      </c>
      <c r="J309" s="438">
        <v>-441785</v>
      </c>
      <c r="K309" s="438">
        <v>-1874565.86</v>
      </c>
      <c r="L309" s="438">
        <v>-1349395</v>
      </c>
      <c r="M309" s="438">
        <v>-1053007</v>
      </c>
      <c r="N309" s="438">
        <v>-362355</v>
      </c>
      <c r="O309" s="438">
        <v>-1367037.61</v>
      </c>
      <c r="P309" s="438">
        <v>-982291</v>
      </c>
      <c r="Q309" s="438">
        <v>-609969</v>
      </c>
      <c r="R309" s="438">
        <v>-389476</v>
      </c>
      <c r="S309" s="438">
        <v>0</v>
      </c>
      <c r="T309" s="438">
        <v>0</v>
      </c>
      <c r="U309" s="438">
        <v>0</v>
      </c>
      <c r="V309" s="438">
        <v>0</v>
      </c>
      <c r="W309" s="438">
        <v>0</v>
      </c>
      <c r="X309" s="438">
        <v>0</v>
      </c>
      <c r="Y309" s="438">
        <v>0</v>
      </c>
      <c r="Z309" s="438">
        <v>0</v>
      </c>
      <c r="AA309" s="438">
        <v>0</v>
      </c>
      <c r="AB309" s="438">
        <v>0</v>
      </c>
      <c r="AC309" s="438">
        <v>0</v>
      </c>
      <c r="AD309" s="438">
        <v>0</v>
      </c>
      <c r="AE309" s="438">
        <v>-6178.04</v>
      </c>
      <c r="AF309" s="438">
        <v>-6179</v>
      </c>
      <c r="AG309" s="438">
        <v>-5689</v>
      </c>
      <c r="AH309" s="438">
        <v>-4220</v>
      </c>
      <c r="AI309" s="438">
        <v>-22535.18</v>
      </c>
      <c r="AJ309" s="438">
        <v>-17790</v>
      </c>
      <c r="AK309" s="438">
        <v>-11388</v>
      </c>
      <c r="AL309" s="438">
        <v>-5953</v>
      </c>
      <c r="AM309" s="438">
        <v>-27359.8</v>
      </c>
      <c r="AN309" s="438">
        <v>0</v>
      </c>
      <c r="AO309" s="438">
        <v>0</v>
      </c>
      <c r="AP309" s="438">
        <v>0</v>
      </c>
      <c r="AQ309" s="438">
        <v>0</v>
      </c>
      <c r="AR309" s="438">
        <v>0</v>
      </c>
      <c r="AS309" s="438">
        <v>0</v>
      </c>
      <c r="AT309" s="438">
        <v>0</v>
      </c>
      <c r="AU309" s="438">
        <v>0</v>
      </c>
      <c r="AV309" s="438">
        <v>0</v>
      </c>
      <c r="AW309" s="438">
        <v>0</v>
      </c>
      <c r="AX309" s="438">
        <v>0</v>
      </c>
      <c r="AY309" s="438">
        <v>0</v>
      </c>
      <c r="AZ309" s="438">
        <v>0</v>
      </c>
      <c r="BA309" s="438">
        <v>0</v>
      </c>
      <c r="BB309" s="438">
        <v>0</v>
      </c>
      <c r="BC309" s="438">
        <v>0</v>
      </c>
      <c r="BD309" s="438">
        <v>0</v>
      </c>
      <c r="BE309" s="438">
        <v>0</v>
      </c>
      <c r="BF309" s="438">
        <v>0</v>
      </c>
      <c r="BG309" s="438">
        <v>0</v>
      </c>
      <c r="BH309" s="438">
        <v>0</v>
      </c>
      <c r="BI309" s="438">
        <v>0</v>
      </c>
      <c r="BJ309" s="438">
        <v>0</v>
      </c>
      <c r="BK309" s="438">
        <v>0</v>
      </c>
      <c r="BL309" s="438">
        <v>0</v>
      </c>
      <c r="BM309" s="438">
        <v>0</v>
      </c>
      <c r="BN309" s="438">
        <v>0</v>
      </c>
      <c r="BO309" s="438"/>
      <c r="BP309" s="438"/>
      <c r="BQ309" s="438"/>
      <c r="BR309" s="438"/>
      <c r="BS309" s="438"/>
      <c r="BT309" s="438"/>
      <c r="BU309" s="438"/>
      <c r="BV309" s="438"/>
      <c r="BW309" s="438"/>
      <c r="BX309" s="438"/>
      <c r="BY309" s="438"/>
      <c r="BZ309" s="438"/>
    </row>
    <row r="310" spans="1:78" ht="14" customHeight="1" x14ac:dyDescent="0.15">
      <c r="A310" s="438" t="s">
        <v>332</v>
      </c>
      <c r="B310" s="438">
        <v>0</v>
      </c>
      <c r="C310" s="438">
        <v>3000000</v>
      </c>
      <c r="D310" s="438">
        <v>1500000</v>
      </c>
      <c r="E310" s="438">
        <v>1500000</v>
      </c>
      <c r="F310" s="438">
        <v>0</v>
      </c>
      <c r="G310" s="438">
        <v>186075.83</v>
      </c>
      <c r="H310" s="438">
        <v>182380</v>
      </c>
      <c r="I310" s="438">
        <v>0</v>
      </c>
      <c r="J310" s="438">
        <v>0</v>
      </c>
      <c r="K310" s="438">
        <v>0</v>
      </c>
      <c r="L310" s="438">
        <v>0</v>
      </c>
      <c r="M310" s="438">
        <v>0</v>
      </c>
      <c r="N310" s="438">
        <v>0</v>
      </c>
      <c r="O310" s="438">
        <v>0</v>
      </c>
      <c r="P310" s="438">
        <v>0</v>
      </c>
      <c r="Q310" s="438">
        <v>0</v>
      </c>
      <c r="R310" s="438">
        <v>0</v>
      </c>
      <c r="S310" s="438">
        <v>600000</v>
      </c>
      <c r="T310" s="438">
        <v>0</v>
      </c>
      <c r="U310" s="438">
        <v>0</v>
      </c>
      <c r="V310" s="438">
        <v>0</v>
      </c>
      <c r="W310" s="438">
        <v>0</v>
      </c>
      <c r="X310" s="438">
        <v>0</v>
      </c>
      <c r="Y310" s="438">
        <v>0</v>
      </c>
      <c r="Z310" s="438">
        <v>0</v>
      </c>
      <c r="AA310" s="438">
        <v>0</v>
      </c>
      <c r="AB310" s="438">
        <v>0</v>
      </c>
      <c r="AC310" s="438">
        <v>0</v>
      </c>
      <c r="AD310" s="438">
        <v>0</v>
      </c>
      <c r="AE310" s="438">
        <v>4280000</v>
      </c>
      <c r="AF310" s="438">
        <v>4280000</v>
      </c>
      <c r="AG310" s="438">
        <v>0</v>
      </c>
      <c r="AH310" s="438">
        <v>0</v>
      </c>
      <c r="AI310" s="438">
        <v>700000</v>
      </c>
      <c r="AJ310" s="438">
        <v>0</v>
      </c>
      <c r="AK310" s="438">
        <v>0</v>
      </c>
      <c r="AL310" s="438">
        <v>0</v>
      </c>
      <c r="AM310" s="438">
        <v>1500000</v>
      </c>
      <c r="AN310" s="438">
        <v>1500000</v>
      </c>
      <c r="AO310" s="438">
        <v>0</v>
      </c>
      <c r="AP310" s="438">
        <v>0</v>
      </c>
      <c r="AQ310" s="438">
        <v>1000000</v>
      </c>
      <c r="AR310" s="438">
        <v>1000000</v>
      </c>
      <c r="AS310" s="438">
        <v>0</v>
      </c>
      <c r="AT310" s="438">
        <v>0</v>
      </c>
      <c r="AU310" s="438">
        <v>0</v>
      </c>
      <c r="AV310" s="438">
        <v>0</v>
      </c>
      <c r="AW310" s="438">
        <v>0</v>
      </c>
      <c r="AX310" s="438">
        <v>0</v>
      </c>
      <c r="AY310" s="438">
        <v>800000</v>
      </c>
      <c r="AZ310" s="438">
        <v>800000</v>
      </c>
      <c r="BA310" s="438">
        <v>0</v>
      </c>
      <c r="BB310" s="438">
        <v>0</v>
      </c>
      <c r="BC310" s="438">
        <v>2400000</v>
      </c>
      <c r="BD310" s="438">
        <v>2400000</v>
      </c>
      <c r="BE310" s="438">
        <v>1500000</v>
      </c>
      <c r="BF310" s="438">
        <v>1000000</v>
      </c>
      <c r="BG310" s="438">
        <v>2600000</v>
      </c>
      <c r="BH310" s="438">
        <v>2600000</v>
      </c>
      <c r="BI310" s="438">
        <v>0</v>
      </c>
      <c r="BJ310" s="438">
        <v>0</v>
      </c>
      <c r="BK310" s="438">
        <v>0</v>
      </c>
      <c r="BL310" s="438">
        <v>0</v>
      </c>
      <c r="BM310" s="438">
        <v>0</v>
      </c>
      <c r="BN310" s="438">
        <v>0</v>
      </c>
      <c r="BO310" s="438"/>
      <c r="BP310" s="438"/>
      <c r="BQ310" s="438"/>
      <c r="BR310" s="438"/>
      <c r="BS310" s="438"/>
      <c r="BT310" s="438"/>
      <c r="BU310" s="438"/>
      <c r="BV310" s="438"/>
      <c r="BW310" s="438"/>
      <c r="BX310" s="438"/>
      <c r="BY310" s="438"/>
      <c r="BZ310" s="438"/>
    </row>
    <row r="311" spans="1:78" ht="14" customHeight="1" x14ac:dyDescent="0.15">
      <c r="A311" s="438" t="s">
        <v>331</v>
      </c>
      <c r="B311" s="438">
        <v>-41877</v>
      </c>
      <c r="C311" s="438">
        <v>-1084198.56</v>
      </c>
      <c r="D311" s="438">
        <v>-1042619</v>
      </c>
      <c r="E311" s="438">
        <v>0</v>
      </c>
      <c r="F311" s="438">
        <v>0</v>
      </c>
      <c r="G311" s="438">
        <v>-1000000</v>
      </c>
      <c r="H311" s="438">
        <v>-1000000</v>
      </c>
      <c r="I311" s="438">
        <v>0</v>
      </c>
      <c r="J311" s="438">
        <v>0</v>
      </c>
      <c r="K311" s="438">
        <v>-980000</v>
      </c>
      <c r="L311" s="438">
        <v>-980000</v>
      </c>
      <c r="M311" s="438">
        <v>0</v>
      </c>
      <c r="N311" s="438">
        <v>0</v>
      </c>
      <c r="O311" s="438">
        <v>-800000</v>
      </c>
      <c r="P311" s="438">
        <v>-800000</v>
      </c>
      <c r="Q311" s="438">
        <v>-800000</v>
      </c>
      <c r="R311" s="438">
        <v>-800000</v>
      </c>
      <c r="S311" s="438">
        <v>0</v>
      </c>
      <c r="T311" s="438">
        <v>0</v>
      </c>
      <c r="U311" s="438">
        <v>0</v>
      </c>
      <c r="V311" s="438">
        <v>0</v>
      </c>
      <c r="W311" s="438">
        <v>-700000</v>
      </c>
      <c r="X311" s="438">
        <v>0</v>
      </c>
      <c r="Y311" s="438">
        <v>0</v>
      </c>
      <c r="Z311" s="438">
        <v>0</v>
      </c>
      <c r="AA311" s="438">
        <v>-1000000</v>
      </c>
      <c r="AB311" s="438">
        <v>-1000000</v>
      </c>
      <c r="AC311" s="438">
        <v>-1000000</v>
      </c>
      <c r="AD311" s="438">
        <v>0</v>
      </c>
      <c r="AE311" s="438">
        <v>-3300000</v>
      </c>
      <c r="AF311" s="438">
        <v>-3300000</v>
      </c>
      <c r="AG311" s="438">
        <v>0</v>
      </c>
      <c r="AH311" s="438">
        <v>0</v>
      </c>
      <c r="AI311" s="438">
        <v>0</v>
      </c>
      <c r="AJ311" s="438">
        <v>0</v>
      </c>
      <c r="AK311" s="438">
        <v>0</v>
      </c>
      <c r="AL311" s="438">
        <v>0</v>
      </c>
      <c r="AM311" s="438">
        <v>0</v>
      </c>
      <c r="AN311" s="438">
        <v>0</v>
      </c>
      <c r="AO311" s="438">
        <v>0</v>
      </c>
      <c r="AP311" s="438">
        <v>0</v>
      </c>
      <c r="AQ311" s="438">
        <v>-1400000</v>
      </c>
      <c r="AR311" s="438">
        <v>-1400000</v>
      </c>
      <c r="AS311" s="438">
        <v>0</v>
      </c>
      <c r="AT311" s="438">
        <v>0</v>
      </c>
      <c r="AU311" s="438">
        <v>-1600000</v>
      </c>
      <c r="AV311" s="438">
        <v>-1600000</v>
      </c>
      <c r="AW311" s="438">
        <v>0</v>
      </c>
      <c r="AX311" s="438">
        <v>0</v>
      </c>
      <c r="AY311" s="438">
        <v>-1000000</v>
      </c>
      <c r="AZ311" s="438">
        <v>-1000000</v>
      </c>
      <c r="BA311" s="438">
        <v>0</v>
      </c>
      <c r="BB311" s="438">
        <v>0</v>
      </c>
      <c r="BC311" s="438">
        <v>0</v>
      </c>
      <c r="BD311" s="438">
        <v>0</v>
      </c>
      <c r="BE311" s="438">
        <v>0</v>
      </c>
      <c r="BF311" s="438">
        <v>0</v>
      </c>
      <c r="BG311" s="438">
        <v>-2800000</v>
      </c>
      <c r="BH311" s="438">
        <v>-2800000</v>
      </c>
      <c r="BI311" s="438">
        <v>-2800000</v>
      </c>
      <c r="BJ311" s="438">
        <v>-300000</v>
      </c>
      <c r="BK311" s="438">
        <v>0</v>
      </c>
      <c r="BL311" s="438">
        <v>0</v>
      </c>
      <c r="BM311" s="438">
        <v>0</v>
      </c>
      <c r="BN311" s="438">
        <v>0</v>
      </c>
      <c r="BO311" s="438"/>
      <c r="BP311" s="438"/>
      <c r="BQ311" s="438"/>
      <c r="BR311" s="438"/>
      <c r="BS311" s="438"/>
      <c r="BT311" s="438"/>
      <c r="BU311" s="438"/>
      <c r="BV311" s="438"/>
      <c r="BW311" s="438"/>
      <c r="BX311" s="438"/>
      <c r="BY311" s="438"/>
      <c r="BZ311" s="438"/>
    </row>
    <row r="312" spans="1:78" ht="14" customHeight="1" x14ac:dyDescent="0.15">
      <c r="A312" s="438" t="s">
        <v>330</v>
      </c>
      <c r="B312" s="438">
        <v>0</v>
      </c>
      <c r="C312" s="438">
        <v>0</v>
      </c>
      <c r="D312" s="438">
        <v>-33561</v>
      </c>
      <c r="E312" s="438">
        <v>-33561</v>
      </c>
      <c r="F312" s="438">
        <v>0</v>
      </c>
      <c r="G312" s="438">
        <v>0</v>
      </c>
      <c r="H312" s="438">
        <v>0</v>
      </c>
      <c r="I312" s="438">
        <v>0</v>
      </c>
      <c r="J312" s="438">
        <v>0</v>
      </c>
      <c r="K312" s="438">
        <v>0</v>
      </c>
      <c r="L312" s="438">
        <v>0</v>
      </c>
      <c r="M312" s="438">
        <v>0</v>
      </c>
      <c r="N312" s="438">
        <v>0</v>
      </c>
      <c r="O312" s="438">
        <v>0</v>
      </c>
      <c r="P312" s="438">
        <v>0</v>
      </c>
      <c r="Q312" s="438">
        <v>0</v>
      </c>
      <c r="R312" s="438">
        <v>0</v>
      </c>
      <c r="S312" s="438">
        <v>0</v>
      </c>
      <c r="T312" s="438">
        <v>0</v>
      </c>
      <c r="U312" s="438">
        <v>0</v>
      </c>
      <c r="V312" s="438">
        <v>0</v>
      </c>
      <c r="W312" s="438">
        <v>0</v>
      </c>
      <c r="X312" s="438">
        <v>0</v>
      </c>
      <c r="Y312" s="438">
        <v>0</v>
      </c>
      <c r="Z312" s="438">
        <v>0</v>
      </c>
      <c r="AA312" s="438">
        <v>0</v>
      </c>
      <c r="AB312" s="438">
        <v>0</v>
      </c>
      <c r="AC312" s="438">
        <v>0</v>
      </c>
      <c r="AD312" s="438">
        <v>0</v>
      </c>
      <c r="AE312" s="438">
        <v>0</v>
      </c>
      <c r="AF312" s="438">
        <v>0</v>
      </c>
      <c r="AG312" s="438">
        <v>0</v>
      </c>
      <c r="AH312" s="438">
        <v>0</v>
      </c>
      <c r="AI312" s="438">
        <v>0</v>
      </c>
      <c r="AJ312" s="438">
        <v>0</v>
      </c>
      <c r="AK312" s="438">
        <v>0</v>
      </c>
      <c r="AL312" s="438">
        <v>0</v>
      </c>
      <c r="AM312" s="438">
        <v>0</v>
      </c>
      <c r="AN312" s="438">
        <v>0</v>
      </c>
      <c r="AO312" s="438">
        <v>0</v>
      </c>
      <c r="AP312" s="438">
        <v>0</v>
      </c>
      <c r="AQ312" s="438">
        <v>0</v>
      </c>
      <c r="AR312" s="438">
        <v>0</v>
      </c>
      <c r="AS312" s="438">
        <v>0</v>
      </c>
      <c r="AT312" s="438">
        <v>0</v>
      </c>
      <c r="AU312" s="438">
        <v>0</v>
      </c>
      <c r="AV312" s="438">
        <v>0</v>
      </c>
      <c r="AW312" s="438">
        <v>0</v>
      </c>
      <c r="AX312" s="438">
        <v>0</v>
      </c>
      <c r="AY312" s="438">
        <v>0</v>
      </c>
      <c r="AZ312" s="438">
        <v>0</v>
      </c>
      <c r="BA312" s="438">
        <v>0</v>
      </c>
      <c r="BB312" s="438">
        <v>0</v>
      </c>
      <c r="BC312" s="438">
        <v>0</v>
      </c>
      <c r="BD312" s="438">
        <v>0</v>
      </c>
      <c r="BE312" s="438">
        <v>0</v>
      </c>
      <c r="BF312" s="438">
        <v>0</v>
      </c>
      <c r="BG312" s="438">
        <v>0</v>
      </c>
      <c r="BH312" s="438">
        <v>0</v>
      </c>
      <c r="BI312" s="438">
        <v>0</v>
      </c>
      <c r="BJ312" s="438">
        <v>0</v>
      </c>
      <c r="BK312" s="438">
        <v>0</v>
      </c>
      <c r="BL312" s="438">
        <v>0</v>
      </c>
      <c r="BM312" s="438">
        <v>0</v>
      </c>
      <c r="BN312" s="438">
        <v>0</v>
      </c>
      <c r="BO312" s="438"/>
      <c r="BP312" s="438"/>
      <c r="BQ312" s="438"/>
      <c r="BR312" s="438"/>
      <c r="BS312" s="438"/>
      <c r="BT312" s="438"/>
      <c r="BU312" s="438"/>
      <c r="BV312" s="438"/>
      <c r="BW312" s="438"/>
      <c r="BX312" s="438"/>
      <c r="BY312" s="438"/>
      <c r="BZ312" s="438"/>
    </row>
    <row r="313" spans="1:78" ht="14" customHeight="1" x14ac:dyDescent="0.15">
      <c r="A313" s="438" t="s">
        <v>329</v>
      </c>
      <c r="B313" s="438">
        <v>0</v>
      </c>
      <c r="C313" s="438">
        <v>0</v>
      </c>
      <c r="D313" s="438">
        <v>0</v>
      </c>
      <c r="E313" s="438">
        <v>0</v>
      </c>
      <c r="F313" s="438">
        <v>0</v>
      </c>
      <c r="G313" s="438">
        <v>0</v>
      </c>
      <c r="H313" s="438">
        <v>0</v>
      </c>
      <c r="I313" s="438">
        <v>0</v>
      </c>
      <c r="J313" s="438">
        <v>0</v>
      </c>
      <c r="K313" s="438">
        <v>0</v>
      </c>
      <c r="L313" s="438">
        <v>0</v>
      </c>
      <c r="M313" s="438">
        <v>0</v>
      </c>
      <c r="N313" s="438">
        <v>0</v>
      </c>
      <c r="O313" s="438">
        <v>-26675.84</v>
      </c>
      <c r="P313" s="438">
        <v>-26676</v>
      </c>
      <c r="Q313" s="438">
        <v>-26676</v>
      </c>
      <c r="R313" s="438">
        <v>0</v>
      </c>
      <c r="S313" s="438">
        <v>-962939.11</v>
      </c>
      <c r="T313" s="438">
        <v>-936264</v>
      </c>
      <c r="U313" s="438">
        <v>-904982</v>
      </c>
      <c r="V313" s="438">
        <v>0</v>
      </c>
      <c r="W313" s="438">
        <v>-907129.8</v>
      </c>
      <c r="X313" s="438">
        <v>-907130</v>
      </c>
      <c r="Y313" s="438">
        <v>-847489</v>
      </c>
      <c r="Z313" s="438">
        <v>0</v>
      </c>
      <c r="AA313" s="438">
        <v>-867606.61</v>
      </c>
      <c r="AB313" s="438">
        <v>-867606</v>
      </c>
      <c r="AC313" s="438">
        <v>-840930</v>
      </c>
      <c r="AD313" s="438">
        <v>-71088</v>
      </c>
      <c r="AE313" s="438">
        <v>-766578.09</v>
      </c>
      <c r="AF313" s="438">
        <v>-739902</v>
      </c>
      <c r="AG313" s="438">
        <v>-701550</v>
      </c>
      <c r="AH313" s="438">
        <v>0</v>
      </c>
      <c r="AI313" s="438">
        <v>-594035.68000000005</v>
      </c>
      <c r="AJ313" s="438">
        <v>-594036</v>
      </c>
      <c r="AK313" s="438">
        <v>-566676</v>
      </c>
      <c r="AL313" s="438">
        <v>0</v>
      </c>
      <c r="AM313" s="438">
        <v>-593428</v>
      </c>
      <c r="AN313" s="438">
        <v>-566676</v>
      </c>
      <c r="AO313" s="438">
        <v>-566676</v>
      </c>
      <c r="AP313" s="438">
        <v>0</v>
      </c>
      <c r="AQ313" s="438">
        <v>-462988.94</v>
      </c>
      <c r="AR313" s="438">
        <v>-461340</v>
      </c>
      <c r="AS313" s="438">
        <v>-434438</v>
      </c>
      <c r="AT313" s="438">
        <v>-2762</v>
      </c>
      <c r="AU313" s="438">
        <v>-261642.32</v>
      </c>
      <c r="AV313" s="438">
        <v>-255852</v>
      </c>
      <c r="AW313" s="438">
        <v>-233906</v>
      </c>
      <c r="AX313" s="438">
        <v>-4730</v>
      </c>
      <c r="AY313" s="438">
        <v>-120851.84</v>
      </c>
      <c r="AZ313" s="438">
        <v>-120852</v>
      </c>
      <c r="BA313" s="438">
        <v>-99960</v>
      </c>
      <c r="BB313" s="438">
        <v>-5783</v>
      </c>
      <c r="BC313" s="438">
        <v>-120851.96</v>
      </c>
      <c r="BD313" s="438">
        <v>-120852</v>
      </c>
      <c r="BE313" s="438">
        <v>-94176</v>
      </c>
      <c r="BF313" s="438">
        <v>-6710</v>
      </c>
      <c r="BG313" s="438">
        <v>-188351.84</v>
      </c>
      <c r="BH313" s="438">
        <v>-188352</v>
      </c>
      <c r="BI313" s="438">
        <v>-170959</v>
      </c>
      <c r="BJ313" s="438">
        <v>-9283</v>
      </c>
      <c r="BK313" s="438">
        <v>-232186.38</v>
      </c>
      <c r="BL313" s="438">
        <v>-232186</v>
      </c>
      <c r="BM313" s="438">
        <v>-238897</v>
      </c>
      <c r="BN313" s="438">
        <v>-11795</v>
      </c>
      <c r="BO313" s="438"/>
      <c r="BP313" s="438"/>
      <c r="BQ313" s="438"/>
      <c r="BR313" s="438"/>
      <c r="BS313" s="438"/>
      <c r="BT313" s="438"/>
      <c r="BU313" s="438"/>
      <c r="BV313" s="438"/>
      <c r="BW313" s="438"/>
      <c r="BX313" s="438"/>
      <c r="BY313" s="438"/>
      <c r="BZ313" s="438"/>
    </row>
    <row r="314" spans="1:78" ht="14" customHeight="1" x14ac:dyDescent="0.15">
      <c r="A314" s="438" t="s">
        <v>328</v>
      </c>
      <c r="B314" s="438">
        <v>-138140</v>
      </c>
      <c r="C314" s="438">
        <v>-527374.05000000005</v>
      </c>
      <c r="D314" s="438">
        <v>-397806</v>
      </c>
      <c r="E314" s="438">
        <v>-267373</v>
      </c>
      <c r="F314" s="438">
        <v>-108941</v>
      </c>
      <c r="G314" s="438">
        <v>-417893.58</v>
      </c>
      <c r="H314" s="438">
        <v>-299845</v>
      </c>
      <c r="I314" s="438">
        <v>-183583</v>
      </c>
      <c r="J314" s="438">
        <v>-109978</v>
      </c>
      <c r="K314" s="438">
        <v>-291902.12</v>
      </c>
      <c r="L314" s="438">
        <v>-263926</v>
      </c>
      <c r="M314" s="438">
        <v>-126898</v>
      </c>
      <c r="N314" s="438">
        <v>-76521</v>
      </c>
      <c r="O314" s="438">
        <v>-230208.85</v>
      </c>
      <c r="P314" s="438">
        <v>-189535</v>
      </c>
      <c r="Q314" s="438">
        <v>-114812</v>
      </c>
      <c r="R314" s="438">
        <v>-75724</v>
      </c>
      <c r="S314" s="438">
        <v>-210119.1</v>
      </c>
      <c r="T314" s="438">
        <v>-177449</v>
      </c>
      <c r="U314" s="438">
        <v>-108614</v>
      </c>
      <c r="V314" s="438">
        <v>-65564</v>
      </c>
      <c r="W314" s="438">
        <v>-205888.37</v>
      </c>
      <c r="X314" s="438">
        <v>-173074</v>
      </c>
      <c r="Y314" s="438">
        <v>-103090</v>
      </c>
      <c r="Z314" s="438">
        <v>-76226</v>
      </c>
      <c r="AA314" s="438">
        <v>-232026.68</v>
      </c>
      <c r="AB314" s="438">
        <v>-196458</v>
      </c>
      <c r="AC314" s="438">
        <v>-131709</v>
      </c>
      <c r="AD314" s="438">
        <v>-93105</v>
      </c>
      <c r="AE314" s="438">
        <v>-298589.08</v>
      </c>
      <c r="AF314" s="438">
        <v>-259162</v>
      </c>
      <c r="AG314" s="438">
        <v>-167550</v>
      </c>
      <c r="AH314" s="438">
        <v>-113513</v>
      </c>
      <c r="AI314" s="438">
        <v>-345362.01</v>
      </c>
      <c r="AJ314" s="438">
        <v>-314707</v>
      </c>
      <c r="AK314" s="438">
        <v>-201168</v>
      </c>
      <c r="AL314" s="438">
        <v>-123920</v>
      </c>
      <c r="AM314" s="438">
        <v>-406810.46</v>
      </c>
      <c r="AN314" s="438">
        <v>-367027</v>
      </c>
      <c r="AO314" s="438">
        <v>-254942</v>
      </c>
      <c r="AP314" s="438">
        <v>-130741</v>
      </c>
      <c r="AQ314" s="438">
        <v>-607345.12</v>
      </c>
      <c r="AR314" s="438">
        <v>-376562</v>
      </c>
      <c r="AS314" s="438">
        <v>-248345</v>
      </c>
      <c r="AT314" s="438">
        <v>-116687</v>
      </c>
      <c r="AU314" s="438">
        <v>-517248.02</v>
      </c>
      <c r="AV314" s="438">
        <v>-410901</v>
      </c>
      <c r="AW314" s="438">
        <v>-245510</v>
      </c>
      <c r="AX314" s="438">
        <v>-137563</v>
      </c>
      <c r="AY314" s="438">
        <v>-421059.96</v>
      </c>
      <c r="AZ314" s="438">
        <v>-330758</v>
      </c>
      <c r="BA314" s="438">
        <v>-186517</v>
      </c>
      <c r="BB314" s="438">
        <v>-79860</v>
      </c>
      <c r="BC314" s="438">
        <v>-279330.45</v>
      </c>
      <c r="BD314" s="438">
        <v>-214867</v>
      </c>
      <c r="BE314" s="438">
        <v>-133889</v>
      </c>
      <c r="BF314" s="438">
        <v>-76454</v>
      </c>
      <c r="BG314" s="438">
        <v>-213024.31</v>
      </c>
      <c r="BH314" s="438">
        <v>-149021</v>
      </c>
      <c r="BI314" s="438">
        <v>-102225</v>
      </c>
      <c r="BJ314" s="438">
        <v>0</v>
      </c>
      <c r="BK314" s="438">
        <v>0</v>
      </c>
      <c r="BL314" s="438">
        <v>0</v>
      </c>
      <c r="BM314" s="438">
        <v>0</v>
      </c>
      <c r="BN314" s="438">
        <v>0</v>
      </c>
      <c r="BO314" s="438"/>
      <c r="BP314" s="438"/>
      <c r="BQ314" s="438"/>
      <c r="BR314" s="438"/>
      <c r="BS314" s="438"/>
      <c r="BT314" s="438"/>
      <c r="BU314" s="438"/>
      <c r="BV314" s="438"/>
      <c r="BW314" s="438"/>
      <c r="BX314" s="438"/>
      <c r="BY314" s="438"/>
      <c r="BZ314" s="438"/>
    </row>
    <row r="315" spans="1:78" ht="14" customHeight="1" x14ac:dyDescent="0.15">
      <c r="A315" s="438" t="s">
        <v>327</v>
      </c>
      <c r="B315" s="438">
        <v>0</v>
      </c>
      <c r="C315" s="438">
        <v>-47040.1</v>
      </c>
      <c r="D315" s="438">
        <v>-8534</v>
      </c>
      <c r="E315" s="438">
        <v>-7500</v>
      </c>
      <c r="F315" s="438">
        <v>-4000</v>
      </c>
      <c r="G315" s="438">
        <v>-2250</v>
      </c>
      <c r="H315" s="438">
        <v>0</v>
      </c>
      <c r="I315" s="438">
        <v>0</v>
      </c>
      <c r="J315" s="438">
        <v>0</v>
      </c>
      <c r="K315" s="438">
        <v>-407750</v>
      </c>
      <c r="L315" s="438">
        <v>-7750</v>
      </c>
      <c r="M315" s="438">
        <v>-7750</v>
      </c>
      <c r="N315" s="438">
        <v>0</v>
      </c>
      <c r="O315" s="438">
        <v>-26594.95</v>
      </c>
      <c r="P315" s="438">
        <v>-22845</v>
      </c>
      <c r="Q315" s="438">
        <v>-21345</v>
      </c>
      <c r="R315" s="438">
        <v>-11345</v>
      </c>
      <c r="S315" s="438">
        <v>0</v>
      </c>
      <c r="T315" s="438">
        <v>0</v>
      </c>
      <c r="U315" s="438">
        <v>0</v>
      </c>
      <c r="V315" s="438">
        <v>0</v>
      </c>
      <c r="W315" s="438">
        <v>0</v>
      </c>
      <c r="X315" s="438">
        <v>0</v>
      </c>
      <c r="Y315" s="438">
        <v>0</v>
      </c>
      <c r="Z315" s="438">
        <v>0</v>
      </c>
      <c r="AA315" s="438">
        <v>-132565.79999999999</v>
      </c>
      <c r="AB315" s="438">
        <v>-132566</v>
      </c>
      <c r="AC315" s="438">
        <v>-132566</v>
      </c>
      <c r="AD315" s="438">
        <v>-132566</v>
      </c>
      <c r="AE315" s="438">
        <v>0</v>
      </c>
      <c r="AF315" s="438">
        <v>0</v>
      </c>
      <c r="AG315" s="438">
        <v>0</v>
      </c>
      <c r="AH315" s="438">
        <v>0</v>
      </c>
      <c r="AI315" s="438">
        <v>0</v>
      </c>
      <c r="AJ315" s="438">
        <v>0</v>
      </c>
      <c r="AK315" s="438">
        <v>0</v>
      </c>
      <c r="AL315" s="438">
        <v>0</v>
      </c>
      <c r="AM315" s="438">
        <v>0</v>
      </c>
      <c r="AN315" s="438">
        <v>0</v>
      </c>
      <c r="AO315" s="438">
        <v>0</v>
      </c>
      <c r="AP315" s="438">
        <v>0</v>
      </c>
      <c r="AQ315" s="438">
        <v>-93000</v>
      </c>
      <c r="AR315" s="438">
        <v>0</v>
      </c>
      <c r="AS315" s="438">
        <v>-31000</v>
      </c>
      <c r="AT315" s="438">
        <v>0</v>
      </c>
      <c r="AU315" s="438">
        <v>0</v>
      </c>
      <c r="AV315" s="438">
        <v>0</v>
      </c>
      <c r="AW315" s="438">
        <v>0</v>
      </c>
      <c r="AX315" s="438">
        <v>0</v>
      </c>
      <c r="AY315" s="438">
        <v>0</v>
      </c>
      <c r="AZ315" s="438">
        <v>0</v>
      </c>
      <c r="BA315" s="438">
        <v>0</v>
      </c>
      <c r="BB315" s="438">
        <v>0</v>
      </c>
      <c r="BC315" s="438">
        <v>0</v>
      </c>
      <c r="BD315" s="438">
        <v>0</v>
      </c>
      <c r="BE315" s="438">
        <v>0</v>
      </c>
      <c r="BF315" s="438">
        <v>-31000</v>
      </c>
      <c r="BG315" s="438">
        <v>0</v>
      </c>
      <c r="BH315" s="438">
        <v>0</v>
      </c>
      <c r="BI315" s="438">
        <v>-31000</v>
      </c>
      <c r="BJ315" s="438">
        <v>-134077</v>
      </c>
      <c r="BK315" s="438">
        <v>-1078152.9099999999</v>
      </c>
      <c r="BL315" s="438">
        <v>-1017388</v>
      </c>
      <c r="BM315" s="438">
        <v>-243990</v>
      </c>
      <c r="BN315" s="438">
        <v>-118744</v>
      </c>
      <c r="BO315" s="438"/>
      <c r="BP315" s="438"/>
      <c r="BQ315" s="438"/>
      <c r="BR315" s="438"/>
      <c r="BS315" s="438"/>
      <c r="BT315" s="438"/>
      <c r="BU315" s="438"/>
      <c r="BV315" s="438"/>
      <c r="BW315" s="438"/>
      <c r="BX315" s="438"/>
      <c r="BY315" s="438"/>
      <c r="BZ315" s="438"/>
    </row>
    <row r="316" spans="1:78" ht="14" customHeight="1" x14ac:dyDescent="0.15">
      <c r="A316" s="438" t="s">
        <v>181</v>
      </c>
      <c r="B316" s="438">
        <v>-1279712</v>
      </c>
      <c r="C316" s="438">
        <v>-3885892.05</v>
      </c>
      <c r="D316" s="438">
        <v>-3223299</v>
      </c>
      <c r="E316" s="438">
        <v>-1025579</v>
      </c>
      <c r="F316" s="438">
        <v>-1090019</v>
      </c>
      <c r="G316" s="438">
        <v>-2515651.48</v>
      </c>
      <c r="H316" s="438">
        <v>-1728446</v>
      </c>
      <c r="I316" s="438">
        <v>-1105055</v>
      </c>
      <c r="J316" s="438">
        <v>-107899</v>
      </c>
      <c r="K316" s="438">
        <v>1327914.8400000001</v>
      </c>
      <c r="L316" s="438">
        <v>1201920</v>
      </c>
      <c r="M316" s="438">
        <v>796502</v>
      </c>
      <c r="N316" s="438">
        <v>432296</v>
      </c>
      <c r="O316" s="438">
        <v>1947556.39</v>
      </c>
      <c r="P316" s="438">
        <v>1587565</v>
      </c>
      <c r="Q316" s="438">
        <v>2017533</v>
      </c>
      <c r="R316" s="438">
        <v>1358606</v>
      </c>
      <c r="S316" s="438">
        <v>-463156.11</v>
      </c>
      <c r="T316" s="438">
        <v>-914563</v>
      </c>
      <c r="U316" s="438">
        <v>-1065751</v>
      </c>
      <c r="V316" s="438">
        <v>-140795</v>
      </c>
      <c r="W316" s="438">
        <v>-991514.46</v>
      </c>
      <c r="X316" s="438">
        <v>-1066594</v>
      </c>
      <c r="Y316" s="438">
        <v>-1043517</v>
      </c>
      <c r="Z316" s="438">
        <v>-141498</v>
      </c>
      <c r="AA316" s="438">
        <v>-1911250.2</v>
      </c>
      <c r="AB316" s="438">
        <v>-1860772</v>
      </c>
      <c r="AC316" s="438">
        <v>-1709901</v>
      </c>
      <c r="AD316" s="438">
        <v>-232447</v>
      </c>
      <c r="AE316" s="438">
        <v>-1911022.97</v>
      </c>
      <c r="AF316" s="438">
        <v>-1474207</v>
      </c>
      <c r="AG316" s="438">
        <v>-994075</v>
      </c>
      <c r="AH316" s="438">
        <v>-514554</v>
      </c>
      <c r="AI316" s="438">
        <v>-2600588.85</v>
      </c>
      <c r="AJ316" s="438">
        <v>-2367988</v>
      </c>
      <c r="AK316" s="438">
        <v>-1894795</v>
      </c>
      <c r="AL316" s="438">
        <v>-1153083</v>
      </c>
      <c r="AM316" s="438">
        <v>-2396425.2799999998</v>
      </c>
      <c r="AN316" s="438">
        <v>-2107678</v>
      </c>
      <c r="AO316" s="438">
        <v>-1887159</v>
      </c>
      <c r="AP316" s="438">
        <v>-879386</v>
      </c>
      <c r="AQ316" s="438">
        <v>-1646305.76</v>
      </c>
      <c r="AR316" s="438">
        <v>-1600776</v>
      </c>
      <c r="AS316" s="438">
        <v>-842372</v>
      </c>
      <c r="AT316" s="438">
        <v>-681316</v>
      </c>
      <c r="AU316" s="438">
        <v>-628824.4</v>
      </c>
      <c r="AV316" s="438">
        <v>-625353</v>
      </c>
      <c r="AW316" s="438">
        <v>-336044</v>
      </c>
      <c r="AX316" s="438">
        <v>-215582</v>
      </c>
      <c r="AY316" s="438">
        <v>7261.55</v>
      </c>
      <c r="AZ316" s="438">
        <v>204421</v>
      </c>
      <c r="BA316" s="438">
        <v>-82808</v>
      </c>
      <c r="BB316" s="438">
        <v>-214736</v>
      </c>
      <c r="BC316" s="438">
        <v>799405.04</v>
      </c>
      <c r="BD316" s="438">
        <v>733152</v>
      </c>
      <c r="BE316" s="438">
        <v>114749</v>
      </c>
      <c r="BF316" s="438">
        <v>-62667</v>
      </c>
      <c r="BG316" s="438">
        <v>1609562.16</v>
      </c>
      <c r="BH316" s="438">
        <v>1199640</v>
      </c>
      <c r="BI316" s="438">
        <v>598321</v>
      </c>
      <c r="BJ316" s="438">
        <v>258129</v>
      </c>
      <c r="BK316" s="438">
        <v>-35511.21</v>
      </c>
      <c r="BL316" s="438">
        <v>-697118</v>
      </c>
      <c r="BM316" s="438">
        <v>431521</v>
      </c>
      <c r="BN316" s="438">
        <v>239502</v>
      </c>
      <c r="BO316" s="438"/>
      <c r="BP316" s="438"/>
      <c r="BQ316" s="438"/>
      <c r="BR316" s="438"/>
      <c r="BS316" s="438"/>
      <c r="BT316" s="438"/>
      <c r="BU316" s="438"/>
      <c r="BV316" s="438"/>
      <c r="BW316" s="438"/>
      <c r="BX316" s="438"/>
      <c r="BY316" s="438"/>
      <c r="BZ316" s="438"/>
    </row>
    <row r="317" spans="1:78" ht="14" customHeight="1" x14ac:dyDescent="0.15">
      <c r="A317" s="438" t="s">
        <v>176</v>
      </c>
      <c r="B317" s="438">
        <v>-664544</v>
      </c>
      <c r="C317" s="438">
        <v>-550924.98</v>
      </c>
      <c r="D317" s="438">
        <v>-1143477</v>
      </c>
      <c r="E317" s="438">
        <v>968958</v>
      </c>
      <c r="F317" s="438">
        <v>-128351</v>
      </c>
      <c r="G317" s="438">
        <v>-115225.01</v>
      </c>
      <c r="H317" s="438">
        <v>-122308</v>
      </c>
      <c r="I317" s="438">
        <v>-595652</v>
      </c>
      <c r="J317" s="438">
        <v>126489</v>
      </c>
      <c r="K317" s="438">
        <v>465290.86</v>
      </c>
      <c r="L317" s="438">
        <v>-20083</v>
      </c>
      <c r="M317" s="438">
        <v>121526</v>
      </c>
      <c r="N317" s="438">
        <v>-57003</v>
      </c>
      <c r="O317" s="438">
        <v>666148.92000000004</v>
      </c>
      <c r="P317" s="438">
        <v>783552</v>
      </c>
      <c r="Q317" s="438">
        <v>882891</v>
      </c>
      <c r="R317" s="438">
        <v>309143</v>
      </c>
      <c r="S317" s="438">
        <v>756393.51</v>
      </c>
      <c r="T317" s="438">
        <v>-388499</v>
      </c>
      <c r="U317" s="438">
        <v>-469674</v>
      </c>
      <c r="V317" s="438">
        <v>438887</v>
      </c>
      <c r="W317" s="438">
        <v>552387.98</v>
      </c>
      <c r="X317" s="438">
        <v>510257</v>
      </c>
      <c r="Y317" s="438">
        <v>2942</v>
      </c>
      <c r="Z317" s="438">
        <v>542990</v>
      </c>
      <c r="AA317" s="438">
        <v>-278996.21000000002</v>
      </c>
      <c r="AB317" s="438">
        <v>266853</v>
      </c>
      <c r="AC317" s="438">
        <v>-459454</v>
      </c>
      <c r="AD317" s="438">
        <v>65866</v>
      </c>
      <c r="AE317" s="438">
        <v>699165.27</v>
      </c>
      <c r="AF317" s="438">
        <v>642972</v>
      </c>
      <c r="AG317" s="438">
        <v>624959</v>
      </c>
      <c r="AH317" s="438">
        <v>352070</v>
      </c>
      <c r="AI317" s="438">
        <v>-255741.1</v>
      </c>
      <c r="AJ317" s="438">
        <v>-398578</v>
      </c>
      <c r="AK317" s="438">
        <v>-335027</v>
      </c>
      <c r="AL317" s="438">
        <v>-244705</v>
      </c>
      <c r="AM317" s="438">
        <v>-89820.53</v>
      </c>
      <c r="AN317" s="438">
        <v>-429573</v>
      </c>
      <c r="AO317" s="438">
        <v>-760361</v>
      </c>
      <c r="AP317" s="438">
        <v>-274350</v>
      </c>
      <c r="AQ317" s="438">
        <v>425846.85</v>
      </c>
      <c r="AR317" s="438">
        <v>-178341</v>
      </c>
      <c r="AS317" s="438">
        <v>-231768</v>
      </c>
      <c r="AT317" s="438">
        <v>-167075</v>
      </c>
      <c r="AU317" s="438">
        <v>68762.58</v>
      </c>
      <c r="AV317" s="438">
        <v>-131978</v>
      </c>
      <c r="AW317" s="438">
        <v>-85193</v>
      </c>
      <c r="AX317" s="438">
        <v>-149233</v>
      </c>
      <c r="AY317" s="438">
        <v>16589.87</v>
      </c>
      <c r="AZ317" s="438">
        <v>-126780</v>
      </c>
      <c r="BA317" s="438">
        <v>268998</v>
      </c>
      <c r="BB317" s="438">
        <v>48766</v>
      </c>
      <c r="BC317" s="438">
        <v>184255.24</v>
      </c>
      <c r="BD317" s="438">
        <v>-3024</v>
      </c>
      <c r="BE317" s="438">
        <v>19872</v>
      </c>
      <c r="BF317" s="438">
        <v>16206</v>
      </c>
      <c r="BG317" s="438">
        <v>29520.54</v>
      </c>
      <c r="BH317" s="438">
        <v>12927</v>
      </c>
      <c r="BI317" s="438">
        <v>2731</v>
      </c>
      <c r="BJ317" s="438">
        <v>40429</v>
      </c>
      <c r="BK317" s="438">
        <v>-27510.77</v>
      </c>
      <c r="BL317" s="438">
        <v>443614</v>
      </c>
      <c r="BM317" s="438">
        <v>-68480</v>
      </c>
      <c r="BN317" s="438">
        <v>125258</v>
      </c>
      <c r="BO317" s="438"/>
      <c r="BP317" s="438"/>
      <c r="BQ317" s="438"/>
      <c r="BR317" s="438"/>
      <c r="BS317" s="438"/>
      <c r="BT317" s="438"/>
      <c r="BU317" s="438"/>
      <c r="BV317" s="438"/>
      <c r="BW317" s="438"/>
      <c r="BX317" s="438"/>
      <c r="BY317" s="438"/>
      <c r="BZ317" s="438"/>
    </row>
    <row r="318" spans="1:78" ht="14" customHeight="1" x14ac:dyDescent="0.15">
      <c r="A318" s="438" t="s">
        <v>326</v>
      </c>
      <c r="B318" s="438">
        <v>169242</v>
      </c>
      <c r="C318" s="438">
        <v>-66800.63</v>
      </c>
      <c r="D318" s="438">
        <v>131629</v>
      </c>
      <c r="E318" s="438">
        <v>109219</v>
      </c>
      <c r="F318" s="438">
        <v>13220</v>
      </c>
      <c r="G318" s="438">
        <v>-102576.43</v>
      </c>
      <c r="H318" s="438">
        <v>127166</v>
      </c>
      <c r="I318" s="438">
        <v>40150</v>
      </c>
      <c r="J318" s="438">
        <v>8247</v>
      </c>
      <c r="K318" s="438">
        <v>155431.16</v>
      </c>
      <c r="L318" s="438">
        <v>110341</v>
      </c>
      <c r="M318" s="438">
        <v>69886</v>
      </c>
      <c r="N318" s="438">
        <v>6889</v>
      </c>
      <c r="O318" s="438">
        <v>43860.03</v>
      </c>
      <c r="P318" s="438">
        <v>-4302</v>
      </c>
      <c r="Q318" s="438">
        <v>-50660</v>
      </c>
      <c r="R318" s="438">
        <v>-3030</v>
      </c>
      <c r="S318" s="438">
        <v>-14234.72</v>
      </c>
      <c r="T318" s="438">
        <v>-21552</v>
      </c>
      <c r="U318" s="438">
        <v>-24361</v>
      </c>
      <c r="V318" s="438">
        <v>-21558</v>
      </c>
      <c r="W318" s="438">
        <v>27740.43</v>
      </c>
      <c r="X318" s="438">
        <v>11699</v>
      </c>
      <c r="Y318" s="438">
        <v>10610</v>
      </c>
      <c r="Z318" s="438">
        <v>-23588</v>
      </c>
      <c r="AA318" s="438">
        <v>0</v>
      </c>
      <c r="AB318" s="438">
        <v>0</v>
      </c>
      <c r="AC318" s="438">
        <v>0</v>
      </c>
      <c r="AD318" s="438">
        <v>0</v>
      </c>
      <c r="AE318" s="438">
        <v>0</v>
      </c>
      <c r="AF318" s="438">
        <v>0</v>
      </c>
      <c r="AG318" s="438">
        <v>0</v>
      </c>
      <c r="AH318" s="438">
        <v>0</v>
      </c>
      <c r="AI318" s="438">
        <v>0</v>
      </c>
      <c r="AJ318" s="438">
        <v>0</v>
      </c>
      <c r="AK318" s="438">
        <v>0</v>
      </c>
      <c r="AL318" s="438">
        <v>0</v>
      </c>
      <c r="AM318" s="438">
        <v>0</v>
      </c>
      <c r="AN318" s="438">
        <v>0</v>
      </c>
      <c r="AO318" s="438">
        <v>0</v>
      </c>
      <c r="AP318" s="438">
        <v>0</v>
      </c>
      <c r="AQ318" s="438">
        <v>0</v>
      </c>
      <c r="AR318" s="438">
        <v>0</v>
      </c>
      <c r="AS318" s="438">
        <v>0</v>
      </c>
      <c r="AT318" s="438">
        <v>0</v>
      </c>
      <c r="AU318" s="438">
        <v>0</v>
      </c>
      <c r="AV318" s="438">
        <v>0</v>
      </c>
      <c r="AW318" s="438">
        <v>0</v>
      </c>
      <c r="AX318" s="438">
        <v>0</v>
      </c>
      <c r="AY318" s="438">
        <v>0</v>
      </c>
      <c r="AZ318" s="438">
        <v>0</v>
      </c>
      <c r="BA318" s="438">
        <v>0</v>
      </c>
      <c r="BB318" s="438">
        <v>0</v>
      </c>
      <c r="BC318" s="438">
        <v>0</v>
      </c>
      <c r="BD318" s="438">
        <v>0</v>
      </c>
      <c r="BE318" s="438">
        <v>0</v>
      </c>
      <c r="BF318" s="438">
        <v>0</v>
      </c>
      <c r="BG318" s="438">
        <v>0</v>
      </c>
      <c r="BH318" s="438">
        <v>0</v>
      </c>
      <c r="BI318" s="438">
        <v>0</v>
      </c>
      <c r="BJ318" s="438">
        <v>0</v>
      </c>
      <c r="BK318" s="438">
        <v>0</v>
      </c>
      <c r="BL318" s="438">
        <v>0</v>
      </c>
      <c r="BM318" s="438">
        <v>0</v>
      </c>
      <c r="BN318" s="438">
        <v>0</v>
      </c>
      <c r="BO318" s="438"/>
      <c r="BP318" s="438"/>
      <c r="BQ318" s="438"/>
      <c r="BR318" s="438"/>
      <c r="BS318" s="438"/>
      <c r="BT318" s="438"/>
      <c r="BU318" s="438"/>
      <c r="BV318" s="438"/>
      <c r="BW318" s="438"/>
      <c r="BX318" s="438"/>
      <c r="BY318" s="438"/>
      <c r="BZ318" s="438"/>
    </row>
    <row r="319" spans="1:78" ht="14" customHeight="1" x14ac:dyDescent="0.15">
      <c r="A319" s="438" t="s">
        <v>325</v>
      </c>
      <c r="B319" s="438">
        <v>2518905</v>
      </c>
      <c r="C319" s="438">
        <v>3136630.96</v>
      </c>
      <c r="D319" s="438">
        <v>3136631</v>
      </c>
      <c r="E319" s="438">
        <v>3136631</v>
      </c>
      <c r="F319" s="438">
        <v>3136631</v>
      </c>
      <c r="G319" s="438">
        <v>3354432.4</v>
      </c>
      <c r="H319" s="438">
        <v>3354432</v>
      </c>
      <c r="I319" s="438">
        <v>3354432</v>
      </c>
      <c r="J319" s="438">
        <v>3354432</v>
      </c>
      <c r="K319" s="438">
        <v>2733710.39</v>
      </c>
      <c r="L319" s="438">
        <v>2733710</v>
      </c>
      <c r="M319" s="438">
        <v>2733710</v>
      </c>
      <c r="N319" s="438">
        <v>2733710</v>
      </c>
      <c r="O319" s="438">
        <v>2023701.43</v>
      </c>
      <c r="P319" s="438">
        <v>2023701</v>
      </c>
      <c r="Q319" s="438">
        <v>2023701</v>
      </c>
      <c r="R319" s="438">
        <v>2023701</v>
      </c>
      <c r="S319" s="438">
        <v>1281542.6499999999</v>
      </c>
      <c r="T319" s="438">
        <v>1281543</v>
      </c>
      <c r="U319" s="438">
        <v>1281543</v>
      </c>
      <c r="V319" s="438">
        <v>1281543</v>
      </c>
      <c r="W319" s="438">
        <v>701414.23</v>
      </c>
      <c r="X319" s="438">
        <v>701414</v>
      </c>
      <c r="Y319" s="438">
        <v>701414</v>
      </c>
      <c r="Z319" s="438">
        <v>701414</v>
      </c>
      <c r="AA319" s="438">
        <v>976290.02</v>
      </c>
      <c r="AB319" s="438">
        <v>976290</v>
      </c>
      <c r="AC319" s="438">
        <v>976290</v>
      </c>
      <c r="AD319" s="438">
        <v>1076290</v>
      </c>
      <c r="AE319" s="438">
        <v>377124.75</v>
      </c>
      <c r="AF319" s="438">
        <v>377125</v>
      </c>
      <c r="AG319" s="438">
        <v>377125</v>
      </c>
      <c r="AH319" s="438">
        <v>377125</v>
      </c>
      <c r="AI319" s="438">
        <v>632865.85</v>
      </c>
      <c r="AJ319" s="438">
        <v>632866</v>
      </c>
      <c r="AK319" s="438">
        <v>632866</v>
      </c>
      <c r="AL319" s="438">
        <v>632866</v>
      </c>
      <c r="AM319" s="438">
        <v>722686.38</v>
      </c>
      <c r="AN319" s="438">
        <v>722686</v>
      </c>
      <c r="AO319" s="438">
        <v>722686</v>
      </c>
      <c r="AP319" s="438">
        <v>722686</v>
      </c>
      <c r="AQ319" s="438">
        <v>296839.53000000003</v>
      </c>
      <c r="AR319" s="438">
        <v>296839</v>
      </c>
      <c r="AS319" s="438">
        <v>296839</v>
      </c>
      <c r="AT319" s="438">
        <v>296839</v>
      </c>
      <c r="AU319" s="438">
        <v>228076.96</v>
      </c>
      <c r="AV319" s="438">
        <v>228077</v>
      </c>
      <c r="AW319" s="438">
        <v>228077</v>
      </c>
      <c r="AX319" s="438">
        <v>315942</v>
      </c>
      <c r="AY319" s="438">
        <v>299352.11</v>
      </c>
      <c r="AZ319" s="438">
        <v>299352</v>
      </c>
      <c r="BA319" s="438">
        <v>299352</v>
      </c>
      <c r="BB319" s="438">
        <v>299352</v>
      </c>
      <c r="BC319" s="438">
        <v>115096.88</v>
      </c>
      <c r="BD319" s="438">
        <v>115097</v>
      </c>
      <c r="BE319" s="438">
        <v>115097</v>
      </c>
      <c r="BF319" s="438">
        <v>115097</v>
      </c>
      <c r="BG319" s="438">
        <v>85576.34</v>
      </c>
      <c r="BH319" s="438">
        <v>85576</v>
      </c>
      <c r="BI319" s="438">
        <v>85576</v>
      </c>
      <c r="BJ319" s="438">
        <v>85576</v>
      </c>
      <c r="BK319" s="438">
        <v>113087.11</v>
      </c>
      <c r="BL319" s="438">
        <v>113087</v>
      </c>
      <c r="BM319" s="438">
        <v>113087</v>
      </c>
      <c r="BN319" s="438">
        <v>113087</v>
      </c>
      <c r="BO319" s="438"/>
      <c r="BP319" s="438"/>
      <c r="BQ319" s="438"/>
      <c r="BR319" s="438"/>
      <c r="BS319" s="438"/>
      <c r="BT319" s="438"/>
      <c r="BU319" s="438"/>
      <c r="BV319" s="438"/>
      <c r="BW319" s="438"/>
      <c r="BX319" s="438"/>
      <c r="BY319" s="438"/>
      <c r="BZ319" s="438"/>
    </row>
    <row r="320" spans="1:78" ht="14" customHeight="1" x14ac:dyDescent="0.15">
      <c r="A320" s="438" t="s">
        <v>324</v>
      </c>
      <c r="B320" s="438">
        <v>2023603</v>
      </c>
      <c r="C320" s="438">
        <v>2518905.35</v>
      </c>
      <c r="D320" s="438">
        <v>2124783</v>
      </c>
      <c r="E320" s="438">
        <v>4214808</v>
      </c>
      <c r="F320" s="438">
        <v>3021500</v>
      </c>
      <c r="G320" s="438">
        <v>3136630.96</v>
      </c>
      <c r="H320" s="438">
        <v>3359290</v>
      </c>
      <c r="I320" s="438">
        <v>2798930</v>
      </c>
      <c r="J320" s="438">
        <v>3489168</v>
      </c>
      <c r="K320" s="438">
        <v>3354432.4</v>
      </c>
      <c r="L320" s="438">
        <v>2823968</v>
      </c>
      <c r="M320" s="438">
        <v>2925122</v>
      </c>
      <c r="N320" s="438">
        <v>2683596</v>
      </c>
      <c r="O320" s="438">
        <v>2733710.39</v>
      </c>
      <c r="P320" s="438">
        <v>2802951</v>
      </c>
      <c r="Q320" s="438">
        <v>2855932</v>
      </c>
      <c r="R320" s="438">
        <v>2329814</v>
      </c>
      <c r="S320" s="438">
        <v>2023701.43</v>
      </c>
      <c r="T320" s="438">
        <v>871492</v>
      </c>
      <c r="U320" s="438">
        <v>787508</v>
      </c>
      <c r="V320" s="438">
        <v>1698872</v>
      </c>
      <c r="W320" s="438">
        <v>1281542.6499999999</v>
      </c>
      <c r="X320" s="438">
        <v>1223370</v>
      </c>
      <c r="Y320" s="438">
        <v>714966</v>
      </c>
      <c r="Z320" s="438">
        <v>1220816</v>
      </c>
      <c r="AA320" s="438">
        <v>697293.81</v>
      </c>
      <c r="AB320" s="438">
        <v>1243143</v>
      </c>
      <c r="AC320" s="438">
        <v>516836</v>
      </c>
      <c r="AD320" s="438">
        <v>1142156</v>
      </c>
      <c r="AE320" s="438">
        <v>1076290.02</v>
      </c>
      <c r="AF320" s="438">
        <v>1020097</v>
      </c>
      <c r="AG320" s="438">
        <v>1002084</v>
      </c>
      <c r="AH320" s="438">
        <v>729195</v>
      </c>
      <c r="AI320" s="438">
        <v>377124.75</v>
      </c>
      <c r="AJ320" s="438">
        <v>234288</v>
      </c>
      <c r="AK320" s="438">
        <v>297839</v>
      </c>
      <c r="AL320" s="438">
        <v>388161</v>
      </c>
      <c r="AM320" s="438">
        <v>632865.85</v>
      </c>
      <c r="AN320" s="438">
        <v>293113</v>
      </c>
      <c r="AO320" s="438">
        <v>-37675</v>
      </c>
      <c r="AP320" s="438">
        <v>448336</v>
      </c>
      <c r="AQ320" s="438">
        <v>722686.38</v>
      </c>
      <c r="AR320" s="438">
        <v>118498</v>
      </c>
      <c r="AS320" s="438">
        <v>65071</v>
      </c>
      <c r="AT320" s="438">
        <v>129764</v>
      </c>
      <c r="AU320" s="438">
        <v>296839.53000000003</v>
      </c>
      <c r="AV320" s="438">
        <v>96099</v>
      </c>
      <c r="AW320" s="438">
        <v>142884</v>
      </c>
      <c r="AX320" s="438">
        <v>166709</v>
      </c>
      <c r="AY320" s="438">
        <v>315941.99</v>
      </c>
      <c r="AZ320" s="438">
        <v>172572</v>
      </c>
      <c r="BA320" s="438">
        <v>568350</v>
      </c>
      <c r="BB320" s="438">
        <v>348118</v>
      </c>
      <c r="BC320" s="438">
        <v>299352.11</v>
      </c>
      <c r="BD320" s="438">
        <v>112073</v>
      </c>
      <c r="BE320" s="438">
        <v>134969</v>
      </c>
      <c r="BF320" s="438">
        <v>131303</v>
      </c>
      <c r="BG320" s="438">
        <v>115096.88</v>
      </c>
      <c r="BH320" s="438">
        <v>98503</v>
      </c>
      <c r="BI320" s="438">
        <v>88307</v>
      </c>
      <c r="BJ320" s="438">
        <v>126005</v>
      </c>
      <c r="BK320" s="438">
        <v>85576.34</v>
      </c>
      <c r="BL320" s="438">
        <v>556701</v>
      </c>
      <c r="BM320" s="438">
        <v>44607</v>
      </c>
      <c r="BN320" s="438">
        <v>238345</v>
      </c>
      <c r="BO320" s="438"/>
      <c r="BP320" s="438"/>
      <c r="BQ320" s="438"/>
      <c r="BR320" s="438"/>
      <c r="BS320" s="438"/>
      <c r="BT320" s="438"/>
      <c r="BU320" s="438"/>
      <c r="BV320" s="438"/>
      <c r="BW320" s="438"/>
      <c r="BX320" s="438"/>
      <c r="BY320" s="438"/>
      <c r="BZ320" s="438"/>
    </row>
    <row r="321" spans="1:89" ht="14" customHeight="1" x14ac:dyDescent="0.15">
      <c r="A321" s="438" t="s">
        <v>323</v>
      </c>
      <c r="B321" s="438" t="s">
        <v>322</v>
      </c>
      <c r="C321" s="438" t="s">
        <v>321</v>
      </c>
      <c r="D321" s="438" t="s">
        <v>320</v>
      </c>
      <c r="E321" s="438" t="s">
        <v>319</v>
      </c>
      <c r="F321" s="438" t="s">
        <v>318</v>
      </c>
      <c r="G321" s="438" t="s">
        <v>317</v>
      </c>
      <c r="H321" s="438" t="s">
        <v>316</v>
      </c>
      <c r="I321" s="438" t="s">
        <v>315</v>
      </c>
      <c r="J321" s="438" t="s">
        <v>314</v>
      </c>
      <c r="K321" s="438" t="s">
        <v>313</v>
      </c>
      <c r="L321" s="438" t="s">
        <v>312</v>
      </c>
      <c r="M321" s="438" t="s">
        <v>311</v>
      </c>
      <c r="N321" s="438" t="s">
        <v>310</v>
      </c>
      <c r="O321" s="438" t="s">
        <v>309</v>
      </c>
      <c r="P321" s="438" t="s">
        <v>308</v>
      </c>
      <c r="Q321" s="438" t="s">
        <v>307</v>
      </c>
      <c r="R321" s="438" t="s">
        <v>306</v>
      </c>
      <c r="S321" s="438" t="s">
        <v>305</v>
      </c>
      <c r="T321" s="438" t="s">
        <v>304</v>
      </c>
      <c r="U321" s="438" t="s">
        <v>303</v>
      </c>
      <c r="V321" s="438" t="s">
        <v>302</v>
      </c>
      <c r="W321" s="438" t="s">
        <v>301</v>
      </c>
      <c r="X321" s="438" t="s">
        <v>300</v>
      </c>
      <c r="Y321" s="438" t="s">
        <v>299</v>
      </c>
      <c r="Z321" s="438" t="s">
        <v>298</v>
      </c>
      <c r="AA321" s="438" t="s">
        <v>297</v>
      </c>
      <c r="AB321" s="438" t="s">
        <v>296</v>
      </c>
      <c r="AC321" s="438" t="s">
        <v>295</v>
      </c>
      <c r="AD321" s="438" t="s">
        <v>294</v>
      </c>
      <c r="AE321" s="438" t="s">
        <v>293</v>
      </c>
      <c r="AF321" s="438" t="s">
        <v>292</v>
      </c>
      <c r="AG321" s="438" t="s">
        <v>291</v>
      </c>
      <c r="AH321" s="438" t="s">
        <v>290</v>
      </c>
      <c r="AI321" s="438" t="s">
        <v>289</v>
      </c>
      <c r="AJ321" s="438" t="s">
        <v>288</v>
      </c>
      <c r="AK321" s="438" t="s">
        <v>287</v>
      </c>
      <c r="AL321" s="438" t="s">
        <v>286</v>
      </c>
      <c r="AM321" s="438" t="s">
        <v>285</v>
      </c>
      <c r="AN321" s="438" t="s">
        <v>284</v>
      </c>
      <c r="AO321" s="438" t="s">
        <v>283</v>
      </c>
      <c r="AP321" s="438" t="s">
        <v>282</v>
      </c>
      <c r="AQ321" s="438" t="s">
        <v>281</v>
      </c>
      <c r="AR321" s="438" t="s">
        <v>280</v>
      </c>
      <c r="AS321" s="438" t="s">
        <v>279</v>
      </c>
      <c r="AT321" s="438" t="s">
        <v>278</v>
      </c>
      <c r="AU321" s="438" t="s">
        <v>277</v>
      </c>
      <c r="AV321" s="438" t="s">
        <v>276</v>
      </c>
      <c r="AW321" s="438" t="s">
        <v>275</v>
      </c>
      <c r="AX321" s="438" t="s">
        <v>274</v>
      </c>
      <c r="AY321" s="438" t="s">
        <v>273</v>
      </c>
      <c r="AZ321" s="438" t="s">
        <v>272</v>
      </c>
      <c r="BA321" s="438" t="s">
        <v>271</v>
      </c>
      <c r="BB321" s="438" t="s">
        <v>270</v>
      </c>
      <c r="BC321" s="438" t="s">
        <v>269</v>
      </c>
      <c r="BD321" s="438" t="s">
        <v>268</v>
      </c>
      <c r="BE321" s="438" t="s">
        <v>267</v>
      </c>
      <c r="BF321" s="438" t="s">
        <v>266</v>
      </c>
      <c r="BG321" s="438" t="s">
        <v>265</v>
      </c>
      <c r="BH321" s="438" t="s">
        <v>264</v>
      </c>
      <c r="BI321" s="438" t="s">
        <v>263</v>
      </c>
      <c r="BJ321" s="438" t="s">
        <v>262</v>
      </c>
      <c r="BK321" s="438" t="s">
        <v>261</v>
      </c>
      <c r="BL321" s="438" t="s">
        <v>260</v>
      </c>
      <c r="BM321" s="438" t="s">
        <v>259</v>
      </c>
      <c r="BN321" s="438" t="s">
        <v>258</v>
      </c>
      <c r="BO321" s="438"/>
      <c r="BP321" s="438"/>
      <c r="BQ321" s="438"/>
      <c r="BR321" s="438"/>
      <c r="BS321" s="438"/>
      <c r="BT321" s="438"/>
      <c r="BU321" s="438"/>
      <c r="BV321" s="438"/>
      <c r="BW321" s="438"/>
      <c r="BX321" s="438"/>
      <c r="BY321" s="438"/>
      <c r="BZ321" s="438"/>
    </row>
    <row r="322" spans="1:89" ht="14" customHeight="1" x14ac:dyDescent="0.15">
      <c r="A322" s="438" t="s">
        <v>257</v>
      </c>
      <c r="B322" s="438"/>
      <c r="C322" s="438"/>
      <c r="D322" s="438"/>
      <c r="E322" s="438"/>
      <c r="F322" s="438"/>
      <c r="G322" s="438"/>
      <c r="H322" s="438"/>
      <c r="I322" s="438"/>
      <c r="J322" s="438"/>
      <c r="K322" s="438"/>
      <c r="L322" s="438"/>
      <c r="M322" s="438"/>
      <c r="N322" s="438"/>
      <c r="O322" s="438"/>
      <c r="P322" s="438"/>
      <c r="Q322" s="438"/>
      <c r="R322" s="438"/>
      <c r="S322" s="438"/>
      <c r="T322" s="438"/>
      <c r="U322" s="438"/>
      <c r="V322" s="438"/>
      <c r="W322" s="438"/>
      <c r="X322" s="438"/>
      <c r="Y322" s="438"/>
      <c r="Z322" s="438"/>
      <c r="AA322" s="438"/>
      <c r="AB322" s="438"/>
      <c r="AC322" s="438"/>
      <c r="AD322" s="438"/>
      <c r="AE322" s="438"/>
      <c r="AF322" s="438"/>
      <c r="AG322" s="438"/>
      <c r="AH322" s="438"/>
      <c r="AI322" s="438"/>
      <c r="AJ322" s="438"/>
      <c r="AK322" s="438"/>
      <c r="AL322" s="438"/>
      <c r="AM322" s="438"/>
      <c r="AN322" s="438"/>
      <c r="AO322" s="438"/>
      <c r="AP322" s="438"/>
      <c r="AQ322" s="438"/>
      <c r="AR322" s="438"/>
      <c r="AS322" s="438"/>
      <c r="AT322" s="438"/>
      <c r="AU322" s="438"/>
      <c r="AV322" s="438"/>
      <c r="AW322" s="438"/>
      <c r="AX322" s="438"/>
      <c r="AY322" s="438"/>
      <c r="AZ322" s="438"/>
      <c r="BA322" s="438"/>
      <c r="BB322" s="438"/>
      <c r="BC322" s="438"/>
      <c r="BD322" s="438"/>
      <c r="BE322" s="438"/>
      <c r="BF322" s="438"/>
      <c r="BG322" s="438"/>
      <c r="BH322" s="438"/>
      <c r="BI322" s="438"/>
      <c r="BJ322" s="438"/>
      <c r="BK322" s="438"/>
      <c r="BL322" s="438"/>
      <c r="BM322" s="438"/>
      <c r="BN322" s="438"/>
      <c r="BO322" s="438"/>
      <c r="BP322" s="438"/>
      <c r="BQ322" s="438"/>
      <c r="BR322" s="438"/>
      <c r="BS322" s="438"/>
      <c r="BT322" s="438"/>
      <c r="BU322" s="438"/>
      <c r="BV322" s="438"/>
      <c r="BW322" s="438"/>
      <c r="BX322" s="438"/>
      <c r="BY322" s="438"/>
      <c r="BZ322" s="438"/>
    </row>
    <row r="323" spans="1:89" ht="14" customHeight="1" x14ac:dyDescent="0.15">
      <c r="A323" s="438" t="s">
        <v>256</v>
      </c>
      <c r="B323" s="438"/>
      <c r="C323" s="438"/>
      <c r="D323" s="438"/>
      <c r="E323" s="438"/>
      <c r="F323" s="438"/>
      <c r="G323" s="438"/>
      <c r="H323" s="438"/>
      <c r="I323" s="438"/>
      <c r="J323" s="438"/>
      <c r="K323" s="438"/>
      <c r="L323" s="438"/>
      <c r="M323" s="438"/>
      <c r="N323" s="438"/>
      <c r="O323" s="438"/>
      <c r="P323" s="438"/>
      <c r="Q323" s="438"/>
      <c r="R323" s="438"/>
      <c r="S323" s="438"/>
      <c r="T323" s="438"/>
      <c r="U323" s="438"/>
      <c r="V323" s="438"/>
      <c r="W323" s="438"/>
      <c r="X323" s="438"/>
      <c r="Y323" s="438"/>
      <c r="Z323" s="438"/>
      <c r="AA323" s="438"/>
      <c r="AB323" s="438"/>
      <c r="AC323" s="438"/>
      <c r="AD323" s="438"/>
      <c r="AE323" s="438"/>
      <c r="AF323" s="438"/>
      <c r="AG323" s="438"/>
      <c r="AH323" s="438"/>
      <c r="AI323" s="438"/>
      <c r="AJ323" s="438"/>
      <c r="AK323" s="438"/>
      <c r="AL323" s="438"/>
      <c r="AM323" s="438"/>
      <c r="AN323" s="438"/>
      <c r="AO323" s="438"/>
      <c r="AP323" s="438"/>
      <c r="AQ323" s="438"/>
      <c r="AR323" s="438"/>
      <c r="AS323" s="438"/>
      <c r="AT323" s="438"/>
      <c r="AU323" s="438"/>
      <c r="AV323" s="438"/>
      <c r="AW323" s="438"/>
      <c r="AX323" s="438"/>
      <c r="AY323" s="438"/>
      <c r="AZ323" s="438"/>
      <c r="BA323" s="438"/>
      <c r="BB323" s="438"/>
      <c r="BC323" s="438"/>
      <c r="BD323" s="438"/>
      <c r="BE323" s="438"/>
      <c r="BF323" s="438"/>
      <c r="BG323" s="438"/>
      <c r="BH323" s="438"/>
      <c r="BI323" s="438"/>
      <c r="BJ323" s="438"/>
      <c r="BK323" s="438"/>
      <c r="BL323" s="438"/>
      <c r="BM323" s="438"/>
      <c r="BN323" s="438"/>
      <c r="BO323" s="438"/>
      <c r="BP323" s="438"/>
      <c r="BQ323" s="438"/>
      <c r="BR323" s="438"/>
      <c r="BS323" s="438"/>
      <c r="BT323" s="438"/>
      <c r="BU323" s="438"/>
      <c r="BV323" s="438"/>
      <c r="BW323" s="438"/>
      <c r="BX323" s="438"/>
      <c r="BY323" s="438"/>
      <c r="BZ323" s="438"/>
    </row>
    <row r="324" spans="1:89" ht="14" customHeight="1" x14ac:dyDescent="0.15">
      <c r="A324" s="438" t="s">
        <v>255</v>
      </c>
      <c r="B324" s="438"/>
      <c r="C324" s="438"/>
      <c r="D324" s="438"/>
      <c r="E324" s="438"/>
      <c r="F324" s="438"/>
      <c r="G324" s="438"/>
      <c r="H324" s="438"/>
      <c r="I324" s="438"/>
      <c r="J324" s="438"/>
      <c r="K324" s="438"/>
      <c r="L324" s="438"/>
      <c r="M324" s="438"/>
      <c r="N324" s="438"/>
      <c r="O324" s="438"/>
      <c r="P324" s="438"/>
      <c r="Q324" s="438"/>
      <c r="R324" s="438"/>
      <c r="S324" s="438"/>
      <c r="T324" s="438"/>
      <c r="U324" s="438"/>
      <c r="V324" s="438"/>
      <c r="W324" s="438"/>
      <c r="X324" s="438"/>
      <c r="Y324" s="438"/>
      <c r="Z324" s="438"/>
      <c r="AA324" s="438"/>
      <c r="AB324" s="438"/>
      <c r="AC324" s="438"/>
      <c r="AD324" s="438"/>
      <c r="AE324" s="438"/>
      <c r="AF324" s="438"/>
      <c r="AG324" s="438"/>
      <c r="AH324" s="438"/>
      <c r="AI324" s="438"/>
      <c r="AJ324" s="438"/>
      <c r="AK324" s="438"/>
      <c r="AL324" s="438"/>
      <c r="AM324" s="438"/>
      <c r="AN324" s="438"/>
      <c r="AO324" s="438"/>
      <c r="AP324" s="438"/>
      <c r="AQ324" s="438"/>
      <c r="AR324" s="438"/>
      <c r="AS324" s="438"/>
      <c r="AT324" s="438"/>
      <c r="AU324" s="438"/>
      <c r="AV324" s="438"/>
      <c r="AW324" s="438"/>
      <c r="AX324" s="438"/>
      <c r="AY324" s="438"/>
      <c r="AZ324" s="438"/>
      <c r="BA324" s="438"/>
      <c r="BB324" s="438"/>
      <c r="BC324" s="438"/>
      <c r="BD324" s="438"/>
      <c r="BE324" s="438"/>
      <c r="BF324" s="438"/>
      <c r="BG324" s="438"/>
      <c r="BH324" s="438"/>
      <c r="BI324" s="438"/>
      <c r="BJ324" s="438"/>
      <c r="BK324" s="438"/>
      <c r="BL324" s="438"/>
      <c r="BM324" s="438"/>
      <c r="BN324" s="438"/>
      <c r="BO324" s="438"/>
      <c r="BP324" s="438"/>
      <c r="BQ324" s="438"/>
      <c r="BR324" s="438"/>
      <c r="BS324" s="438"/>
      <c r="BT324" s="438"/>
      <c r="BU324" s="438"/>
      <c r="BV324" s="438"/>
      <c r="BW324" s="438"/>
      <c r="BX324" s="438"/>
      <c r="BY324" s="438"/>
      <c r="BZ324" s="438"/>
    </row>
    <row r="325" spans="1:89" s="3" customFormat="1" ht="14" customHeight="1" x14ac:dyDescent="0.15">
      <c r="A325" s="438" t="s">
        <v>254</v>
      </c>
      <c r="B325" s="438"/>
      <c r="C325" s="438"/>
      <c r="D325" s="438"/>
      <c r="E325" s="438"/>
      <c r="F325" s="438"/>
      <c r="G325" s="438"/>
      <c r="H325" s="438"/>
      <c r="I325" s="438"/>
      <c r="J325" s="438"/>
      <c r="K325" s="438"/>
      <c r="L325" s="438"/>
      <c r="M325" s="438"/>
      <c r="N325" s="438"/>
      <c r="O325" s="438"/>
      <c r="P325" s="438"/>
      <c r="Q325" s="438"/>
      <c r="R325" s="438"/>
      <c r="S325" s="438"/>
      <c r="T325" s="438"/>
      <c r="U325" s="438"/>
      <c r="V325" s="438"/>
      <c r="W325" s="438"/>
      <c r="X325" s="438"/>
      <c r="Y325" s="438"/>
      <c r="Z325" s="438"/>
      <c r="AA325" s="438"/>
      <c r="AB325" s="438"/>
      <c r="AC325" s="438"/>
      <c r="AD325" s="438"/>
      <c r="AE325" s="438"/>
      <c r="AF325" s="438"/>
      <c r="AG325" s="438"/>
      <c r="AH325" s="438"/>
      <c r="AI325" s="438"/>
      <c r="AJ325" s="438"/>
      <c r="AK325" s="438"/>
      <c r="AL325" s="438"/>
      <c r="AM325" s="438"/>
      <c r="AN325" s="438"/>
      <c r="AO325" s="438"/>
      <c r="AP325" s="438"/>
      <c r="AQ325" s="438"/>
      <c r="AR325" s="438"/>
      <c r="AS325" s="438"/>
      <c r="AT325" s="438"/>
      <c r="AU325" s="438"/>
      <c r="AV325" s="438"/>
      <c r="AW325" s="438"/>
      <c r="AX325" s="438"/>
      <c r="AY325" s="438"/>
      <c r="AZ325" s="438"/>
      <c r="BA325" s="438"/>
      <c r="BB325" s="438"/>
      <c r="BC325" s="438"/>
      <c r="BD325" s="438"/>
      <c r="BE325" s="438"/>
      <c r="BF325" s="438"/>
      <c r="BG325" s="438"/>
      <c r="BH325" s="438"/>
      <c r="BI325" s="438"/>
      <c r="BJ325" s="438"/>
      <c r="BK325" s="438"/>
      <c r="BL325" s="438"/>
      <c r="BM325" s="438"/>
      <c r="BN325" s="438"/>
      <c r="BO325" s="438"/>
      <c r="BP325" s="438"/>
      <c r="BQ325" s="438"/>
      <c r="BR325" s="438"/>
      <c r="BS325" s="438"/>
      <c r="BT325" s="438"/>
      <c r="BU325" s="438"/>
      <c r="BV325" s="438"/>
      <c r="BW325" s="438"/>
      <c r="BX325" s="438"/>
      <c r="BY325" s="438"/>
      <c r="BZ325" s="438"/>
      <c r="CD325" s="438"/>
      <c r="CE325" s="438"/>
      <c r="CF325" s="438"/>
      <c r="CG325" s="438"/>
      <c r="CH325" s="438"/>
      <c r="CI325" s="438"/>
      <c r="CJ325" s="438"/>
      <c r="CK325" s="438"/>
    </row>
    <row r="326" spans="1:89" s="3" customFormat="1" ht="14" customHeight="1" x14ac:dyDescent="0.15">
      <c r="A326" s="438"/>
      <c r="B326" s="438"/>
      <c r="C326" s="438"/>
      <c r="D326" s="438"/>
      <c r="E326" s="438"/>
      <c r="F326" s="438"/>
      <c r="G326" s="438"/>
      <c r="H326" s="438"/>
      <c r="I326" s="438"/>
      <c r="J326" s="438"/>
      <c r="K326" s="438"/>
      <c r="L326" s="438"/>
      <c r="M326" s="438"/>
      <c r="N326" s="438"/>
      <c r="O326" s="438"/>
      <c r="P326" s="438"/>
      <c r="Q326" s="438"/>
      <c r="R326" s="438"/>
      <c r="S326" s="438"/>
      <c r="T326" s="438"/>
      <c r="U326" s="438"/>
      <c r="V326" s="438"/>
      <c r="W326" s="438"/>
      <c r="X326" s="438"/>
      <c r="Y326" s="438"/>
      <c r="Z326" s="438"/>
      <c r="AA326" s="438"/>
      <c r="AB326" s="438"/>
      <c r="AC326" s="438"/>
      <c r="AD326" s="438"/>
      <c r="AE326" s="438"/>
      <c r="AF326" s="438"/>
      <c r="AG326" s="438"/>
      <c r="AH326" s="438"/>
      <c r="AI326" s="438"/>
      <c r="AJ326" s="438"/>
      <c r="AK326" s="438"/>
      <c r="AL326" s="438"/>
      <c r="AM326" s="438"/>
      <c r="AN326" s="438"/>
      <c r="AO326" s="438"/>
      <c r="AP326" s="438"/>
      <c r="AQ326" s="438"/>
      <c r="AR326" s="438"/>
      <c r="AS326" s="438"/>
      <c r="AT326" s="438"/>
      <c r="AU326" s="438"/>
      <c r="AV326" s="438"/>
      <c r="AW326" s="438"/>
      <c r="AX326" s="438"/>
      <c r="AY326" s="438"/>
      <c r="AZ326" s="438"/>
      <c r="BA326" s="438"/>
      <c r="BB326" s="438"/>
      <c r="BC326" s="438"/>
      <c r="BD326" s="438"/>
      <c r="BE326" s="438"/>
      <c r="BF326" s="438"/>
      <c r="BG326" s="438"/>
      <c r="BH326" s="438"/>
      <c r="BI326" s="438"/>
      <c r="BJ326" s="438"/>
      <c r="BK326" s="438"/>
      <c r="BL326" s="438"/>
      <c r="BM326" s="438"/>
      <c r="BN326" s="438"/>
      <c r="BO326" s="438"/>
      <c r="BP326" s="438"/>
      <c r="BQ326" s="438"/>
      <c r="BR326" s="438"/>
      <c r="BS326" s="438"/>
      <c r="BT326" s="438"/>
      <c r="BU326" s="438"/>
      <c r="BV326" s="438"/>
      <c r="BW326" s="438"/>
      <c r="BX326" s="438"/>
      <c r="BY326" s="438"/>
      <c r="BZ326" s="438"/>
      <c r="CD326" s="438"/>
      <c r="CE326" s="438"/>
      <c r="CF326" s="438"/>
      <c r="CG326" s="438"/>
      <c r="CH326" s="438"/>
      <c r="CI326" s="438"/>
      <c r="CJ326" s="438"/>
      <c r="CK326" s="438"/>
    </row>
    <row r="327" spans="1:89" s="3" customFormat="1" ht="14" customHeight="1" x14ac:dyDescent="0.15">
      <c r="A327" s="438"/>
      <c r="B327" s="438"/>
      <c r="C327" s="438"/>
      <c r="D327" s="438"/>
      <c r="E327" s="438"/>
      <c r="F327" s="438"/>
      <c r="G327" s="438"/>
      <c r="H327" s="438"/>
      <c r="I327" s="438"/>
      <c r="J327" s="438"/>
      <c r="K327" s="438"/>
      <c r="L327" s="438"/>
      <c r="M327" s="438"/>
      <c r="N327" s="438"/>
      <c r="O327" s="438"/>
      <c r="P327" s="438"/>
      <c r="Q327" s="438"/>
      <c r="R327" s="438"/>
      <c r="S327" s="438"/>
      <c r="T327" s="438"/>
      <c r="U327" s="438"/>
      <c r="V327" s="438"/>
      <c r="W327" s="438"/>
      <c r="X327" s="438"/>
      <c r="Y327" s="438"/>
      <c r="Z327" s="438"/>
      <c r="AA327" s="438"/>
      <c r="AB327" s="438"/>
      <c r="AC327" s="438"/>
      <c r="AD327" s="438"/>
      <c r="AE327" s="438"/>
      <c r="AF327" s="438"/>
      <c r="AG327" s="438"/>
      <c r="AH327" s="438"/>
      <c r="AI327" s="438"/>
      <c r="AJ327" s="438"/>
      <c r="AK327" s="438"/>
      <c r="AL327" s="438"/>
      <c r="AM327" s="438"/>
      <c r="AN327" s="438"/>
      <c r="AO327" s="438"/>
      <c r="AP327" s="438"/>
      <c r="AQ327" s="438"/>
      <c r="AR327" s="438"/>
      <c r="AS327" s="438"/>
      <c r="AT327" s="438"/>
      <c r="AU327" s="438"/>
      <c r="AV327" s="438"/>
      <c r="AW327" s="438"/>
      <c r="AX327" s="438"/>
      <c r="AY327" s="438"/>
      <c r="AZ327" s="438"/>
      <c r="BA327" s="438"/>
      <c r="BB327" s="438"/>
      <c r="BC327" s="438"/>
      <c r="BD327" s="438"/>
      <c r="BE327" s="438"/>
      <c r="BF327" s="438"/>
      <c r="BG327" s="438"/>
      <c r="BH327" s="438"/>
      <c r="BI327" s="438"/>
      <c r="BJ327" s="438"/>
      <c r="BK327" s="438"/>
      <c r="BL327" s="438"/>
      <c r="BM327" s="438"/>
      <c r="BN327" s="438"/>
      <c r="BO327" s="438"/>
      <c r="BP327" s="438"/>
      <c r="BQ327" s="438"/>
      <c r="BR327" s="438"/>
      <c r="BS327" s="438"/>
      <c r="BT327" s="438"/>
      <c r="BU327" s="438"/>
      <c r="BV327" s="438"/>
      <c r="BW327" s="438"/>
      <c r="BX327" s="438"/>
      <c r="BY327" s="438"/>
      <c r="BZ327" s="438"/>
      <c r="CD327" s="438"/>
      <c r="CE327" s="438"/>
      <c r="CF327" s="438"/>
      <c r="CG327" s="438"/>
      <c r="CH327" s="438"/>
      <c r="CI327" s="438"/>
      <c r="CJ327" s="438"/>
      <c r="CK327" s="438"/>
    </row>
    <row r="328" spans="1:89" ht="16" x14ac:dyDescent="0.2">
      <c r="BD328" s="436"/>
    </row>
    <row r="329" spans="1:89" ht="16" x14ac:dyDescent="0.2">
      <c r="BD329" s="436"/>
    </row>
    <row r="330" spans="1:89" ht="16" x14ac:dyDescent="0.2">
      <c r="BD330" s="436"/>
    </row>
    <row r="331" spans="1:89" ht="16" x14ac:dyDescent="0.2">
      <c r="BD331" s="436"/>
    </row>
    <row r="332" spans="1:89" ht="16" x14ac:dyDescent="0.2">
      <c r="BD332" s="436"/>
    </row>
    <row r="333" spans="1:89" s="437" customFormat="1" ht="16" x14ac:dyDescent="0.2">
      <c r="B333" s="436"/>
      <c r="C333" s="436"/>
      <c r="D333" s="436"/>
      <c r="E333" s="436"/>
      <c r="F333" s="436"/>
      <c r="G333" s="436"/>
      <c r="H333" s="436"/>
      <c r="I333" s="436"/>
      <c r="J333" s="436"/>
      <c r="K333" s="436"/>
      <c r="L333" s="436"/>
      <c r="M333" s="436"/>
      <c r="N333" s="436"/>
      <c r="O333" s="436"/>
      <c r="P333" s="436"/>
      <c r="Q333" s="436"/>
      <c r="R333" s="436"/>
      <c r="S333" s="436"/>
      <c r="T333" s="436"/>
      <c r="U333" s="436"/>
      <c r="V333" s="436"/>
    </row>
    <row r="334" spans="1:89" ht="16" x14ac:dyDescent="0.2">
      <c r="B334" s="436"/>
      <c r="C334" s="436"/>
      <c r="D334" s="436"/>
      <c r="E334" s="436"/>
      <c r="F334" s="436"/>
      <c r="G334" s="436"/>
      <c r="H334" s="436"/>
      <c r="I334" s="436"/>
      <c r="J334" s="436"/>
      <c r="K334" s="436"/>
      <c r="L334" s="436"/>
      <c r="M334" s="436"/>
      <c r="N334" s="436"/>
      <c r="O334" s="436"/>
      <c r="P334" s="436"/>
      <c r="Q334" s="436"/>
      <c r="R334" s="436"/>
      <c r="S334" s="436"/>
      <c r="T334" s="436"/>
      <c r="U334" s="436"/>
      <c r="V334" s="436"/>
      <c r="W334" s="436"/>
      <c r="X334" s="436"/>
      <c r="Y334" s="436"/>
      <c r="Z334" s="436"/>
      <c r="AA334" s="436"/>
      <c r="AB334" s="436"/>
      <c r="AC334" s="436"/>
      <c r="AD334" s="436"/>
      <c r="AE334" s="436"/>
      <c r="AF334" s="436"/>
      <c r="AG334" s="436"/>
      <c r="AH334" s="436"/>
      <c r="AI334" s="436"/>
      <c r="AJ334" s="436"/>
      <c r="AK334" s="436"/>
      <c r="AL334" s="436"/>
      <c r="AM334" s="436"/>
      <c r="AN334" s="436"/>
      <c r="AO334" s="436"/>
      <c r="AP334" s="436"/>
      <c r="AQ334" s="436"/>
      <c r="AR334" s="436"/>
      <c r="AS334" s="436"/>
      <c r="AT334" s="436"/>
      <c r="AU334" s="436"/>
      <c r="AV334" s="436"/>
      <c r="AW334" s="436"/>
      <c r="AX334" s="436"/>
      <c r="AY334" s="436"/>
      <c r="AZ334" s="436"/>
      <c r="BA334" s="436"/>
      <c r="BB334" s="436"/>
      <c r="BC334" s="436"/>
      <c r="BD334" s="436"/>
    </row>
    <row r="335" spans="1:89" ht="16" x14ac:dyDescent="0.2">
      <c r="B335" s="436"/>
      <c r="C335" s="436"/>
      <c r="D335" s="436"/>
      <c r="E335" s="436"/>
      <c r="F335" s="436"/>
      <c r="G335" s="436"/>
      <c r="H335" s="436"/>
      <c r="I335" s="436"/>
      <c r="J335" s="436"/>
      <c r="K335" s="436"/>
      <c r="L335" s="436"/>
      <c r="M335" s="436"/>
      <c r="N335" s="436"/>
      <c r="O335" s="436"/>
      <c r="P335" s="436"/>
      <c r="Q335" s="436"/>
      <c r="R335" s="436"/>
      <c r="S335" s="436"/>
      <c r="T335" s="436"/>
      <c r="U335" s="436"/>
      <c r="V335" s="436"/>
      <c r="W335" s="436"/>
      <c r="X335" s="436"/>
      <c r="Y335" s="436"/>
      <c r="Z335" s="436"/>
      <c r="AA335" s="436"/>
      <c r="AB335" s="436"/>
      <c r="AC335" s="436"/>
      <c r="AD335" s="436"/>
      <c r="AE335" s="436"/>
      <c r="AF335" s="436"/>
      <c r="AG335" s="436"/>
      <c r="AH335" s="436"/>
      <c r="AI335" s="436"/>
      <c r="AJ335" s="436"/>
      <c r="AK335" s="436"/>
      <c r="AL335" s="436"/>
      <c r="AM335" s="436"/>
      <c r="AN335" s="436"/>
      <c r="AO335" s="436"/>
      <c r="AP335" s="436"/>
      <c r="AQ335" s="436"/>
      <c r="AR335" s="436"/>
      <c r="AS335" s="436"/>
      <c r="AT335" s="436"/>
      <c r="AU335" s="436"/>
      <c r="AV335" s="436"/>
      <c r="AW335" s="436"/>
      <c r="AX335" s="436"/>
      <c r="AY335" s="436"/>
      <c r="AZ335" s="436"/>
      <c r="BA335" s="436"/>
      <c r="BB335" s="436"/>
      <c r="BC335" s="436"/>
      <c r="BD335" s="436"/>
    </row>
    <row r="336" spans="1:89" ht="16" x14ac:dyDescent="0.2">
      <c r="B336" s="436"/>
      <c r="C336" s="436"/>
      <c r="D336" s="436"/>
      <c r="E336" s="436"/>
      <c r="F336" s="436"/>
      <c r="G336" s="436"/>
      <c r="H336" s="436"/>
      <c r="I336" s="436"/>
      <c r="J336" s="436"/>
      <c r="K336" s="436"/>
      <c r="L336" s="436"/>
      <c r="M336" s="436"/>
      <c r="N336" s="436"/>
      <c r="O336" s="436"/>
      <c r="P336" s="436"/>
      <c r="Q336" s="436"/>
      <c r="R336" s="436"/>
      <c r="S336" s="436"/>
      <c r="T336" s="436"/>
      <c r="U336" s="436"/>
      <c r="V336" s="436"/>
      <c r="W336" s="436"/>
      <c r="X336" s="436"/>
      <c r="Y336" s="436"/>
      <c r="Z336" s="436"/>
      <c r="AA336" s="436"/>
      <c r="AB336" s="436"/>
      <c r="AC336" s="436"/>
      <c r="AD336" s="436"/>
      <c r="AE336" s="436"/>
      <c r="AF336" s="436"/>
      <c r="AG336" s="436"/>
      <c r="AH336" s="436"/>
      <c r="AI336" s="436"/>
      <c r="AJ336" s="436"/>
      <c r="AK336" s="436"/>
      <c r="AL336" s="436"/>
      <c r="AM336" s="436"/>
      <c r="AN336" s="436"/>
      <c r="AO336" s="436"/>
      <c r="AP336" s="436"/>
      <c r="AQ336" s="436"/>
      <c r="AR336" s="436"/>
      <c r="AS336" s="436"/>
      <c r="AT336" s="436"/>
      <c r="AU336" s="436"/>
      <c r="AV336" s="436"/>
      <c r="AW336" s="436"/>
      <c r="AX336" s="436"/>
      <c r="AY336" s="436"/>
      <c r="AZ336" s="436"/>
      <c r="BA336" s="436"/>
      <c r="BB336" s="436"/>
      <c r="BC336" s="436"/>
      <c r="BD336" s="436"/>
    </row>
    <row r="337" spans="1:56" ht="16" x14ac:dyDescent="0.2">
      <c r="B337" s="436"/>
      <c r="C337" s="436"/>
      <c r="D337" s="436"/>
      <c r="E337" s="436"/>
      <c r="F337" s="436"/>
      <c r="G337" s="436"/>
      <c r="H337" s="436"/>
      <c r="I337" s="436"/>
      <c r="J337" s="436"/>
      <c r="K337" s="436"/>
      <c r="L337" s="436"/>
      <c r="M337" s="436"/>
      <c r="N337" s="436"/>
      <c r="O337" s="436"/>
      <c r="P337" s="436"/>
      <c r="Q337" s="436"/>
      <c r="R337" s="436"/>
      <c r="S337" s="436"/>
      <c r="T337" s="436"/>
      <c r="U337" s="436"/>
      <c r="V337" s="436"/>
      <c r="W337" s="436"/>
      <c r="X337" s="436"/>
      <c r="Y337" s="436"/>
      <c r="Z337" s="436"/>
      <c r="AA337" s="436"/>
      <c r="AB337" s="436"/>
      <c r="AC337" s="436"/>
      <c r="AD337" s="436"/>
      <c r="AE337" s="436"/>
      <c r="AF337" s="436"/>
      <c r="AG337" s="436"/>
      <c r="AH337" s="436"/>
      <c r="AI337" s="436"/>
      <c r="AJ337" s="436"/>
      <c r="AK337" s="436"/>
      <c r="AL337" s="436"/>
      <c r="AM337" s="436"/>
      <c r="AN337" s="436"/>
      <c r="AO337" s="436"/>
      <c r="AP337" s="436"/>
      <c r="AQ337" s="436"/>
      <c r="AR337" s="436"/>
      <c r="AS337" s="436"/>
      <c r="AT337" s="436"/>
      <c r="AU337" s="436"/>
      <c r="AV337" s="436"/>
      <c r="AW337" s="436"/>
      <c r="AX337" s="436"/>
      <c r="AY337" s="436"/>
      <c r="AZ337" s="436"/>
      <c r="BA337" s="436"/>
      <c r="BB337" s="436"/>
      <c r="BC337" s="436"/>
      <c r="BD337" s="436"/>
    </row>
    <row r="338" spans="1:56" ht="16" x14ac:dyDescent="0.2">
      <c r="B338" s="436"/>
      <c r="C338" s="436"/>
      <c r="D338" s="436"/>
      <c r="E338" s="436"/>
      <c r="F338" s="436"/>
      <c r="G338" s="436"/>
      <c r="H338" s="436"/>
      <c r="I338" s="436"/>
      <c r="J338" s="436"/>
      <c r="K338" s="436"/>
      <c r="L338" s="436"/>
      <c r="M338" s="436"/>
      <c r="N338" s="436"/>
      <c r="O338" s="436"/>
      <c r="P338" s="436"/>
      <c r="Q338" s="436"/>
      <c r="R338" s="436"/>
      <c r="S338" s="436"/>
      <c r="T338" s="436"/>
      <c r="U338" s="436"/>
      <c r="V338" s="436"/>
      <c r="W338" s="436"/>
      <c r="X338" s="436"/>
      <c r="Y338" s="436"/>
      <c r="Z338" s="436"/>
      <c r="AA338" s="436"/>
      <c r="AB338" s="436"/>
      <c r="AC338" s="436"/>
      <c r="AD338" s="436"/>
      <c r="AE338" s="436"/>
      <c r="AF338" s="436"/>
      <c r="AG338" s="436"/>
      <c r="AH338" s="436"/>
      <c r="AI338" s="436"/>
      <c r="AJ338" s="436"/>
      <c r="AK338" s="436"/>
      <c r="AL338" s="436"/>
      <c r="AM338" s="436"/>
      <c r="AN338" s="436"/>
      <c r="AO338" s="436"/>
      <c r="AP338" s="436"/>
      <c r="AQ338" s="436"/>
      <c r="AR338" s="436"/>
      <c r="AS338" s="436"/>
      <c r="AT338" s="436"/>
      <c r="AU338" s="436"/>
      <c r="AV338" s="436"/>
      <c r="AW338" s="436"/>
      <c r="AX338" s="436"/>
      <c r="AY338" s="436"/>
      <c r="AZ338" s="436"/>
      <c r="BA338" s="436"/>
      <c r="BB338" s="436"/>
      <c r="BC338" s="436"/>
      <c r="BD338" s="436"/>
    </row>
    <row r="339" spans="1:56" ht="16" x14ac:dyDescent="0.2">
      <c r="B339" s="436"/>
      <c r="C339" s="436"/>
      <c r="D339" s="436"/>
      <c r="E339" s="436"/>
      <c r="F339" s="436"/>
      <c r="G339" s="436"/>
      <c r="H339" s="436"/>
      <c r="I339" s="436"/>
      <c r="J339" s="436"/>
      <c r="K339" s="436"/>
      <c r="L339" s="436"/>
      <c r="M339" s="436"/>
      <c r="N339" s="436"/>
      <c r="O339" s="436"/>
      <c r="P339" s="436"/>
      <c r="Q339" s="436"/>
      <c r="R339" s="436"/>
      <c r="S339" s="436"/>
      <c r="T339" s="436"/>
      <c r="U339" s="436"/>
      <c r="V339" s="436"/>
      <c r="W339" s="436"/>
      <c r="X339" s="436"/>
      <c r="Y339" s="436"/>
      <c r="Z339" s="436"/>
      <c r="AA339" s="436"/>
      <c r="AB339" s="436"/>
      <c r="AC339" s="436"/>
      <c r="AD339" s="436"/>
      <c r="AE339" s="436"/>
      <c r="AF339" s="436"/>
      <c r="AG339" s="436"/>
      <c r="AH339" s="436"/>
      <c r="AI339" s="436"/>
      <c r="AJ339" s="436"/>
      <c r="AK339" s="436"/>
      <c r="AL339" s="436"/>
      <c r="AM339" s="436"/>
      <c r="AN339" s="436"/>
      <c r="AO339" s="436"/>
      <c r="AP339" s="436"/>
      <c r="AQ339" s="436"/>
      <c r="AR339" s="436"/>
      <c r="AS339" s="436"/>
      <c r="AT339" s="436"/>
      <c r="AU339" s="436"/>
      <c r="AV339" s="436"/>
      <c r="AW339" s="436"/>
      <c r="AX339" s="436"/>
      <c r="AY339" s="436"/>
      <c r="AZ339" s="436"/>
      <c r="BA339" s="436"/>
      <c r="BB339" s="436"/>
      <c r="BC339" s="436"/>
      <c r="BD339" s="436"/>
    </row>
    <row r="340" spans="1:56" ht="16" x14ac:dyDescent="0.2">
      <c r="B340" s="436"/>
      <c r="C340" s="436"/>
      <c r="D340" s="436"/>
      <c r="E340" s="436"/>
      <c r="F340" s="436"/>
      <c r="G340" s="436"/>
      <c r="H340" s="436"/>
      <c r="I340" s="436"/>
      <c r="J340" s="436"/>
      <c r="K340" s="436"/>
      <c r="L340" s="436"/>
      <c r="M340" s="436"/>
      <c r="N340" s="436"/>
      <c r="O340" s="436"/>
      <c r="P340" s="436"/>
      <c r="Q340" s="436"/>
      <c r="R340" s="436"/>
      <c r="S340" s="436"/>
      <c r="T340" s="436"/>
      <c r="U340" s="436"/>
      <c r="V340" s="436"/>
      <c r="W340" s="436"/>
      <c r="X340" s="436"/>
      <c r="Y340" s="436"/>
      <c r="Z340" s="436"/>
      <c r="AA340" s="436"/>
      <c r="AB340" s="436"/>
      <c r="AC340" s="436"/>
      <c r="AD340" s="436"/>
      <c r="AE340" s="436"/>
      <c r="AF340" s="436"/>
      <c r="AG340" s="436"/>
      <c r="AH340" s="436"/>
      <c r="AI340" s="436"/>
      <c r="AJ340" s="436"/>
      <c r="AK340" s="436"/>
      <c r="AL340" s="436"/>
      <c r="AM340" s="436"/>
      <c r="AN340" s="436"/>
      <c r="AO340" s="436"/>
      <c r="AP340" s="436"/>
      <c r="AQ340" s="436"/>
      <c r="AR340" s="436"/>
      <c r="AS340" s="436"/>
      <c r="AT340" s="436"/>
      <c r="AU340" s="436"/>
      <c r="AV340" s="436"/>
      <c r="AW340" s="436"/>
      <c r="AX340" s="436"/>
      <c r="AY340" s="436"/>
      <c r="AZ340" s="436"/>
      <c r="BA340" s="436"/>
      <c r="BB340" s="436"/>
      <c r="BC340" s="436"/>
      <c r="BD340" s="436"/>
    </row>
    <row r="341" spans="1:56" ht="16" x14ac:dyDescent="0.2">
      <c r="B341" s="436"/>
      <c r="C341" s="436"/>
      <c r="D341" s="436"/>
      <c r="E341" s="436"/>
      <c r="F341" s="436"/>
      <c r="G341" s="436"/>
      <c r="H341" s="436"/>
      <c r="I341" s="436"/>
      <c r="J341" s="436"/>
      <c r="K341" s="436"/>
      <c r="L341" s="436"/>
      <c r="M341" s="436"/>
      <c r="N341" s="436"/>
      <c r="O341" s="436"/>
      <c r="P341" s="436"/>
      <c r="Q341" s="436"/>
      <c r="R341" s="436"/>
      <c r="S341" s="436"/>
      <c r="T341" s="436"/>
      <c r="U341" s="436"/>
      <c r="V341" s="436"/>
      <c r="W341" s="436"/>
      <c r="X341" s="436"/>
      <c r="Y341" s="436"/>
      <c r="Z341" s="436"/>
      <c r="AA341" s="436"/>
      <c r="AB341" s="436"/>
      <c r="AC341" s="436"/>
      <c r="AD341" s="436"/>
      <c r="AE341" s="436"/>
      <c r="AF341" s="436"/>
      <c r="AG341" s="436"/>
      <c r="AH341" s="436"/>
      <c r="AI341" s="436"/>
      <c r="AJ341" s="436"/>
      <c r="AK341" s="436"/>
      <c r="AL341" s="436"/>
      <c r="AM341" s="436"/>
      <c r="AN341" s="436"/>
      <c r="AO341" s="436"/>
      <c r="AP341" s="436"/>
      <c r="AQ341" s="436"/>
      <c r="AR341" s="436"/>
      <c r="AS341" s="436"/>
      <c r="AT341" s="436"/>
      <c r="AU341" s="436"/>
      <c r="AV341" s="436"/>
      <c r="AW341" s="436"/>
      <c r="AX341" s="436"/>
      <c r="AY341" s="436"/>
      <c r="AZ341" s="436"/>
      <c r="BA341" s="436"/>
      <c r="BB341" s="436"/>
      <c r="BC341" s="436"/>
      <c r="BD341" s="436"/>
    </row>
    <row r="342" spans="1:56" ht="16" x14ac:dyDescent="0.2">
      <c r="B342" s="436"/>
      <c r="C342" s="436"/>
      <c r="D342" s="436"/>
      <c r="E342" s="436"/>
      <c r="F342" s="436"/>
      <c r="G342" s="436"/>
      <c r="H342" s="436"/>
      <c r="I342" s="436"/>
      <c r="J342" s="436"/>
      <c r="K342" s="436"/>
      <c r="L342" s="436"/>
      <c r="M342" s="436"/>
      <c r="N342" s="436"/>
      <c r="O342" s="436"/>
      <c r="P342" s="436"/>
      <c r="Q342" s="436"/>
      <c r="R342" s="436"/>
      <c r="S342" s="436"/>
      <c r="T342" s="436"/>
      <c r="U342" s="436"/>
      <c r="V342" s="436"/>
      <c r="W342" s="436"/>
      <c r="X342" s="436"/>
      <c r="Y342" s="436"/>
      <c r="Z342" s="436"/>
      <c r="AA342" s="436"/>
      <c r="AB342" s="436"/>
      <c r="AC342" s="436"/>
      <c r="AD342" s="436"/>
      <c r="AE342" s="436"/>
      <c r="AF342" s="436"/>
      <c r="AG342" s="436"/>
      <c r="AH342" s="436"/>
      <c r="AI342" s="436"/>
      <c r="AJ342" s="436"/>
      <c r="AK342" s="436"/>
      <c r="AL342" s="436"/>
      <c r="AM342" s="436"/>
      <c r="AN342" s="436"/>
      <c r="AO342" s="436"/>
      <c r="AP342" s="436"/>
      <c r="AQ342" s="436"/>
      <c r="AR342" s="436"/>
      <c r="AS342" s="436"/>
      <c r="AT342" s="436"/>
      <c r="AU342" s="436"/>
      <c r="AV342" s="436"/>
      <c r="AW342" s="436"/>
      <c r="AX342" s="436"/>
      <c r="AY342" s="436"/>
      <c r="AZ342" s="436"/>
      <c r="BA342" s="436"/>
      <c r="BB342" s="436"/>
      <c r="BC342" s="436"/>
      <c r="BD342" s="436"/>
    </row>
    <row r="343" spans="1:56" ht="16" x14ac:dyDescent="0.2">
      <c r="B343" s="436"/>
      <c r="C343" s="436"/>
      <c r="D343" s="436"/>
      <c r="E343" s="436"/>
      <c r="F343" s="436"/>
      <c r="G343" s="436"/>
      <c r="H343" s="436"/>
      <c r="I343" s="436"/>
      <c r="J343" s="436"/>
      <c r="K343" s="436"/>
      <c r="L343" s="436"/>
      <c r="M343" s="436"/>
      <c r="N343" s="436"/>
      <c r="O343" s="436"/>
      <c r="P343" s="436"/>
      <c r="Q343" s="436"/>
      <c r="R343" s="436"/>
      <c r="S343" s="436"/>
      <c r="T343" s="436"/>
      <c r="U343" s="436"/>
      <c r="V343" s="436"/>
      <c r="W343" s="436"/>
      <c r="X343" s="436"/>
      <c r="Y343" s="436"/>
      <c r="Z343" s="436"/>
      <c r="AA343" s="436"/>
      <c r="AB343" s="436"/>
      <c r="AC343" s="436"/>
      <c r="AD343" s="436"/>
      <c r="AE343" s="436"/>
      <c r="AF343" s="436"/>
      <c r="AG343" s="436"/>
      <c r="AH343" s="436"/>
      <c r="AI343" s="436"/>
      <c r="AJ343" s="436"/>
      <c r="AK343" s="436"/>
      <c r="AL343" s="436"/>
      <c r="AM343" s="436"/>
      <c r="AN343" s="436"/>
      <c r="AO343" s="436"/>
      <c r="AP343" s="436"/>
      <c r="AQ343" s="436"/>
      <c r="AR343" s="436"/>
      <c r="AS343" s="436"/>
      <c r="AT343" s="436"/>
      <c r="AU343" s="436"/>
      <c r="AV343" s="436"/>
      <c r="AW343" s="436"/>
      <c r="AX343" s="436"/>
      <c r="AY343" s="436"/>
      <c r="AZ343" s="436"/>
      <c r="BA343" s="436"/>
      <c r="BB343" s="436"/>
      <c r="BC343" s="436"/>
      <c r="BD343" s="436"/>
    </row>
    <row r="344" spans="1:56" ht="16" x14ac:dyDescent="0.2">
      <c r="B344" s="436"/>
      <c r="C344" s="436"/>
      <c r="D344" s="436"/>
      <c r="E344" s="436"/>
      <c r="F344" s="436"/>
      <c r="G344" s="436"/>
      <c r="H344" s="436"/>
      <c r="I344" s="436"/>
      <c r="J344" s="436"/>
      <c r="K344" s="436"/>
      <c r="L344" s="436"/>
      <c r="M344" s="436"/>
      <c r="N344" s="436"/>
      <c r="O344" s="436"/>
      <c r="P344" s="436"/>
      <c r="Q344" s="436"/>
      <c r="R344" s="436"/>
      <c r="S344" s="436"/>
      <c r="T344" s="436"/>
      <c r="U344" s="436"/>
      <c r="V344" s="436"/>
      <c r="W344" s="436"/>
      <c r="X344" s="436"/>
      <c r="Y344" s="436"/>
      <c r="Z344" s="436"/>
      <c r="AA344" s="436"/>
      <c r="AB344" s="436"/>
      <c r="AC344" s="436"/>
      <c r="AD344" s="436"/>
      <c r="AE344" s="436"/>
      <c r="AF344" s="436"/>
      <c r="AG344" s="436"/>
      <c r="AH344" s="436"/>
      <c r="AI344" s="436"/>
      <c r="AJ344" s="436"/>
      <c r="AK344" s="436"/>
      <c r="AL344" s="436"/>
      <c r="AM344" s="436"/>
      <c r="AN344" s="436"/>
      <c r="AO344" s="436"/>
      <c r="AP344" s="436"/>
      <c r="AQ344" s="436"/>
      <c r="AR344" s="436"/>
      <c r="AS344" s="436"/>
      <c r="AT344" s="436"/>
      <c r="AU344" s="436"/>
      <c r="AV344" s="436"/>
      <c r="AW344" s="436"/>
      <c r="AX344" s="436"/>
      <c r="AY344" s="436"/>
      <c r="AZ344" s="436"/>
      <c r="BA344" s="436"/>
      <c r="BB344" s="436"/>
      <c r="BC344" s="436"/>
      <c r="BD344" s="436"/>
    </row>
    <row r="348" spans="1:56" x14ac:dyDescent="0.15">
      <c r="S348" s="435" t="s">
        <v>253</v>
      </c>
      <c r="T348" s="435" t="s">
        <v>252</v>
      </c>
    </row>
    <row r="349" spans="1:56" s="429" customFormat="1" ht="17" thickBot="1" x14ac:dyDescent="0.25">
      <c r="B349" s="434">
        <v>2008</v>
      </c>
      <c r="C349" s="433">
        <v>2009</v>
      </c>
      <c r="D349" s="433">
        <v>2010</v>
      </c>
      <c r="E349" s="433">
        <v>2011</v>
      </c>
      <c r="F349" s="433">
        <v>2012</v>
      </c>
      <c r="G349" s="433">
        <v>2013</v>
      </c>
      <c r="H349" s="433">
        <v>2014</v>
      </c>
      <c r="I349" s="433">
        <v>2015</v>
      </c>
      <c r="J349" s="433">
        <v>2016</v>
      </c>
      <c r="K349" s="433">
        <v>2017</v>
      </c>
      <c r="L349" s="433">
        <v>2018</v>
      </c>
      <c r="M349" s="433">
        <v>2019</v>
      </c>
      <c r="N349" s="433">
        <v>2020</v>
      </c>
      <c r="O349" s="433">
        <v>2021</v>
      </c>
      <c r="P349" s="433">
        <v>2022</v>
      </c>
      <c r="Q349" s="433">
        <v>2023</v>
      </c>
      <c r="R349" s="432">
        <v>2024</v>
      </c>
      <c r="S349" s="431">
        <v>8</v>
      </c>
      <c r="T349" s="430">
        <v>2021</v>
      </c>
    </row>
    <row r="350" spans="1:56" x14ac:dyDescent="0.15">
      <c r="A350" s="422"/>
      <c r="B350" s="412" t="s">
        <v>251</v>
      </c>
      <c r="C350" s="411"/>
      <c r="D350" s="411"/>
      <c r="E350" s="411"/>
      <c r="F350" s="411"/>
      <c r="G350" s="411"/>
      <c r="H350" s="411"/>
      <c r="I350" s="411"/>
      <c r="J350" s="411"/>
      <c r="K350" s="411"/>
      <c r="L350" s="411"/>
      <c r="M350" s="411"/>
      <c r="N350" s="411"/>
      <c r="O350" s="411"/>
      <c r="P350" s="411"/>
      <c r="Q350" s="411"/>
      <c r="R350" s="411"/>
      <c r="S350" s="48"/>
      <c r="T350" s="11"/>
    </row>
    <row r="351" spans="1:56" x14ac:dyDescent="0.15">
      <c r="B351" s="428" t="s">
        <v>250</v>
      </c>
      <c r="C351" s="427"/>
      <c r="D351" s="427"/>
      <c r="E351" s="427"/>
      <c r="F351" s="427"/>
      <c r="G351" s="427"/>
      <c r="H351" s="427"/>
      <c r="I351" s="427"/>
      <c r="J351" s="427"/>
      <c r="K351" s="427"/>
      <c r="L351" s="427"/>
      <c r="M351" s="427"/>
      <c r="N351" s="427"/>
      <c r="O351" s="427"/>
      <c r="P351" s="427"/>
      <c r="Q351" s="427"/>
      <c r="R351" s="427"/>
      <c r="S351" s="48"/>
      <c r="T351" s="11"/>
    </row>
    <row r="352" spans="1:56" x14ac:dyDescent="0.15">
      <c r="B352" s="287">
        <f>IFERROR(VLOOKUP($B$351,$5:$127,MATCH($T352&amp;"/"&amp;B$349,$3:$3,0),FALSE),"")</f>
        <v>238345</v>
      </c>
      <c r="C352" s="287">
        <f>IFERROR(VLOOKUP($B$351,$5:$127,MATCH($T352&amp;"/"&amp;C$349,$3:$3,0),FALSE),"")</f>
        <v>126005</v>
      </c>
      <c r="D352" s="287">
        <f>IFERROR(VLOOKUP($B$351,$5:$127,MATCH($T352&amp;"/"&amp;D$349,$3:$3,0),FALSE),"")</f>
        <v>131303</v>
      </c>
      <c r="E352" s="287">
        <f>IFERROR(VLOOKUP($B$351,$5:$127,MATCH($T352&amp;"/"&amp;E$349,$3:$3,0),FALSE),"")</f>
        <v>348118</v>
      </c>
      <c r="F352" s="287">
        <f>IFERROR(VLOOKUP($B$351,$5:$127,MATCH($T352&amp;"/"&amp;F$349,$3:$3,0),FALSE),"")</f>
        <v>166709</v>
      </c>
      <c r="G352" s="287">
        <f>IFERROR(VLOOKUP($B$351,$5:$127,MATCH($T352&amp;"/"&amp;G$349,$3:$3,0),FALSE),"")</f>
        <v>329081</v>
      </c>
      <c r="H352" s="287">
        <f>IFERROR(VLOOKUP($B$351,$5:$127,MATCH($T352&amp;"/"&amp;H$349,$3:$3,0),FALSE),"")</f>
        <v>517097</v>
      </c>
      <c r="I352" s="287">
        <f>IFERROR(VLOOKUP($B$351,$5:$127,MATCH($T352&amp;"/"&amp;I$349,$3:$3,0),FALSE),"")</f>
        <v>507526</v>
      </c>
      <c r="J352" s="287">
        <f>IFERROR(VLOOKUP($B$351,$5:$127,MATCH($T352&amp;"/"&amp;J$349,$3:$3,0),FALSE),"")</f>
        <v>856015</v>
      </c>
      <c r="K352" s="287">
        <f>IFERROR(VLOOKUP($B$351,$5:$127,MATCH($T352&amp;"/"&amp;K$349,$3:$3,0),FALSE),"")</f>
        <v>1160790</v>
      </c>
      <c r="L352" s="287">
        <f>IFERROR(VLOOKUP($B$351,$5:$127,MATCH($T352&amp;"/"&amp;L$349,$3:$3,0),FALSE),"")</f>
        <v>1220816</v>
      </c>
      <c r="M352" s="287">
        <f>IFERROR(VLOOKUP($B$351,$5:$127,MATCH($T352&amp;"/"&amp;M$349,$3:$3,0),FALSE),"")</f>
        <v>1698872</v>
      </c>
      <c r="N352" s="286">
        <f>IFERROR(VLOOKUP($B$351,$5:$127,MATCH($T352&amp;"/"&amp;N$349,$3:$3,0),FALSE),"")</f>
        <v>2329814</v>
      </c>
      <c r="O352" s="286">
        <f>IFERROR(VLOOKUP($B$351,$5:$127,MATCH($T352&amp;"/"&amp;O$349,$3:$3,0),FALSE),"")</f>
        <v>2683596</v>
      </c>
      <c r="P352" s="287">
        <f>IFERROR(VLOOKUP($B$351,$5:$127,MATCH($T352&amp;"/"&amp;P$349,$3:$3,0),FALSE),"")</f>
        <v>3489168</v>
      </c>
      <c r="Q352" s="286">
        <f>IFERROR(VLOOKUP($B$351,$5:$127,MATCH($T352&amp;"/"&amp;Q$349,$3:$3,0),FALSE),"")</f>
        <v>3021500</v>
      </c>
      <c r="R352" s="286">
        <f>IFERROR(VLOOKUP($B$351,$5:$127,MATCH($T352&amp;"/"&amp;R$349,$3:$3,0),FALSE),"")</f>
        <v>2023603</v>
      </c>
      <c r="S352" s="48"/>
      <c r="T352" s="285" t="s">
        <v>175</v>
      </c>
    </row>
    <row r="353" spans="2:20" x14ac:dyDescent="0.15">
      <c r="B353" s="287">
        <f>IFERROR(VLOOKUP($B$351,$5:$127,MATCH($T353&amp;"/"&amp;B$349,$3:$3,0),FALSE),"")</f>
        <v>44607</v>
      </c>
      <c r="C353" s="287">
        <f>IFERROR(VLOOKUP($B$351,$5:$127,MATCH($T353&amp;"/"&amp;C$349,$3:$3,0),FALSE),"")</f>
        <v>88307</v>
      </c>
      <c r="D353" s="287">
        <f>IFERROR(VLOOKUP($B$351,$5:$127,MATCH($T353&amp;"/"&amp;D$349,$3:$3,0),FALSE),"")</f>
        <v>134969</v>
      </c>
      <c r="E353" s="287">
        <f>IFERROR(VLOOKUP($B$351,$5:$127,MATCH($T353&amp;"/"&amp;E$349,$3:$3,0),FALSE),"")</f>
        <v>568350</v>
      </c>
      <c r="F353" s="287">
        <f>IFERROR(VLOOKUP($B$351,$5:$127,MATCH($T353&amp;"/"&amp;F$349,$3:$3,0),FALSE),"")</f>
        <v>209234</v>
      </c>
      <c r="G353" s="287">
        <f>IFERROR(VLOOKUP($B$351,$5:$127,MATCH($T353&amp;"/"&amp;G$349,$3:$3,0),FALSE),"")</f>
        <v>234885</v>
      </c>
      <c r="H353" s="287">
        <f>IFERROR(VLOOKUP($B$351,$5:$127,MATCH($T353&amp;"/"&amp;H$349,$3:$3,0),FALSE),"")</f>
        <v>263989</v>
      </c>
      <c r="I353" s="287">
        <f>IFERROR(VLOOKUP($B$351,$5:$127,MATCH($T353&amp;"/"&amp;I$349,$3:$3,0),FALSE),"")</f>
        <v>340735</v>
      </c>
      <c r="J353" s="287">
        <f>IFERROR(VLOOKUP($B$351,$5:$127,MATCH($T353&amp;"/"&amp;J$349,$3:$3,0),FALSE),"")</f>
        <v>1135223</v>
      </c>
      <c r="K353" s="287">
        <f>IFERROR(VLOOKUP($B$351,$5:$127,MATCH($T353&amp;"/"&amp;K$349,$3:$3,0),FALSE),"")</f>
        <v>572884</v>
      </c>
      <c r="L353" s="287">
        <f>IFERROR(VLOOKUP($B$351,$5:$127,MATCH($T353&amp;"/"&amp;L$349,$3:$3,0),FALSE),"")</f>
        <v>714966</v>
      </c>
      <c r="M353" s="287">
        <f>IFERROR(VLOOKUP($B$351,$5:$127,MATCH($T353&amp;"/"&amp;M$349,$3:$3,0),FALSE),"")</f>
        <v>787508</v>
      </c>
      <c r="N353" s="286">
        <f>IFERROR(VLOOKUP($B$351,$5:$127,MATCH($T353&amp;"/"&amp;N$349,$3:$3,0),FALSE),"")</f>
        <v>2855932</v>
      </c>
      <c r="O353" s="286">
        <f>IFERROR(VLOOKUP($B$351,$5:$127,MATCH($T353&amp;"/"&amp;O$349,$3:$3,0),FALSE),"")</f>
        <v>2925122</v>
      </c>
      <c r="P353" s="287">
        <f>IFERROR(VLOOKUP($B$351,$5:$127,MATCH($T353&amp;"/"&amp;P$349,$3:$3,0),FALSE),"")</f>
        <v>2798930</v>
      </c>
      <c r="Q353" s="286">
        <f>IFERROR(VLOOKUP($B$351,$5:$127,MATCH($T353&amp;"/"&amp;Q$349,$3:$3,0),FALSE),"")</f>
        <v>4214808</v>
      </c>
      <c r="R353" s="286" t="str">
        <f>IFERROR(VLOOKUP($B$351,$5:$127,MATCH($T353&amp;"/"&amp;R$349,$3:$3,0),FALSE),"")</f>
        <v/>
      </c>
      <c r="S353" s="48"/>
      <c r="T353" s="285" t="s">
        <v>174</v>
      </c>
    </row>
    <row r="354" spans="2:20" x14ac:dyDescent="0.15">
      <c r="B354" s="287">
        <f>IFERROR(VLOOKUP($B$351,$5:$127,MATCH($T354&amp;"/"&amp;B$349,$3:$3,0),FALSE),"")</f>
        <v>556701</v>
      </c>
      <c r="C354" s="287">
        <f>IFERROR(VLOOKUP($B$351,$5:$127,MATCH($T354&amp;"/"&amp;C$349,$3:$3,0),FALSE),"")</f>
        <v>98503</v>
      </c>
      <c r="D354" s="287">
        <f>IFERROR(VLOOKUP($B$351,$5:$127,MATCH($T354&amp;"/"&amp;D$349,$3:$3,0),FALSE),"")</f>
        <v>112073</v>
      </c>
      <c r="E354" s="287">
        <f>IFERROR(VLOOKUP($B$351,$5:$127,MATCH($T354&amp;"/"&amp;E$349,$3:$3,0),FALSE),"")</f>
        <v>172572</v>
      </c>
      <c r="F354" s="287">
        <f>IFERROR(VLOOKUP($B$351,$5:$127,MATCH($T354&amp;"/"&amp;F$349,$3:$3,0),FALSE),"")</f>
        <v>247349</v>
      </c>
      <c r="G354" s="287">
        <f>IFERROR(VLOOKUP($B$351,$5:$127,MATCH($T354&amp;"/"&amp;G$349,$3:$3,0),FALSE),"")</f>
        <v>385602</v>
      </c>
      <c r="H354" s="287">
        <f>IFERROR(VLOOKUP($B$351,$5:$127,MATCH($T354&amp;"/"&amp;H$349,$3:$3,0),FALSE),"")</f>
        <v>327879</v>
      </c>
      <c r="I354" s="287">
        <f>IFERROR(VLOOKUP($B$351,$5:$127,MATCH($T354&amp;"/"&amp;I$349,$3:$3,0),FALSE),"")</f>
        <v>341833</v>
      </c>
      <c r="J354" s="287">
        <f>IFERROR(VLOOKUP($B$351,$5:$127,MATCH($T354&amp;"/"&amp;J$349,$3:$3,0),FALSE),"")</f>
        <v>1056663</v>
      </c>
      <c r="K354" s="287">
        <f>IFERROR(VLOOKUP($B$351,$5:$127,MATCH($T354&amp;"/"&amp;K$349,$3:$3,0),FALSE),"")</f>
        <v>1276954</v>
      </c>
      <c r="L354" s="287">
        <f>IFERROR(VLOOKUP($B$351,$5:$127,MATCH($T354&amp;"/"&amp;L$349,$3:$3,0),FALSE),"")</f>
        <v>1223370</v>
      </c>
      <c r="M354" s="287">
        <f>IFERROR(VLOOKUP($B$351,$5:$127,MATCH($T354&amp;"/"&amp;M$349,$3:$3,0),FALSE),"")</f>
        <v>871492</v>
      </c>
      <c r="N354" s="286">
        <f>IFERROR(VLOOKUP($B$351,$5:$127,MATCH($T354&amp;"/"&amp;N$349,$3:$3,0),FALSE),"")</f>
        <v>2802951</v>
      </c>
      <c r="O354" s="286">
        <f>IFERROR(VLOOKUP($B$351,$5:$127,MATCH($T354&amp;"/"&amp;O$349,$3:$3,0),FALSE),"")</f>
        <v>2823968</v>
      </c>
      <c r="P354" s="287">
        <f>IFERROR(VLOOKUP($B$351,$5:$127,MATCH($T354&amp;"/"&amp;P$349,$3:$3,0),FALSE),"")</f>
        <v>3359290</v>
      </c>
      <c r="Q354" s="286">
        <f>IFERROR(VLOOKUP($B$351,$5:$127,MATCH($T354&amp;"/"&amp;Q$349,$3:$3,0),FALSE),"")</f>
        <v>2124783</v>
      </c>
      <c r="R354" s="286" t="str">
        <f>IFERROR(VLOOKUP($B$351,$5:$127,MATCH($T354&amp;"/"&amp;R$349,$3:$3,0),FALSE),"")</f>
        <v/>
      </c>
      <c r="S354" s="48"/>
      <c r="T354" s="285" t="s">
        <v>173</v>
      </c>
    </row>
    <row r="355" spans="2:20" x14ac:dyDescent="0.15">
      <c r="B355" s="287">
        <f>IFERROR(VLOOKUP($B$351,$5:$127,MATCH($T355&amp;"/"&amp;B$349,$3:$3,0),FALSE),"")</f>
        <v>85576.34</v>
      </c>
      <c r="C355" s="287">
        <f>IFERROR(VLOOKUP($B$351,$5:$127,MATCH($T355&amp;"/"&amp;C$349,$3:$3,0),FALSE),"")</f>
        <v>115096.88</v>
      </c>
      <c r="D355" s="287">
        <f>IFERROR(VLOOKUP($B$351,$5:$127,MATCH($T355&amp;"/"&amp;D$349,$3:$3,0),FALSE),"")</f>
        <v>299352.11</v>
      </c>
      <c r="E355" s="287">
        <f>IFERROR(VLOOKUP($B$351,$5:$127,MATCH($T355&amp;"/"&amp;E$349,$3:$3,0),FALSE),"")</f>
        <v>315941.99</v>
      </c>
      <c r="F355" s="287">
        <f>IFERROR(VLOOKUP($B$351,$5:$127,MATCH($T355&amp;"/"&amp;F$349,$3:$3,0),FALSE),"")</f>
        <v>356281.15</v>
      </c>
      <c r="G355" s="287">
        <f>IFERROR(VLOOKUP($B$351,$5:$127,MATCH($T355&amp;"/"&amp;G$349,$3:$3,0),FALSE),"")</f>
        <v>741517.86</v>
      </c>
      <c r="H355" s="287">
        <f>IFERROR(VLOOKUP($B$351,$5:$127,MATCH($T355&amp;"/"&amp;H$349,$3:$3,0),FALSE),"")</f>
        <v>645650.17000000004</v>
      </c>
      <c r="I355" s="287">
        <f>IFERROR(VLOOKUP($B$351,$5:$127,MATCH($T355&amp;"/"&amp;I$349,$3:$3,0),FALSE),"")</f>
        <v>448313.67</v>
      </c>
      <c r="J355" s="287">
        <f>IFERROR(VLOOKUP($B$351,$5:$127,MATCH($T355&amp;"/"&amp;J$349,$3:$3,0),FALSE),"")</f>
        <v>1089295.4099999999</v>
      </c>
      <c r="K355" s="287">
        <f>IFERROR(VLOOKUP($B$351,$5:$127,MATCH($T355&amp;"/"&amp;K$349,$3:$3,0),FALSE),"")</f>
        <v>701414.23</v>
      </c>
      <c r="L355" s="287">
        <f>IFERROR(VLOOKUP($B$351,$5:$127,MATCH($T355&amp;"/"&amp;L$349,$3:$3,0),FALSE),"")</f>
        <v>1281542.6499999999</v>
      </c>
      <c r="M355" s="287">
        <f>IFERROR(VLOOKUP($B$351,$5:$127,MATCH($T355&amp;"/"&amp;M$349,$3:$3,0),FALSE),"")</f>
        <v>2023701.43</v>
      </c>
      <c r="N355" s="286">
        <f>IFERROR(VLOOKUP($B$351,$5:$127,MATCH($T355&amp;"/"&amp;N$349,$3:$3,0),FALSE),IFERROR(VLOOKUP($B$351,$5:$127,MATCH($T354&amp;"/"&amp;N$349,$3:$3,0),FALSE),IFERROR(VLOOKUP($B$351,$5:$127,MATCH($T353&amp;"/"&amp;N$349,$3:$3,0),FALSE),IFERROR(VLOOKUP($B$351,$5:$127,MATCH($T352&amp;"/"&amp;N$349,$3:$3,0),FALSE),""))))</f>
        <v>2733710.39</v>
      </c>
      <c r="O355" s="286">
        <f>IFERROR(VLOOKUP($B$351,$5:$127,MATCH($T355&amp;"/"&amp;O$349,$3:$3,0),FALSE),IFERROR(VLOOKUP($B$351,$5:$127,MATCH($T354&amp;"/"&amp;O$349,$3:$3,0),FALSE),IFERROR(VLOOKUP($B$351,$5:$127,MATCH($T353&amp;"/"&amp;O$349,$3:$3,0),FALSE),IFERROR(VLOOKUP($B$351,$5:$127,MATCH($T352&amp;"/"&amp;O$349,$3:$3,0),FALSE),""))))</f>
        <v>3354432.4</v>
      </c>
      <c r="P355" s="287">
        <f>IFERROR(VLOOKUP($B$351,$5:$127,MATCH($T355&amp;"/"&amp;P$349,$3:$3,0),FALSE),"")</f>
        <v>3136630.96</v>
      </c>
      <c r="Q355" s="286">
        <f>IFERROR(VLOOKUP($B$351,$5:$127,MATCH($T355&amp;"/"&amp;Q$349,$3:$3,0),FALSE),IFERROR(VLOOKUP($B$351,$5:$127,MATCH($T354&amp;"/"&amp;Q$349,$3:$3,0),FALSE),IFERROR(VLOOKUP($B$351,$5:$127,MATCH($T353&amp;"/"&amp;Q$349,$3:$3,0),FALSE),IFERROR(VLOOKUP($B$351,$5:$127,MATCH($T352&amp;"/"&amp;Q$349,$3:$3,0),FALSE),""))))</f>
        <v>2518905.35</v>
      </c>
      <c r="R355" s="286">
        <f>IFERROR(VLOOKUP($B$351,$5:$127,MATCH($T355&amp;"/"&amp;R$349,$3:$3,0),FALSE),IFERROR(VLOOKUP($B$351,$5:$127,MATCH($T354&amp;"/"&amp;R$349,$3:$3,0),FALSE),IFERROR(VLOOKUP($B$351,$5:$127,MATCH($T353&amp;"/"&amp;R$349,$3:$3,0),FALSE),IFERROR(VLOOKUP($B$351,$5:$127,MATCH($T352&amp;"/"&amp;R$349,$3:$3,0),FALSE),""))))</f>
        <v>2023603</v>
      </c>
      <c r="S355" s="48"/>
      <c r="T355" s="285" t="s">
        <v>172</v>
      </c>
    </row>
    <row r="356" spans="2:20" x14ac:dyDescent="0.15">
      <c r="B356" s="414">
        <f>+B355/B$403</f>
        <v>4.8445507254077039E-3</v>
      </c>
      <c r="C356" s="414">
        <f>+C355/C$403</f>
        <v>5.8079901034656083E-3</v>
      </c>
      <c r="D356" s="414">
        <f>+D355/D$403</f>
        <v>1.4469980707443878E-2</v>
      </c>
      <c r="E356" s="414">
        <f>+E355/E$403</f>
        <v>1.4570559074816407E-2</v>
      </c>
      <c r="F356" s="414">
        <f>+F355/F$403</f>
        <v>1.2835638242783092E-2</v>
      </c>
      <c r="G356" s="414">
        <f>+G355/G$403</f>
        <v>2.5384082426521667E-2</v>
      </c>
      <c r="H356" s="414">
        <f>+H355/H$403</f>
        <v>2.2489568478609057E-2</v>
      </c>
      <c r="I356" s="414">
        <f>+I355/I$403</f>
        <v>1.8299040898752644E-2</v>
      </c>
      <c r="J356" s="414">
        <f>+J355/J$403</f>
        <v>4.4649094975795736E-2</v>
      </c>
      <c r="K356" s="414">
        <f>+K355/K$403</f>
        <v>2.8014760363839653E-2</v>
      </c>
      <c r="L356" s="414">
        <f>+L355/L$403</f>
        <v>4.8456189886233875E-2</v>
      </c>
      <c r="M356" s="414">
        <f>+M355/M$403</f>
        <v>7.335015322646618E-2</v>
      </c>
      <c r="N356" s="414">
        <f>+N355/N$403</f>
        <v>7.7332371645189371E-2</v>
      </c>
      <c r="O356" s="414">
        <f>+O355/O$403</f>
        <v>6.9031835264740604E-2</v>
      </c>
      <c r="P356" s="414">
        <f>+P355/P$403</f>
        <v>6.512181862779591E-2</v>
      </c>
      <c r="Q356" s="414">
        <f>+Q355/Q$403</f>
        <v>4.647117106946657E-2</v>
      </c>
      <c r="R356" s="414">
        <f>+R355/R$403</f>
        <v>3.7153955418808053E-2</v>
      </c>
      <c r="S356" s="48"/>
      <c r="T356" s="372" t="s">
        <v>201</v>
      </c>
    </row>
    <row r="357" spans="2:20" x14ac:dyDescent="0.15">
      <c r="B357" s="428" t="s">
        <v>249</v>
      </c>
      <c r="C357" s="427"/>
      <c r="D357" s="427"/>
      <c r="E357" s="427"/>
      <c r="F357" s="427"/>
      <c r="G357" s="427"/>
      <c r="H357" s="427"/>
      <c r="I357" s="427"/>
      <c r="J357" s="427"/>
      <c r="K357" s="427"/>
      <c r="L357" s="427"/>
      <c r="M357" s="427"/>
      <c r="N357" s="427"/>
      <c r="O357" s="427"/>
      <c r="P357" s="427"/>
      <c r="Q357" s="427"/>
      <c r="R357" s="427"/>
      <c r="S357" s="48"/>
      <c r="T357" s="11"/>
    </row>
    <row r="358" spans="2:20" x14ac:dyDescent="0.15">
      <c r="B358" s="286">
        <f>IFERROR(VLOOKUP($B$357,$5:$127,MATCH($T358&amp;"/"&amp;B$349,$3:$3,0),FALSE),"")</f>
        <v>0</v>
      </c>
      <c r="C358" s="286">
        <f>IFERROR(VLOOKUP($B$357,$5:$127,MATCH($T358&amp;"/"&amp;C$349,$3:$3,0),FALSE),"")</f>
        <v>0</v>
      </c>
      <c r="D358" s="286">
        <f>IFERROR(VLOOKUP($B$357,$5:$127,MATCH($T358&amp;"/"&amp;D$349,$3:$3,0),FALSE),"")</f>
        <v>80000</v>
      </c>
      <c r="E358" s="286">
        <f>IFERROR(VLOOKUP($B$357,$5:$127,MATCH($T358&amp;"/"&amp;E$349,$3:$3,0),FALSE),"")</f>
        <v>0</v>
      </c>
      <c r="F358" s="286">
        <f>IFERROR(VLOOKUP($B$357,$5:$127,MATCH($T358&amp;"/"&amp;F$349,$3:$3,0),FALSE),"")</f>
        <v>0</v>
      </c>
      <c r="G358" s="286">
        <f>IFERROR(VLOOKUP($B$357,$5:$127,MATCH($T358&amp;"/"&amp;G$349,$3:$3,0),FALSE),"")</f>
        <v>0</v>
      </c>
      <c r="H358" s="286">
        <f>IFERROR(VLOOKUP($B$357,$5:$127,MATCH($T358&amp;"/"&amp;H$349,$3:$3,0),FALSE),"")</f>
        <v>0</v>
      </c>
      <c r="I358" s="286">
        <f>IFERROR(VLOOKUP($B$357,$5:$127,MATCH($T358&amp;"/"&amp;I$349,$3:$3,0),FALSE),"")</f>
        <v>0</v>
      </c>
      <c r="J358" s="286">
        <f>IFERROR(VLOOKUP($B$357,$5:$127,MATCH($T358&amp;"/"&amp;J$349,$3:$3,0),FALSE),"")</f>
        <v>0</v>
      </c>
      <c r="K358" s="286">
        <f>IFERROR(VLOOKUP($B$357,$5:$127,MATCH($T358&amp;"/"&amp;K$349,$3:$3,0),FALSE),"")</f>
        <v>803350</v>
      </c>
      <c r="L358" s="286">
        <f>IFERROR(VLOOKUP($B$357,$5:$127,MATCH($T358&amp;"/"&amp;L$349,$3:$3,0),FALSE),"")</f>
        <v>293695</v>
      </c>
      <c r="M358" s="286">
        <f>IFERROR(VLOOKUP($B$357,$5:$127,MATCH($T358&amp;"/"&amp;M$349,$3:$3,0),FALSE),"")</f>
        <v>1076775</v>
      </c>
      <c r="N358" s="286">
        <f>IFERROR(VLOOKUP($B$357,$5:$127,MATCH($T358&amp;"/"&amp;N$349,$3:$3,0),FALSE),"")</f>
        <v>0</v>
      </c>
      <c r="O358" s="286">
        <f>IFERROR(VLOOKUP($B$357,$5:$127,MATCH($T358&amp;"/"&amp;O$349,$3:$3,0),FALSE),"")</f>
        <v>0</v>
      </c>
      <c r="P358" s="286">
        <f>IFERROR(VLOOKUP($B$357,$5:$127,MATCH($T358&amp;"/"&amp;P$349,$3:$3,0),FALSE),"")</f>
        <v>0</v>
      </c>
      <c r="Q358" s="286">
        <f>IFERROR(VLOOKUP($B$357,$5:$127,MATCH($T358&amp;"/"&amp;Q$349,$3:$3,0),FALSE),"")</f>
        <v>0</v>
      </c>
      <c r="R358" s="286">
        <f>IFERROR(VLOOKUP($B$357,$5:$127,MATCH($T358&amp;"/"&amp;R$349,$3:$3,0),FALSE),"")</f>
        <v>0</v>
      </c>
      <c r="S358" s="48"/>
      <c r="T358" s="285" t="s">
        <v>175</v>
      </c>
    </row>
    <row r="359" spans="2:20" x14ac:dyDescent="0.15">
      <c r="B359" s="286">
        <f>IFERROR(VLOOKUP($B$357,$5:$127,MATCH($T359&amp;"/"&amp;B$349,$3:$3,0),FALSE),"")</f>
        <v>0</v>
      </c>
      <c r="C359" s="286">
        <f>IFERROR(VLOOKUP($B$357,$5:$127,MATCH($T359&amp;"/"&amp;C$349,$3:$3,0),FALSE),"")</f>
        <v>0</v>
      </c>
      <c r="D359" s="286">
        <f>IFERROR(VLOOKUP($B$357,$5:$127,MATCH($T359&amp;"/"&amp;D$349,$3:$3,0),FALSE),"")</f>
        <v>0</v>
      </c>
      <c r="E359" s="286">
        <f>IFERROR(VLOOKUP($B$357,$5:$127,MATCH($T359&amp;"/"&amp;E$349,$3:$3,0),FALSE),"")</f>
        <v>0</v>
      </c>
      <c r="F359" s="286">
        <f>IFERROR(VLOOKUP($B$357,$5:$127,MATCH($T359&amp;"/"&amp;F$349,$3:$3,0),FALSE),"")</f>
        <v>0</v>
      </c>
      <c r="G359" s="286">
        <f>IFERROR(VLOOKUP($B$357,$5:$127,MATCH($T359&amp;"/"&amp;G$349,$3:$3,0),FALSE),"")</f>
        <v>0</v>
      </c>
      <c r="H359" s="286">
        <f>IFERROR(VLOOKUP($B$357,$5:$127,MATCH($T359&amp;"/"&amp;H$349,$3:$3,0),FALSE),"")</f>
        <v>0</v>
      </c>
      <c r="I359" s="286">
        <f>IFERROR(VLOOKUP($B$357,$5:$127,MATCH($T359&amp;"/"&amp;I$349,$3:$3,0),FALSE),"")</f>
        <v>0</v>
      </c>
      <c r="J359" s="286">
        <f>IFERROR(VLOOKUP($B$357,$5:$127,MATCH($T359&amp;"/"&amp;J$349,$3:$3,0),FALSE),"")</f>
        <v>0</v>
      </c>
      <c r="K359" s="286">
        <f>IFERROR(VLOOKUP($B$357,$5:$127,MATCH($T359&amp;"/"&amp;K$349,$3:$3,0),FALSE),"")</f>
        <v>703712</v>
      </c>
      <c r="L359" s="286">
        <f>IFERROR(VLOOKUP($B$357,$5:$127,MATCH($T359&amp;"/"&amp;L$349,$3:$3,0),FALSE),"")</f>
        <v>479501</v>
      </c>
      <c r="M359" s="286">
        <f>IFERROR(VLOOKUP($B$357,$5:$127,MATCH($T359&amp;"/"&amp;M$349,$3:$3,0),FALSE),"")</f>
        <v>1333005</v>
      </c>
      <c r="N359" s="286">
        <f>IFERROR(VLOOKUP($B$357,$5:$127,MATCH($T359&amp;"/"&amp;N$349,$3:$3,0),FALSE),"")</f>
        <v>0</v>
      </c>
      <c r="O359" s="286">
        <f>IFERROR(VLOOKUP($B$357,$5:$127,MATCH($T359&amp;"/"&amp;O$349,$3:$3,0),FALSE),"")</f>
        <v>0</v>
      </c>
      <c r="P359" s="286">
        <f>IFERROR(VLOOKUP($B$357,$5:$127,MATCH($T359&amp;"/"&amp;P$349,$3:$3,0),FALSE),"")</f>
        <v>0</v>
      </c>
      <c r="Q359" s="286">
        <f>IFERROR(VLOOKUP($B$357,$5:$127,MATCH($T359&amp;"/"&amp;Q$349,$3:$3,0),FALSE),"")</f>
        <v>0</v>
      </c>
      <c r="R359" s="286" t="str">
        <f>IFERROR(VLOOKUP($B$357,$5:$127,MATCH($T359&amp;"/"&amp;R$349,$3:$3,0),FALSE),"")</f>
        <v/>
      </c>
      <c r="S359" s="48"/>
      <c r="T359" s="285" t="s">
        <v>174</v>
      </c>
    </row>
    <row r="360" spans="2:20" x14ac:dyDescent="0.15">
      <c r="B360" s="286">
        <f>IFERROR(VLOOKUP($B$357,$5:$127,MATCH($T360&amp;"/"&amp;B$349,$3:$3,0),FALSE),"")</f>
        <v>0</v>
      </c>
      <c r="C360" s="286">
        <f>IFERROR(VLOOKUP($B$357,$5:$127,MATCH($T360&amp;"/"&amp;C$349,$3:$3,0),FALSE),"")</f>
        <v>0</v>
      </c>
      <c r="D360" s="286">
        <f>IFERROR(VLOOKUP($B$357,$5:$127,MATCH($T360&amp;"/"&amp;D$349,$3:$3,0),FALSE),"")</f>
        <v>0</v>
      </c>
      <c r="E360" s="286">
        <f>IFERROR(VLOOKUP($B$357,$5:$127,MATCH($T360&amp;"/"&amp;E$349,$3:$3,0),FALSE),"")</f>
        <v>0</v>
      </c>
      <c r="F360" s="286">
        <f>IFERROR(VLOOKUP($B$357,$5:$127,MATCH($T360&amp;"/"&amp;F$349,$3:$3,0),FALSE),"")</f>
        <v>0</v>
      </c>
      <c r="G360" s="286">
        <f>IFERROR(VLOOKUP($B$357,$5:$127,MATCH($T360&amp;"/"&amp;G$349,$3:$3,0),FALSE),"")</f>
        <v>0</v>
      </c>
      <c r="H360" s="286">
        <f>IFERROR(VLOOKUP($B$357,$5:$127,MATCH($T360&amp;"/"&amp;H$349,$3:$3,0),FALSE),"")</f>
        <v>0</v>
      </c>
      <c r="I360" s="286">
        <f>IFERROR(VLOOKUP($B$357,$5:$127,MATCH($T360&amp;"/"&amp;I$349,$3:$3,0),FALSE),"")</f>
        <v>0</v>
      </c>
      <c r="J360" s="286">
        <f>IFERROR(VLOOKUP($B$357,$5:$127,MATCH($T360&amp;"/"&amp;J$349,$3:$3,0),FALSE),"")</f>
        <v>837127</v>
      </c>
      <c r="K360" s="286">
        <f>IFERROR(VLOOKUP($B$357,$5:$127,MATCH($T360&amp;"/"&amp;K$349,$3:$3,0),FALSE),"")</f>
        <v>100105</v>
      </c>
      <c r="L360" s="286">
        <f>IFERROR(VLOOKUP($B$357,$5:$127,MATCH($T360&amp;"/"&amp;L$349,$3:$3,0),FALSE),"")</f>
        <v>597220</v>
      </c>
      <c r="M360" s="286">
        <f>IFERROR(VLOOKUP($B$357,$5:$127,MATCH($T360&amp;"/"&amp;M$349,$3:$3,0),FALSE),"")</f>
        <v>1475025</v>
      </c>
      <c r="N360" s="286">
        <f>IFERROR(VLOOKUP($B$357,$5:$127,MATCH($T360&amp;"/"&amp;N$349,$3:$3,0),FALSE),"")</f>
        <v>0</v>
      </c>
      <c r="O360" s="286">
        <f>IFERROR(VLOOKUP($B$357,$5:$127,MATCH($T360&amp;"/"&amp;O$349,$3:$3,0),FALSE),"")</f>
        <v>0</v>
      </c>
      <c r="P360" s="286">
        <f>IFERROR(VLOOKUP($B$357,$5:$127,MATCH($T360&amp;"/"&amp;P$349,$3:$3,0),FALSE),"")</f>
        <v>0</v>
      </c>
      <c r="Q360" s="286">
        <f>IFERROR(VLOOKUP($B$357,$5:$127,MATCH($T360&amp;"/"&amp;Q$349,$3:$3,0),FALSE),"")</f>
        <v>0</v>
      </c>
      <c r="R360" s="286" t="str">
        <f>IFERROR(VLOOKUP($B$357,$5:$127,MATCH($T360&amp;"/"&amp;R$349,$3:$3,0),FALSE),"")</f>
        <v/>
      </c>
      <c r="S360" s="48"/>
      <c r="T360" s="285" t="s">
        <v>173</v>
      </c>
    </row>
    <row r="361" spans="2:20" x14ac:dyDescent="0.15">
      <c r="B361" s="286">
        <f>IFERROR(VLOOKUP($B$357,$5:$127,MATCH($T361&amp;"/"&amp;B$349,$3:$3,0),FALSE),IFERROR(VLOOKUP($B$357,$5:$127,MATCH($T360&amp;"/"&amp;B$349,$3:$3,0),FALSE),IFERROR(VLOOKUP($B$357,$5:$127,MATCH($T359&amp;"/"&amp;B$349,$3:$3,0),FALSE),IFERROR(VLOOKUP($B$357,$5:$127,MATCH($T358&amp;"/"&amp;B$349,$3:$3,0),FALSE),""))))</f>
        <v>0</v>
      </c>
      <c r="C361" s="286">
        <f>IFERROR(VLOOKUP($B$357,$5:$127,MATCH($T361&amp;"/"&amp;C$349,$3:$3,0),FALSE),IFERROR(VLOOKUP($B$357,$5:$127,MATCH($T360&amp;"/"&amp;C$349,$3:$3,0),FALSE),IFERROR(VLOOKUP($B$357,$5:$127,MATCH($T359&amp;"/"&amp;C$349,$3:$3,0),FALSE),IFERROR(VLOOKUP($B$357,$5:$127,MATCH($T358&amp;"/"&amp;C$349,$3:$3,0),FALSE),""))))</f>
        <v>0</v>
      </c>
      <c r="D361" s="286">
        <f>IFERROR(VLOOKUP($B$357,$5:$127,MATCH($T361&amp;"/"&amp;D$349,$3:$3,0),FALSE),IFERROR(VLOOKUP($B$357,$5:$127,MATCH($T360&amp;"/"&amp;D$349,$3:$3,0),FALSE),IFERROR(VLOOKUP($B$357,$5:$127,MATCH($T359&amp;"/"&amp;D$349,$3:$3,0),FALSE),IFERROR(VLOOKUP($B$357,$5:$127,MATCH($T358&amp;"/"&amp;D$349,$3:$3,0),FALSE),""))))</f>
        <v>0</v>
      </c>
      <c r="E361" s="286">
        <f>IFERROR(VLOOKUP($B$357,$5:$127,MATCH($T361&amp;"/"&amp;E$349,$3:$3,0),FALSE),IFERROR(VLOOKUP($B$357,$5:$127,MATCH($T360&amp;"/"&amp;E$349,$3:$3,0),FALSE),IFERROR(VLOOKUP($B$357,$5:$127,MATCH($T359&amp;"/"&amp;E$349,$3:$3,0),FALSE),IFERROR(VLOOKUP($B$357,$5:$127,MATCH($T358&amp;"/"&amp;E$349,$3:$3,0),FALSE),""))))</f>
        <v>0</v>
      </c>
      <c r="F361" s="286">
        <f>IFERROR(VLOOKUP($B$357,$5:$127,MATCH($T361&amp;"/"&amp;F$349,$3:$3,0),FALSE),IFERROR(VLOOKUP($B$357,$5:$127,MATCH($T360&amp;"/"&amp;F$349,$3:$3,0),FALSE),IFERROR(VLOOKUP($B$357,$5:$127,MATCH($T359&amp;"/"&amp;F$349,$3:$3,0),FALSE),IFERROR(VLOOKUP($B$357,$5:$127,MATCH($T358&amp;"/"&amp;F$349,$3:$3,0),FALSE),""))))</f>
        <v>3960.26</v>
      </c>
      <c r="G361" s="286">
        <f>IFERROR(VLOOKUP($B$357,$5:$127,MATCH($T361&amp;"/"&amp;G$349,$3:$3,0),FALSE),IFERROR(VLOOKUP($B$357,$5:$127,MATCH($T360&amp;"/"&amp;G$349,$3:$3,0),FALSE),IFERROR(VLOOKUP($B$357,$5:$127,MATCH($T359&amp;"/"&amp;G$349,$3:$3,0),FALSE),IFERROR(VLOOKUP($B$357,$5:$127,MATCH($T358&amp;"/"&amp;G$349,$3:$3,0),FALSE),""))))</f>
        <v>0</v>
      </c>
      <c r="H361" s="286">
        <f>IFERROR(VLOOKUP($B$357,$5:$127,MATCH($T361&amp;"/"&amp;H$349,$3:$3,0),FALSE),IFERROR(VLOOKUP($B$357,$5:$127,MATCH($T360&amp;"/"&amp;H$349,$3:$3,0),FALSE),IFERROR(VLOOKUP($B$357,$5:$127,MATCH($T359&amp;"/"&amp;H$349,$3:$3,0),FALSE),IFERROR(VLOOKUP($B$357,$5:$127,MATCH($T358&amp;"/"&amp;H$349,$3:$3,0),FALSE),""))))</f>
        <v>0</v>
      </c>
      <c r="I361" s="286">
        <f>IFERROR(VLOOKUP($B$357,$5:$127,MATCH($T361&amp;"/"&amp;I$349,$3:$3,0),FALSE),IFERROR(VLOOKUP($B$357,$5:$127,MATCH($T360&amp;"/"&amp;I$349,$3:$3,0),FALSE),IFERROR(VLOOKUP($B$357,$5:$127,MATCH($T359&amp;"/"&amp;I$349,$3:$3,0),FALSE),IFERROR(VLOOKUP($B$357,$5:$127,MATCH($T358&amp;"/"&amp;I$349,$3:$3,0),FALSE),""))))</f>
        <v>0</v>
      </c>
      <c r="J361" s="286">
        <f>IFERROR(VLOOKUP($B$357,$5:$127,MATCH($T361&amp;"/"&amp;J$349,$3:$3,0),FALSE),IFERROR(VLOOKUP($B$357,$5:$127,MATCH($T360&amp;"/"&amp;J$349,$3:$3,0),FALSE),IFERROR(VLOOKUP($B$357,$5:$127,MATCH($T359&amp;"/"&amp;J$349,$3:$3,0),FALSE),IFERROR(VLOOKUP($B$357,$5:$127,MATCH($T358&amp;"/"&amp;J$349,$3:$3,0),FALSE),""))))</f>
        <v>53746.05</v>
      </c>
      <c r="K361" s="286">
        <f>IFERROR(VLOOKUP($B$357,$5:$127,MATCH($T361&amp;"/"&amp;K$349,$3:$3,0),FALSE),IFERROR(VLOOKUP($B$357,$5:$127,MATCH($T360&amp;"/"&amp;K$349,$3:$3,0),FALSE),IFERROR(VLOOKUP($B$357,$5:$127,MATCH($T359&amp;"/"&amp;K$349,$3:$3,0),FALSE),IFERROR(VLOOKUP($B$357,$5:$127,MATCH($T358&amp;"/"&amp;K$349,$3:$3,0),FALSE),""))))</f>
        <v>98042.7</v>
      </c>
      <c r="L361" s="286">
        <f>IFERROR(VLOOKUP($B$357,$5:$127,MATCH($T361&amp;"/"&amp;L$349,$3:$3,0),FALSE),IFERROR(VLOOKUP($B$357,$5:$127,MATCH($T360&amp;"/"&amp;L$349,$3:$3,0),FALSE),IFERROR(VLOOKUP($B$357,$5:$127,MATCH($T359&amp;"/"&amp;L$349,$3:$3,0),FALSE),IFERROR(VLOOKUP($B$357,$5:$127,MATCH($T358&amp;"/"&amp;L$349,$3:$3,0),FALSE),""))))</f>
        <v>898689.56</v>
      </c>
      <c r="M361" s="286">
        <f>IFERROR(VLOOKUP($B$357,$5:$127,MATCH($T361&amp;"/"&amp;M$349,$3:$3,0),FALSE),IFERROR(VLOOKUP($B$357,$5:$127,MATCH($T360&amp;"/"&amp;M$349,$3:$3,0),FALSE),IFERROR(VLOOKUP($B$357,$5:$127,MATCH($T359&amp;"/"&amp;M$349,$3:$3,0),FALSE),IFERROR(VLOOKUP($B$357,$5:$127,MATCH($T358&amp;"/"&amp;M$349,$3:$3,0),FALSE),""))))</f>
        <v>787939.1</v>
      </c>
      <c r="N361" s="286">
        <f>IFERROR(VLOOKUP($B$357,$5:$127,MATCH($T361&amp;"/"&amp;N$349,$3:$3,0),FALSE),IFERROR(VLOOKUP($B$357,$5:$127,MATCH($T360&amp;"/"&amp;N$349,$3:$3,0),FALSE),IFERROR(VLOOKUP($B$357,$5:$127,MATCH($T359&amp;"/"&amp;N$349,$3:$3,0),FALSE),IFERROR(VLOOKUP($B$357,$5:$127,MATCH($T358&amp;"/"&amp;N$349,$3:$3,0),FALSE),""))))</f>
        <v>0</v>
      </c>
      <c r="O361" s="286">
        <f>IFERROR(VLOOKUP($B$357,$5:$127,MATCH($T361&amp;"/"&amp;O$349,$3:$3,0),FALSE),IFERROR(VLOOKUP($B$357,$5:$127,MATCH($T360&amp;"/"&amp;O$349,$3:$3,0),FALSE),IFERROR(VLOOKUP($B$357,$5:$127,MATCH($T359&amp;"/"&amp;O$349,$3:$3,0),FALSE),IFERROR(VLOOKUP($B$357,$5:$127,MATCH($T358&amp;"/"&amp;O$349,$3:$3,0),FALSE),""))))</f>
        <v>0</v>
      </c>
      <c r="P361" s="286">
        <f>IFERROR(VLOOKUP($B$357,$5:$127,MATCH($T361&amp;"/"&amp;P$349,$3:$3,0),FALSE),IFERROR(VLOOKUP($B$357,$5:$127,MATCH($T360&amp;"/"&amp;P$349,$3:$3,0),FALSE),IFERROR(VLOOKUP($B$357,$5:$127,MATCH($T359&amp;"/"&amp;P$349,$3:$3,0),FALSE),IFERROR(VLOOKUP($B$357,$5:$127,MATCH($T358&amp;"/"&amp;P$349,$3:$3,0),FALSE),""))))</f>
        <v>0</v>
      </c>
      <c r="Q361" s="286">
        <f>IFERROR(VLOOKUP($B$357,$5:$127,MATCH($T361&amp;"/"&amp;Q$349,$3:$3,0),FALSE),IFERROR(VLOOKUP($B$357,$5:$127,MATCH($T360&amp;"/"&amp;Q$349,$3:$3,0),FALSE),IFERROR(VLOOKUP($B$357,$5:$127,MATCH($T359&amp;"/"&amp;Q$349,$3:$3,0),FALSE),IFERROR(VLOOKUP($B$357,$5:$127,MATCH($T358&amp;"/"&amp;Q$349,$3:$3,0),FALSE),""))))</f>
        <v>0</v>
      </c>
      <c r="R361" s="286">
        <f>IFERROR(VLOOKUP($B$357,$5:$127,MATCH($T361&amp;"/"&amp;R$349,$3:$3,0),FALSE),IFERROR(VLOOKUP($B$357,$5:$127,MATCH($T360&amp;"/"&amp;R$349,$3:$3,0),FALSE),IFERROR(VLOOKUP($B$357,$5:$127,MATCH($T359&amp;"/"&amp;R$349,$3:$3,0),FALSE),IFERROR(VLOOKUP($B$357,$5:$127,MATCH($T358&amp;"/"&amp;R$349,$3:$3,0),FALSE),""))))</f>
        <v>0</v>
      </c>
      <c r="S361" s="48"/>
      <c r="T361" s="285" t="s">
        <v>172</v>
      </c>
    </row>
    <row r="362" spans="2:20" x14ac:dyDescent="0.15">
      <c r="B362" s="414">
        <f>+B361/B$403</f>
        <v>0</v>
      </c>
      <c r="C362" s="414">
        <f>+C361/C$403</f>
        <v>0</v>
      </c>
      <c r="D362" s="414">
        <f>+D361/D$403</f>
        <v>0</v>
      </c>
      <c r="E362" s="414">
        <f>+E361/E$403</f>
        <v>0</v>
      </c>
      <c r="F362" s="414">
        <f>+F361/F$403</f>
        <v>1.4267514491677195E-4</v>
      </c>
      <c r="G362" s="414">
        <f>+G361/G$403</f>
        <v>0</v>
      </c>
      <c r="H362" s="414">
        <f>+H361/H$403</f>
        <v>0</v>
      </c>
      <c r="I362" s="414">
        <f>+I361/I$403</f>
        <v>0</v>
      </c>
      <c r="J362" s="414">
        <f>+J361/J$403</f>
        <v>2.2029951370343762E-3</v>
      </c>
      <c r="K362" s="414">
        <f>+K361/K$403</f>
        <v>3.915864019359604E-3</v>
      </c>
      <c r="L362" s="414">
        <f>+L361/L$403</f>
        <v>3.3980197200722095E-2</v>
      </c>
      <c r="M362" s="414">
        <f>+M361/M$403</f>
        <v>2.8559278983226223E-2</v>
      </c>
      <c r="N362" s="414">
        <f>+N361/N$403</f>
        <v>0</v>
      </c>
      <c r="O362" s="414">
        <f>+O361/O$403</f>
        <v>0</v>
      </c>
      <c r="P362" s="414">
        <f>+P361/P$403</f>
        <v>0</v>
      </c>
      <c r="Q362" s="414">
        <f>+Q361/Q$403</f>
        <v>0</v>
      </c>
      <c r="R362" s="414">
        <f>+R361/R$403</f>
        <v>0</v>
      </c>
      <c r="S362" s="48"/>
      <c r="T362" s="372" t="s">
        <v>201</v>
      </c>
    </row>
    <row r="363" spans="2:20" x14ac:dyDescent="0.15">
      <c r="B363" s="428" t="s">
        <v>248</v>
      </c>
      <c r="C363" s="427"/>
      <c r="D363" s="427"/>
      <c r="E363" s="427"/>
      <c r="F363" s="427"/>
      <c r="G363" s="427"/>
      <c r="H363" s="427"/>
      <c r="I363" s="427"/>
      <c r="J363" s="427"/>
      <c r="K363" s="427"/>
      <c r="L363" s="427"/>
      <c r="M363" s="427"/>
      <c r="N363" s="427"/>
      <c r="O363" s="427"/>
      <c r="P363" s="427"/>
      <c r="Q363" s="427"/>
      <c r="R363" s="427"/>
      <c r="S363" s="48"/>
      <c r="T363" s="11"/>
    </row>
    <row r="364" spans="2:20" x14ac:dyDescent="0.15">
      <c r="B364" s="286">
        <f>IFERROR(VLOOKUP($B$363,$5:$127,MATCH($T364&amp;"/"&amp;B$349,$3:$3,0),FALSE),"")</f>
        <v>347403</v>
      </c>
      <c r="C364" s="286">
        <f>IFERROR(VLOOKUP($B$363,$5:$127,MATCH($T364&amp;"/"&amp;C$349,$3:$3,0),FALSE),"")</f>
        <v>275462</v>
      </c>
      <c r="D364" s="286">
        <f>IFERROR(VLOOKUP($B$363,$5:$127,MATCH($T364&amp;"/"&amp;D$349,$3:$3,0),FALSE),"")</f>
        <v>630930</v>
      </c>
      <c r="E364" s="286">
        <f>IFERROR(VLOOKUP($B$363,$5:$127,MATCH($T364&amp;"/"&amp;E$349,$3:$3,0),FALSE),"")</f>
        <v>377497</v>
      </c>
      <c r="F364" s="286">
        <f>IFERROR(VLOOKUP($B$363,$5:$127,MATCH($T364&amp;"/"&amp;F$349,$3:$3,0),FALSE),"")</f>
        <v>767165</v>
      </c>
      <c r="G364" s="286">
        <f>IFERROR(VLOOKUP($B$363,$5:$127,MATCH($T364&amp;"/"&amp;G$349,$3:$3,0),FALSE),"")</f>
        <v>972997</v>
      </c>
      <c r="H364" s="286">
        <f>IFERROR(VLOOKUP($B$363,$5:$127,MATCH($T364&amp;"/"&amp;H$349,$3:$3,0),FALSE),"")</f>
        <v>835695</v>
      </c>
      <c r="I364" s="286">
        <f>IFERROR(VLOOKUP($B$363,$5:$127,MATCH($T364&amp;"/"&amp;I$349,$3:$3,0),FALSE),"")</f>
        <v>779359</v>
      </c>
      <c r="J364" s="286">
        <f>IFERROR(VLOOKUP($B$363,$5:$127,MATCH($T364&amp;"/"&amp;J$349,$3:$3,0),FALSE),"")</f>
        <v>1188936</v>
      </c>
      <c r="K364" s="286">
        <f>IFERROR(VLOOKUP($B$363,$5:$127,MATCH($T364&amp;"/"&amp;K$349,$3:$3,0),FALSE),"")</f>
        <v>1072170</v>
      </c>
      <c r="L364" s="286">
        <f>IFERROR(VLOOKUP($B$363,$5:$127,MATCH($T364&amp;"/"&amp;L$349,$3:$3,0),FALSE),"")</f>
        <v>950460</v>
      </c>
      <c r="M364" s="286">
        <f>IFERROR(VLOOKUP($B$363,$5:$127,MATCH($T364&amp;"/"&amp;M$349,$3:$3,0),FALSE),"")</f>
        <v>991404</v>
      </c>
      <c r="N364" s="286">
        <f>IFERROR(VLOOKUP($B$363,$5:$127,MATCH($T364&amp;"/"&amp;N$349,$3:$3,0),FALSE),"")</f>
        <v>759310</v>
      </c>
      <c r="O364" s="286">
        <f>IFERROR(VLOOKUP($B$363,$5:$127,MATCH($T364&amp;"/"&amp;O$349,$3:$3,0),FALSE),"")</f>
        <v>547528</v>
      </c>
      <c r="P364" s="286">
        <f>IFERROR(VLOOKUP($B$363,$5:$127,MATCH($T364&amp;"/"&amp;P$349,$3:$3,0),FALSE),"")</f>
        <v>1000029</v>
      </c>
      <c r="Q364" s="286">
        <f>IFERROR(VLOOKUP($B$363,$5:$127,MATCH($T364&amp;"/"&amp;Q$349,$3:$3,0),FALSE),"")</f>
        <v>1302916</v>
      </c>
      <c r="R364" s="286">
        <f>IFERROR(VLOOKUP($B$363,$5:$127,MATCH($T364&amp;"/"&amp;R$349,$3:$3,0),FALSE),"")</f>
        <v>1316054</v>
      </c>
      <c r="S364" s="48"/>
      <c r="T364" s="285" t="s">
        <v>175</v>
      </c>
    </row>
    <row r="365" spans="2:20" x14ac:dyDescent="0.15">
      <c r="B365" s="286">
        <f>IFERROR(VLOOKUP($B$363,$5:$127,MATCH($T365&amp;"/"&amp;B$349,$3:$3,0),FALSE),"")</f>
        <v>242810</v>
      </c>
      <c r="C365" s="286">
        <f>IFERROR(VLOOKUP($B$363,$5:$127,MATCH($T365&amp;"/"&amp;C$349,$3:$3,0),FALSE),"")</f>
        <v>482125</v>
      </c>
      <c r="D365" s="286">
        <f>IFERROR(VLOOKUP($B$363,$5:$127,MATCH($T365&amp;"/"&amp;D$349,$3:$3,0),FALSE),"")</f>
        <v>226467</v>
      </c>
      <c r="E365" s="286">
        <f>IFERROR(VLOOKUP($B$363,$5:$127,MATCH($T365&amp;"/"&amp;E$349,$3:$3,0),FALSE),"")</f>
        <v>275969</v>
      </c>
      <c r="F365" s="286">
        <f>IFERROR(VLOOKUP($B$363,$5:$127,MATCH($T365&amp;"/"&amp;F$349,$3:$3,0),FALSE),"")</f>
        <v>679872</v>
      </c>
      <c r="G365" s="286">
        <f>IFERROR(VLOOKUP($B$363,$5:$127,MATCH($T365&amp;"/"&amp;G$349,$3:$3,0),FALSE),"")</f>
        <v>863157</v>
      </c>
      <c r="H365" s="286">
        <f>IFERROR(VLOOKUP($B$363,$5:$127,MATCH($T365&amp;"/"&amp;H$349,$3:$3,0),FALSE),"")</f>
        <v>605805</v>
      </c>
      <c r="I365" s="286">
        <f>IFERROR(VLOOKUP($B$363,$5:$127,MATCH($T365&amp;"/"&amp;I$349,$3:$3,0),FALSE),"")</f>
        <v>586507</v>
      </c>
      <c r="J365" s="286">
        <f>IFERROR(VLOOKUP($B$363,$5:$127,MATCH($T365&amp;"/"&amp;J$349,$3:$3,0),FALSE),"")</f>
        <v>840951</v>
      </c>
      <c r="K365" s="286">
        <f>IFERROR(VLOOKUP($B$363,$5:$127,MATCH($T365&amp;"/"&amp;K$349,$3:$3,0),FALSE),"")</f>
        <v>788932</v>
      </c>
      <c r="L365" s="286">
        <f>IFERROR(VLOOKUP($B$363,$5:$127,MATCH($T365&amp;"/"&amp;L$349,$3:$3,0),FALSE),"")</f>
        <v>721407</v>
      </c>
      <c r="M365" s="286">
        <f>IFERROR(VLOOKUP($B$363,$5:$127,MATCH($T365&amp;"/"&amp;M$349,$3:$3,0),FALSE),"")</f>
        <v>555241</v>
      </c>
      <c r="N365" s="286">
        <f>IFERROR(VLOOKUP($B$363,$5:$127,MATCH($T365&amp;"/"&amp;N$349,$3:$3,0),FALSE),"")</f>
        <v>602501</v>
      </c>
      <c r="O365" s="286">
        <f>IFERROR(VLOOKUP($B$363,$5:$127,MATCH($T365&amp;"/"&amp;O$349,$3:$3,0),FALSE),"")</f>
        <v>617865</v>
      </c>
      <c r="P365" s="286">
        <f>IFERROR(VLOOKUP($B$363,$5:$127,MATCH($T365&amp;"/"&amp;P$349,$3:$3,0),FALSE),"")</f>
        <v>942428</v>
      </c>
      <c r="Q365" s="286">
        <f>IFERROR(VLOOKUP($B$363,$5:$127,MATCH($T365&amp;"/"&amp;Q$349,$3:$3,0),FALSE),"")</f>
        <v>758174</v>
      </c>
      <c r="R365" s="286" t="str">
        <f>IFERROR(VLOOKUP($B$363,$5:$127,MATCH($T365&amp;"/"&amp;R$349,$3:$3,0),FALSE),"")</f>
        <v/>
      </c>
      <c r="S365" s="48"/>
      <c r="T365" s="285" t="s">
        <v>174</v>
      </c>
    </row>
    <row r="366" spans="2:20" x14ac:dyDescent="0.15">
      <c r="B366" s="286">
        <f>IFERROR(VLOOKUP($B$363,$5:$127,MATCH($T366&amp;"/"&amp;B$349,$3:$3,0),FALSE),"")</f>
        <v>277362</v>
      </c>
      <c r="C366" s="286">
        <f>IFERROR(VLOOKUP($B$363,$5:$127,MATCH($T366&amp;"/"&amp;C$349,$3:$3,0),FALSE),"")</f>
        <v>243791</v>
      </c>
      <c r="D366" s="286">
        <f>IFERROR(VLOOKUP($B$363,$5:$127,MATCH($T366&amp;"/"&amp;D$349,$3:$3,0),FALSE),"")</f>
        <v>254717</v>
      </c>
      <c r="E366" s="286">
        <f>IFERROR(VLOOKUP($B$363,$5:$127,MATCH($T366&amp;"/"&amp;E$349,$3:$3,0),FALSE),"")</f>
        <v>320199</v>
      </c>
      <c r="F366" s="286">
        <f>IFERROR(VLOOKUP($B$363,$5:$127,MATCH($T366&amp;"/"&amp;F$349,$3:$3,0),FALSE),"")</f>
        <v>592340</v>
      </c>
      <c r="G366" s="286">
        <f>IFERROR(VLOOKUP($B$363,$5:$127,MATCH($T366&amp;"/"&amp;G$349,$3:$3,0),FALSE),"")</f>
        <v>837396</v>
      </c>
      <c r="H366" s="286">
        <f>IFERROR(VLOOKUP($B$363,$5:$127,MATCH($T366&amp;"/"&amp;H$349,$3:$3,0),FALSE),"")</f>
        <v>614595</v>
      </c>
      <c r="I366" s="286">
        <f>IFERROR(VLOOKUP($B$363,$5:$127,MATCH($T366&amp;"/"&amp;I$349,$3:$3,0),FALSE),"")</f>
        <v>952977</v>
      </c>
      <c r="J366" s="286">
        <f>IFERROR(VLOOKUP($B$363,$5:$127,MATCH($T366&amp;"/"&amp;J$349,$3:$3,0),FALSE),"")</f>
        <v>0</v>
      </c>
      <c r="K366" s="286">
        <f>IFERROR(VLOOKUP($B$363,$5:$127,MATCH($T366&amp;"/"&amp;K$349,$3:$3,0),FALSE),"")</f>
        <v>712488</v>
      </c>
      <c r="L366" s="286">
        <f>IFERROR(VLOOKUP($B$363,$5:$127,MATCH($T366&amp;"/"&amp;L$349,$3:$3,0),FALSE),"")</f>
        <v>716868</v>
      </c>
      <c r="M366" s="286">
        <f>IFERROR(VLOOKUP($B$363,$5:$127,MATCH($T366&amp;"/"&amp;M$349,$3:$3,0),FALSE),"")</f>
        <v>662147</v>
      </c>
      <c r="N366" s="286">
        <f>IFERROR(VLOOKUP($B$363,$5:$127,MATCH($T366&amp;"/"&amp;N$349,$3:$3,0),FALSE),"")</f>
        <v>424608</v>
      </c>
      <c r="O366" s="286">
        <f>IFERROR(VLOOKUP($B$363,$5:$127,MATCH($T366&amp;"/"&amp;O$349,$3:$3,0),FALSE),"")</f>
        <v>636505</v>
      </c>
      <c r="P366" s="286">
        <f>IFERROR(VLOOKUP($B$363,$5:$127,MATCH($T366&amp;"/"&amp;P$349,$3:$3,0),FALSE),"")</f>
        <v>1016611</v>
      </c>
      <c r="Q366" s="286">
        <f>IFERROR(VLOOKUP($B$363,$5:$127,MATCH($T366&amp;"/"&amp;Q$349,$3:$3,0),FALSE),"")</f>
        <v>829430</v>
      </c>
      <c r="R366" s="286" t="str">
        <f>IFERROR(VLOOKUP($B$363,$5:$127,MATCH($T366&amp;"/"&amp;R$349,$3:$3,0),FALSE),"")</f>
        <v/>
      </c>
      <c r="S366" s="48"/>
      <c r="T366" s="285" t="s">
        <v>173</v>
      </c>
    </row>
    <row r="367" spans="2:20" x14ac:dyDescent="0.15">
      <c r="B367" s="286">
        <f>IFERROR(VLOOKUP($B$363,$5:$127,MATCH($T367&amp;"/"&amp;B$349,$3:$3,0),FALSE),"")</f>
        <v>282511.53999999998</v>
      </c>
      <c r="C367" s="286">
        <f>IFERROR(VLOOKUP($B$363,$5:$127,MATCH($T367&amp;"/"&amp;C$349,$3:$3,0),FALSE),"")</f>
        <v>345370.92</v>
      </c>
      <c r="D367" s="286">
        <f>IFERROR(VLOOKUP($B$363,$5:$127,MATCH($T367&amp;"/"&amp;D$349,$3:$3,0),FALSE),"")</f>
        <v>345883.07</v>
      </c>
      <c r="E367" s="286">
        <f>IFERROR(VLOOKUP($B$363,$5:$127,MATCH($T367&amp;"/"&amp;E$349,$3:$3,0),FALSE),"")</f>
        <v>663736.71</v>
      </c>
      <c r="F367" s="286">
        <f>IFERROR(VLOOKUP($B$363,$5:$127,MATCH($T367&amp;"/"&amp;F$349,$3:$3,0),FALSE),"")</f>
        <v>836138.01</v>
      </c>
      <c r="G367" s="286">
        <f>IFERROR(VLOOKUP($B$363,$5:$127,MATCH($T367&amp;"/"&amp;G$349,$3:$3,0),FALSE),"")</f>
        <v>936363.87</v>
      </c>
      <c r="H367" s="286">
        <f>IFERROR(VLOOKUP($B$363,$5:$127,MATCH($T367&amp;"/"&amp;H$349,$3:$3,0),FALSE),"")</f>
        <v>1031426.6</v>
      </c>
      <c r="I367" s="286">
        <f>IFERROR(VLOOKUP($B$363,$5:$127,MATCH($T367&amp;"/"&amp;I$349,$3:$3,0),FALSE),"")</f>
        <v>779886.86</v>
      </c>
      <c r="J367" s="286">
        <f>IFERROR(VLOOKUP($B$363,$5:$127,MATCH($T367&amp;"/"&amp;J$349,$3:$3,0),FALSE),"")</f>
        <v>937882.98</v>
      </c>
      <c r="K367" s="286">
        <f>IFERROR(VLOOKUP($B$363,$5:$127,MATCH($T367&amp;"/"&amp;K$349,$3:$3,0),FALSE),"")</f>
        <v>860029.92</v>
      </c>
      <c r="L367" s="286">
        <f>IFERROR(VLOOKUP($B$363,$5:$127,MATCH($T367&amp;"/"&amp;L$349,$3:$3,0),FALSE),"")</f>
        <v>863429.23</v>
      </c>
      <c r="M367" s="286">
        <f>IFERROR(VLOOKUP($B$363,$5:$127,MATCH($T367&amp;"/"&amp;M$349,$3:$3,0),FALSE),"")</f>
        <v>692165.63</v>
      </c>
      <c r="N367" s="286">
        <f>IFERROR(VLOOKUP($B$363,$5:$127,MATCH($T367&amp;"/"&amp;N$349,$3:$3,0),FALSE),IFERROR(VLOOKUP($B$363,$5:$127,MATCH($T366&amp;"/"&amp;N$349,$3:$3,0),FALSE),IFERROR(VLOOKUP($B$363,$5:$127,MATCH($T365&amp;"/"&amp;N$349,$3:$3,0),FALSE),IFERROR(VLOOKUP($B$363,$5:$127,MATCH($T364&amp;"/"&amp;N$349,$3:$3,0),FALSE),""))))</f>
        <v>514364.4</v>
      </c>
      <c r="O367" s="286">
        <f>IFERROR(VLOOKUP($B$363,$5:$127,MATCH($T367&amp;"/"&amp;O$349,$3:$3,0),FALSE),IFERROR(VLOOKUP($B$363,$5:$127,MATCH($T366&amp;"/"&amp;O$349,$3:$3,0),FALSE),IFERROR(VLOOKUP($B$363,$5:$127,MATCH($T365&amp;"/"&amp;O$349,$3:$3,0),FALSE),IFERROR(VLOOKUP($B$363,$5:$127,MATCH($T364&amp;"/"&amp;O$349,$3:$3,0),FALSE),""))))</f>
        <v>801361.55</v>
      </c>
      <c r="P367" s="286">
        <f>IFERROR(VLOOKUP($B$363,$5:$127,MATCH($T367&amp;"/"&amp;P$349,$3:$3,0),FALSE),"")</f>
        <v>1227402.98</v>
      </c>
      <c r="Q367" s="286">
        <f>IFERROR(VLOOKUP($B$363,$5:$127,MATCH($T367&amp;"/"&amp;Q$349,$3:$3,0),FALSE),IFERROR(VLOOKUP($B$363,$5:$127,MATCH($T366&amp;"/"&amp;Q$349,$3:$3,0),FALSE),IFERROR(VLOOKUP($B$363,$5:$127,MATCH($T365&amp;"/"&amp;Q$349,$3:$3,0),FALSE),IFERROR(VLOOKUP($B$363,$5:$127,MATCH($T364&amp;"/"&amp;Q$349,$3:$3,0),FALSE),""))))</f>
        <v>1518977.84</v>
      </c>
      <c r="R367" s="286">
        <f>IFERROR(VLOOKUP($B$363,$5:$127,MATCH($T367&amp;"/"&amp;R$349,$3:$3,0),FALSE),IFERROR(VLOOKUP($B$363,$5:$127,MATCH($T366&amp;"/"&amp;R$349,$3:$3,0),FALSE),IFERROR(VLOOKUP($B$363,$5:$127,MATCH($T365&amp;"/"&amp;R$349,$3:$3,0),FALSE),IFERROR(VLOOKUP($B$363,$5:$127,MATCH($T364&amp;"/"&amp;R$349,$3:$3,0),FALSE),""))))</f>
        <v>1316054</v>
      </c>
      <c r="S367" s="48"/>
      <c r="T367" s="285" t="s">
        <v>172</v>
      </c>
    </row>
    <row r="368" spans="2:20" x14ac:dyDescent="0.15">
      <c r="B368" s="414">
        <f>+B367/B$403</f>
        <v>1.5993222963766006E-2</v>
      </c>
      <c r="C368" s="414">
        <f>+C367/C$403</f>
        <v>1.7428021379769915E-2</v>
      </c>
      <c r="D368" s="414">
        <f>+D367/D$403</f>
        <v>1.6719178461549713E-2</v>
      </c>
      <c r="E368" s="414">
        <f>+E367/E$403</f>
        <v>3.0610096945895941E-2</v>
      </c>
      <c r="F368" s="414">
        <f>+F367/F$403</f>
        <v>3.0123302951617144E-2</v>
      </c>
      <c r="G368" s="414">
        <f>+G367/G$403</f>
        <v>3.2054167457675017E-2</v>
      </c>
      <c r="H368" s="414">
        <f>+H367/H$403</f>
        <v>3.5927101438475439E-2</v>
      </c>
      <c r="I368" s="414">
        <f>+I367/I$403</f>
        <v>3.1833027860916616E-2</v>
      </c>
      <c r="J368" s="414">
        <f>+J367/J$403</f>
        <v>3.8442855689809929E-2</v>
      </c>
      <c r="K368" s="414">
        <f>+K367/K$403</f>
        <v>3.434993344023287E-2</v>
      </c>
      <c r="L368" s="414">
        <f>+L367/L$403</f>
        <v>3.2646974895610928E-2</v>
      </c>
      <c r="M368" s="414">
        <f>+M367/M$403</f>
        <v>2.5087917746143756E-2</v>
      </c>
      <c r="N368" s="414">
        <f>+N367/N$403</f>
        <v>1.4550560691198472E-2</v>
      </c>
      <c r="O368" s="414">
        <f>+O367/O$403</f>
        <v>1.6491451283113408E-2</v>
      </c>
      <c r="P368" s="414">
        <f>+P367/P$403</f>
        <v>2.5482983260095161E-2</v>
      </c>
      <c r="Q368" s="414">
        <f>+Q367/Q$403</f>
        <v>2.802355358583395E-2</v>
      </c>
      <c r="R368" s="414">
        <f>+R367/R$403</f>
        <v>2.4163144472875368E-2</v>
      </c>
      <c r="S368" s="48"/>
      <c r="T368" s="372" t="s">
        <v>201</v>
      </c>
    </row>
    <row r="369" spans="1:20" x14ac:dyDescent="0.15">
      <c r="B369" s="428" t="s">
        <v>247</v>
      </c>
      <c r="C369" s="427"/>
      <c r="D369" s="427"/>
      <c r="E369" s="427"/>
      <c r="F369" s="427"/>
      <c r="G369" s="427"/>
      <c r="H369" s="427"/>
      <c r="I369" s="427"/>
      <c r="J369" s="427"/>
      <c r="K369" s="427"/>
      <c r="L369" s="427"/>
      <c r="M369" s="427"/>
      <c r="N369" s="427"/>
      <c r="O369" s="427"/>
      <c r="P369" s="427"/>
      <c r="Q369" s="427"/>
      <c r="R369" s="427"/>
      <c r="S369" s="48"/>
      <c r="T369" s="11"/>
    </row>
    <row r="370" spans="1:20" x14ac:dyDescent="0.15">
      <c r="B370" s="286">
        <f>IFERROR(VLOOKUP($B$369,$5:$127,MATCH($T370&amp;"/"&amp;B$349,$3:$3,0),FALSE),"")</f>
        <v>229671</v>
      </c>
      <c r="C370" s="286">
        <f>IFERROR(VLOOKUP($B$369,$5:$127,MATCH($T370&amp;"/"&amp;C$349,$3:$3,0),FALSE),"")</f>
        <v>261808</v>
      </c>
      <c r="D370" s="286">
        <f>IFERROR(VLOOKUP($B$369,$5:$127,MATCH($T370&amp;"/"&amp;D$349,$3:$3,0),FALSE),"")</f>
        <v>252405</v>
      </c>
      <c r="E370" s="286">
        <f>IFERROR(VLOOKUP($B$369,$5:$127,MATCH($T370&amp;"/"&amp;E$349,$3:$3,0),FALSE),"")</f>
        <v>303103</v>
      </c>
      <c r="F370" s="286">
        <f>IFERROR(VLOOKUP($B$369,$5:$127,MATCH($T370&amp;"/"&amp;F$349,$3:$3,0),FALSE),"")</f>
        <v>424692</v>
      </c>
      <c r="G370" s="286">
        <f>IFERROR(VLOOKUP($B$369,$5:$127,MATCH($T370&amp;"/"&amp;G$349,$3:$3,0),FALSE),"")</f>
        <v>455484</v>
      </c>
      <c r="H370" s="286">
        <f>IFERROR(VLOOKUP($B$369,$5:$127,MATCH($T370&amp;"/"&amp;H$349,$3:$3,0),FALSE),"")</f>
        <v>593712</v>
      </c>
      <c r="I370" s="286">
        <f>IFERROR(VLOOKUP($B$369,$5:$127,MATCH($T370&amp;"/"&amp;I$349,$3:$3,0),FALSE),"")</f>
        <v>607597</v>
      </c>
      <c r="J370" s="286">
        <f>IFERROR(VLOOKUP($B$369,$5:$127,MATCH($T370&amp;"/"&amp;J$349,$3:$3,0),FALSE),"")</f>
        <v>647816</v>
      </c>
      <c r="K370" s="286">
        <f>IFERROR(VLOOKUP($B$369,$5:$127,MATCH($T370&amp;"/"&amp;K$349,$3:$3,0),FALSE),"")</f>
        <v>704494</v>
      </c>
      <c r="L370" s="286">
        <f>IFERROR(VLOOKUP($B$369,$5:$127,MATCH($T370&amp;"/"&amp;L$349,$3:$3,0),FALSE),"")</f>
        <v>741488</v>
      </c>
      <c r="M370" s="286">
        <f>IFERROR(VLOOKUP($B$369,$5:$127,MATCH($T370&amp;"/"&amp;M$349,$3:$3,0),FALSE),"")</f>
        <v>789519</v>
      </c>
      <c r="N370" s="286">
        <f>IFERROR(VLOOKUP($B$369,$5:$127,MATCH($T370&amp;"/"&amp;N$349,$3:$3,0),FALSE),"")</f>
        <v>767305</v>
      </c>
      <c r="O370" s="286">
        <f>IFERROR(VLOOKUP($B$369,$5:$127,MATCH($T370&amp;"/"&amp;O$349,$3:$3,0),FALSE),"")</f>
        <v>724063</v>
      </c>
      <c r="P370" s="286">
        <f>IFERROR(VLOOKUP($B$369,$5:$127,MATCH($T370&amp;"/"&amp;P$349,$3:$3,0),FALSE),"")</f>
        <v>708707</v>
      </c>
      <c r="Q370" s="286">
        <f>IFERROR(VLOOKUP($B$369,$5:$127,MATCH($T370&amp;"/"&amp;Q$349,$3:$3,0),FALSE),"")</f>
        <v>921844</v>
      </c>
      <c r="R370" s="286">
        <f>IFERROR(VLOOKUP($B$369,$5:$127,MATCH($T370&amp;"/"&amp;R$349,$3:$3,0),FALSE),"")</f>
        <v>833050</v>
      </c>
      <c r="S370" s="48"/>
      <c r="T370" s="285" t="s">
        <v>175</v>
      </c>
    </row>
    <row r="371" spans="1:20" x14ac:dyDescent="0.15">
      <c r="B371" s="286">
        <f>IFERROR(VLOOKUP($B$369,$5:$127,MATCH($T371&amp;"/"&amp;B$349,$3:$3,0),FALSE),"")</f>
        <v>242385</v>
      </c>
      <c r="C371" s="286">
        <f>IFERROR(VLOOKUP($B$369,$5:$127,MATCH($T371&amp;"/"&amp;C$349,$3:$3,0),FALSE),"")</f>
        <v>243614</v>
      </c>
      <c r="D371" s="286">
        <f>IFERROR(VLOOKUP($B$369,$5:$127,MATCH($T371&amp;"/"&amp;D$349,$3:$3,0),FALSE),"")</f>
        <v>252594</v>
      </c>
      <c r="E371" s="286">
        <f>IFERROR(VLOOKUP($B$369,$5:$127,MATCH($T371&amp;"/"&amp;E$349,$3:$3,0),FALSE),"")</f>
        <v>326965</v>
      </c>
      <c r="F371" s="286">
        <f>IFERROR(VLOOKUP($B$369,$5:$127,MATCH($T371&amp;"/"&amp;F$349,$3:$3,0),FALSE),"")</f>
        <v>460999</v>
      </c>
      <c r="G371" s="286">
        <f>IFERROR(VLOOKUP($B$369,$5:$127,MATCH($T371&amp;"/"&amp;G$349,$3:$3,0),FALSE),"")</f>
        <v>470755</v>
      </c>
      <c r="H371" s="286">
        <f>IFERROR(VLOOKUP($B$369,$5:$127,MATCH($T371&amp;"/"&amp;H$349,$3:$3,0),FALSE),"")</f>
        <v>595777</v>
      </c>
      <c r="I371" s="286">
        <f>IFERROR(VLOOKUP($B$369,$5:$127,MATCH($T371&amp;"/"&amp;I$349,$3:$3,0),FALSE),"")</f>
        <v>586900</v>
      </c>
      <c r="J371" s="286">
        <f>IFERROR(VLOOKUP($B$369,$5:$127,MATCH($T371&amp;"/"&amp;J$349,$3:$3,0),FALSE),"")</f>
        <v>642152</v>
      </c>
      <c r="K371" s="286">
        <f>IFERROR(VLOOKUP($B$369,$5:$127,MATCH($T371&amp;"/"&amp;K$349,$3:$3,0),FALSE),"")</f>
        <v>672820</v>
      </c>
      <c r="L371" s="286">
        <f>IFERROR(VLOOKUP($B$369,$5:$127,MATCH($T371&amp;"/"&amp;L$349,$3:$3,0),FALSE),"")</f>
        <v>720234</v>
      </c>
      <c r="M371" s="286">
        <f>IFERROR(VLOOKUP($B$369,$5:$127,MATCH($T371&amp;"/"&amp;M$349,$3:$3,0),FALSE),"")</f>
        <v>818179</v>
      </c>
      <c r="N371" s="286">
        <f>IFERROR(VLOOKUP($B$369,$5:$127,MATCH($T371&amp;"/"&amp;N$349,$3:$3,0),FALSE),"")</f>
        <v>727145</v>
      </c>
      <c r="O371" s="286">
        <f>IFERROR(VLOOKUP($B$369,$5:$127,MATCH($T371&amp;"/"&amp;O$349,$3:$3,0),FALSE),"")</f>
        <v>709102</v>
      </c>
      <c r="P371" s="286">
        <f>IFERROR(VLOOKUP($B$369,$5:$127,MATCH($T371&amp;"/"&amp;P$349,$3:$3,0),FALSE),"")</f>
        <v>761576</v>
      </c>
      <c r="Q371" s="286">
        <f>IFERROR(VLOOKUP($B$369,$5:$127,MATCH($T371&amp;"/"&amp;Q$349,$3:$3,0),FALSE),"")</f>
        <v>947188</v>
      </c>
      <c r="R371" s="286" t="str">
        <f>IFERROR(VLOOKUP($B$369,$5:$127,MATCH($T371&amp;"/"&amp;R$349,$3:$3,0),FALSE),"")</f>
        <v/>
      </c>
      <c r="S371" s="48"/>
      <c r="T371" s="285" t="s">
        <v>174</v>
      </c>
    </row>
    <row r="372" spans="1:20" x14ac:dyDescent="0.15">
      <c r="B372" s="286">
        <f>IFERROR(VLOOKUP($B$369,$5:$127,MATCH($T372&amp;"/"&amp;B$349,$3:$3,0),FALSE),"")</f>
        <v>254357</v>
      </c>
      <c r="C372" s="286">
        <f>IFERROR(VLOOKUP($B$369,$5:$127,MATCH($T372&amp;"/"&amp;C$349,$3:$3,0),FALSE),"")</f>
        <v>229035</v>
      </c>
      <c r="D372" s="286">
        <f>IFERROR(VLOOKUP($B$369,$5:$127,MATCH($T372&amp;"/"&amp;D$349,$3:$3,0),FALSE),"")</f>
        <v>249513</v>
      </c>
      <c r="E372" s="286">
        <f>IFERROR(VLOOKUP($B$369,$5:$127,MATCH($T372&amp;"/"&amp;E$349,$3:$3,0),FALSE),"")</f>
        <v>363361</v>
      </c>
      <c r="F372" s="286">
        <f>IFERROR(VLOOKUP($B$369,$5:$127,MATCH($T372&amp;"/"&amp;F$349,$3:$3,0),FALSE),"")</f>
        <v>452573</v>
      </c>
      <c r="G372" s="286">
        <f>IFERROR(VLOOKUP($B$369,$5:$127,MATCH($T372&amp;"/"&amp;G$349,$3:$3,0),FALSE),"")</f>
        <v>503846</v>
      </c>
      <c r="H372" s="286">
        <f>IFERROR(VLOOKUP($B$369,$5:$127,MATCH($T372&amp;"/"&amp;H$349,$3:$3,0),FALSE),"")</f>
        <v>605332</v>
      </c>
      <c r="I372" s="286">
        <f>IFERROR(VLOOKUP($B$369,$5:$127,MATCH($T372&amp;"/"&amp;I$349,$3:$3,0),FALSE),"")</f>
        <v>617003</v>
      </c>
      <c r="J372" s="286">
        <f>IFERROR(VLOOKUP($B$369,$5:$127,MATCH($T372&amp;"/"&amp;J$349,$3:$3,0),FALSE),"")</f>
        <v>707320</v>
      </c>
      <c r="K372" s="286">
        <f>IFERROR(VLOOKUP($B$369,$5:$127,MATCH($T372&amp;"/"&amp;K$349,$3:$3,0),FALSE),"")</f>
        <v>644813</v>
      </c>
      <c r="L372" s="286">
        <f>IFERROR(VLOOKUP($B$369,$5:$127,MATCH($T372&amp;"/"&amp;L$349,$3:$3,0),FALSE),"")</f>
        <v>744936</v>
      </c>
      <c r="M372" s="286">
        <f>IFERROR(VLOOKUP($B$369,$5:$127,MATCH($T372&amp;"/"&amp;M$349,$3:$3,0),FALSE),"")</f>
        <v>826738</v>
      </c>
      <c r="N372" s="286">
        <f>IFERROR(VLOOKUP($B$369,$5:$127,MATCH($T372&amp;"/"&amp;N$349,$3:$3,0),FALSE),"")</f>
        <v>706526</v>
      </c>
      <c r="O372" s="286">
        <f>IFERROR(VLOOKUP($B$369,$5:$127,MATCH($T372&amp;"/"&amp;O$349,$3:$3,0),FALSE),"")</f>
        <v>692580</v>
      </c>
      <c r="P372" s="286">
        <f>IFERROR(VLOOKUP($B$369,$5:$127,MATCH($T372&amp;"/"&amp;P$349,$3:$3,0),FALSE),"")</f>
        <v>810562</v>
      </c>
      <c r="Q372" s="286">
        <f>IFERROR(VLOOKUP($B$369,$5:$127,MATCH($T372&amp;"/"&amp;Q$349,$3:$3,0),FALSE),"")</f>
        <v>994670</v>
      </c>
      <c r="R372" s="286" t="str">
        <f>IFERROR(VLOOKUP($B$369,$5:$127,MATCH($T372&amp;"/"&amp;R$349,$3:$3,0),FALSE),"")</f>
        <v/>
      </c>
      <c r="S372" s="48"/>
      <c r="T372" s="285" t="s">
        <v>173</v>
      </c>
    </row>
    <row r="373" spans="1:20" x14ac:dyDescent="0.15">
      <c r="B373" s="286">
        <f>IFERROR(VLOOKUP($B$369,$5:$127,MATCH($T373&amp;"/"&amp;B$349,$3:$3,0),FALSE),"")</f>
        <v>284523.90999999997</v>
      </c>
      <c r="C373" s="286">
        <f>IFERROR(VLOOKUP($B$369,$5:$127,MATCH($T373&amp;"/"&amp;C$349,$3:$3,0),FALSE),"")</f>
        <v>259353.91</v>
      </c>
      <c r="D373" s="286">
        <f>IFERROR(VLOOKUP($B$369,$5:$127,MATCH($T373&amp;"/"&amp;D$349,$3:$3,0),FALSE),"")</f>
        <v>304062.82</v>
      </c>
      <c r="E373" s="286">
        <f>IFERROR(VLOOKUP($B$369,$5:$127,MATCH($T373&amp;"/"&amp;E$349,$3:$3,0),FALSE),"")</f>
        <v>399890.41</v>
      </c>
      <c r="F373" s="286">
        <f>IFERROR(VLOOKUP($B$369,$5:$127,MATCH($T373&amp;"/"&amp;F$349,$3:$3,0),FALSE),"")</f>
        <v>473384.49</v>
      </c>
      <c r="G373" s="286">
        <f>IFERROR(VLOOKUP($B$369,$5:$127,MATCH($T373&amp;"/"&amp;G$349,$3:$3,0),FALSE),"")</f>
        <v>614956.79</v>
      </c>
      <c r="H373" s="286">
        <f>IFERROR(VLOOKUP($B$369,$5:$127,MATCH($T373&amp;"/"&amp;H$349,$3:$3,0),FALSE),"")</f>
        <v>634966.62</v>
      </c>
      <c r="I373" s="286">
        <f>IFERROR(VLOOKUP($B$369,$5:$127,MATCH($T373&amp;"/"&amp;I$349,$3:$3,0),FALSE),"")</f>
        <v>675074.37</v>
      </c>
      <c r="J373" s="286">
        <f>IFERROR(VLOOKUP($B$369,$5:$127,MATCH($T373&amp;"/"&amp;J$349,$3:$3,0),FALSE),"")</f>
        <v>780760.22</v>
      </c>
      <c r="K373" s="286">
        <f>IFERROR(VLOOKUP($B$369,$5:$127,MATCH($T373&amp;"/"&amp;K$349,$3:$3,0),FALSE),"")</f>
        <v>807076.41</v>
      </c>
      <c r="L373" s="286">
        <f>IFERROR(VLOOKUP($B$369,$5:$127,MATCH($T373&amp;"/"&amp;L$349,$3:$3,0),FALSE),"")</f>
        <v>844818.65</v>
      </c>
      <c r="M373" s="286">
        <f>IFERROR(VLOOKUP($B$369,$5:$127,MATCH($T373&amp;"/"&amp;M$349,$3:$3,0),FALSE),"")</f>
        <v>871491.91</v>
      </c>
      <c r="N373" s="286">
        <f>IFERROR(VLOOKUP($B$369,$5:$127,MATCH($T373&amp;"/"&amp;N$349,$3:$3,0),FALSE),IFERROR(VLOOKUP($B$369,$5:$127,MATCH($T372&amp;"/"&amp;N$349,$3:$3,0),FALSE),IFERROR(VLOOKUP($B$369,$5:$127,MATCH($T371&amp;"/"&amp;N$349,$3:$3,0),FALSE),IFERROR(VLOOKUP($B$369,$5:$127,MATCH($T370&amp;"/"&amp;N$349,$3:$3,0),FALSE),""))))</f>
        <v>781749.71</v>
      </c>
      <c r="O373" s="286">
        <f>IFERROR(VLOOKUP($B$369,$5:$127,MATCH($T373&amp;"/"&amp;O$349,$3:$3,0),FALSE),IFERROR(VLOOKUP($B$369,$5:$127,MATCH($T372&amp;"/"&amp;O$349,$3:$3,0),FALSE),IFERROR(VLOOKUP($B$369,$5:$127,MATCH($T371&amp;"/"&amp;O$349,$3:$3,0),FALSE),IFERROR(VLOOKUP($B$369,$5:$127,MATCH($T370&amp;"/"&amp;O$349,$3:$3,0),FALSE),""))))</f>
        <v>747783.81</v>
      </c>
      <c r="P373" s="286">
        <f>IFERROR(VLOOKUP($B$369,$5:$127,MATCH($T373&amp;"/"&amp;P$349,$3:$3,0),FALSE),"")</f>
        <v>1023892.4</v>
      </c>
      <c r="Q373" s="286">
        <f>IFERROR(VLOOKUP($B$369,$5:$127,MATCH($T373&amp;"/"&amp;Q$349,$3:$3,0),FALSE),IFERROR(VLOOKUP($B$369,$5:$127,MATCH($T372&amp;"/"&amp;Q$349,$3:$3,0),FALSE),IFERROR(VLOOKUP($B$369,$5:$127,MATCH($T371&amp;"/"&amp;Q$349,$3:$3,0),FALSE),IFERROR(VLOOKUP($B$369,$5:$127,MATCH($T370&amp;"/"&amp;Q$349,$3:$3,0),FALSE),""))))</f>
        <v>982421.8</v>
      </c>
      <c r="R373" s="286">
        <f>IFERROR(VLOOKUP($B$369,$5:$127,MATCH($T373&amp;"/"&amp;R$349,$3:$3,0),FALSE),IFERROR(VLOOKUP($B$369,$5:$127,MATCH($T372&amp;"/"&amp;R$349,$3:$3,0),FALSE),IFERROR(VLOOKUP($B$369,$5:$127,MATCH($T371&amp;"/"&amp;R$349,$3:$3,0),FALSE),IFERROR(VLOOKUP($B$369,$5:$127,MATCH($T370&amp;"/"&amp;R$349,$3:$3,0),FALSE),""))))</f>
        <v>833050</v>
      </c>
      <c r="S373" s="48"/>
      <c r="T373" s="285" t="s">
        <v>172</v>
      </c>
    </row>
    <row r="374" spans="1:20" x14ac:dyDescent="0.15">
      <c r="B374" s="414">
        <f>+B373/B$403</f>
        <v>1.610714497238765E-2</v>
      </c>
      <c r="C374" s="414">
        <f>+C373/C$403</f>
        <v>1.3087452436374557E-2</v>
      </c>
      <c r="D374" s="414">
        <f>+D373/D$403</f>
        <v>1.4697685408835037E-2</v>
      </c>
      <c r="E374" s="414">
        <f>+E373/E$403</f>
        <v>1.844207806109455E-2</v>
      </c>
      <c r="F374" s="414">
        <f>+F373/F$403</f>
        <v>1.7054486501417124E-2</v>
      </c>
      <c r="G374" s="414">
        <f>+G373/G$403</f>
        <v>2.1051568260418135E-2</v>
      </c>
      <c r="H374" s="414">
        <f>+H373/H$403</f>
        <v>2.2117434402783374E-2</v>
      </c>
      <c r="I374" s="414">
        <f>+I373/I$403</f>
        <v>2.7554844594254009E-2</v>
      </c>
      <c r="J374" s="414">
        <f>+J373/J$403</f>
        <v>3.2002555868754813E-2</v>
      </c>
      <c r="K374" s="414">
        <f>+K373/K$403</f>
        <v>3.2234949412785652E-2</v>
      </c>
      <c r="L374" s="414">
        <f>+L373/L$403</f>
        <v>3.1943293439224793E-2</v>
      </c>
      <c r="M374" s="414">
        <f>+M373/M$403</f>
        <v>3.1587695786786926E-2</v>
      </c>
      <c r="N374" s="414">
        <f>+N373/N$403</f>
        <v>2.211447098726468E-2</v>
      </c>
      <c r="O374" s="414">
        <f>+O373/O$403</f>
        <v>1.5388859464140666E-2</v>
      </c>
      <c r="P374" s="414">
        <f>+P373/P$403</f>
        <v>2.1257755858910054E-2</v>
      </c>
      <c r="Q374" s="414">
        <f>+Q373/Q$403</f>
        <v>1.8124655430253968E-2</v>
      </c>
      <c r="R374" s="414">
        <f>+R373/R$403</f>
        <v>1.5295046786172014E-2</v>
      </c>
      <c r="S374" s="48"/>
      <c r="T374" s="372" t="s">
        <v>201</v>
      </c>
    </row>
    <row r="375" spans="1:20" x14ac:dyDescent="0.15">
      <c r="A375" s="422"/>
      <c r="B375" s="426" t="s">
        <v>246</v>
      </c>
      <c r="C375" s="425"/>
      <c r="D375" s="425"/>
      <c r="E375" s="425"/>
      <c r="F375" s="425"/>
      <c r="G375" s="425"/>
      <c r="H375" s="425"/>
      <c r="I375" s="425"/>
      <c r="J375" s="425"/>
      <c r="K375" s="425"/>
      <c r="L375" s="425"/>
      <c r="M375" s="425"/>
      <c r="N375" s="425"/>
      <c r="O375" s="425"/>
      <c r="P375" s="425"/>
      <c r="Q375" s="425"/>
      <c r="R375" s="425"/>
      <c r="S375" s="48"/>
      <c r="T375" s="11"/>
    </row>
    <row r="376" spans="1:20" x14ac:dyDescent="0.15">
      <c r="B376" s="286">
        <f>IFERROR(VLOOKUP($B$375,$5:$127,MATCH($T376&amp;"/"&amp;B$349,$3:$3,0),FALSE),"")</f>
        <v>1207950</v>
      </c>
      <c r="C376" s="286">
        <f>IFERROR(VLOOKUP($B$375,$5:$127,MATCH($T376&amp;"/"&amp;C$349,$3:$3,0),FALSE),"")</f>
        <v>1386641</v>
      </c>
      <c r="D376" s="286">
        <f>IFERROR(VLOOKUP($B$375,$5:$127,MATCH($T376&amp;"/"&amp;D$349,$3:$3,0),FALSE),"")</f>
        <v>1507017</v>
      </c>
      <c r="E376" s="286">
        <f>IFERROR(VLOOKUP($B$375,$5:$127,MATCH($T376&amp;"/"&amp;E$349,$3:$3,0),FALSE),"")</f>
        <v>1704207</v>
      </c>
      <c r="F376" s="286">
        <f>IFERROR(VLOOKUP($B$375,$5:$127,MATCH($T376&amp;"/"&amp;F$349,$3:$3,0),FALSE),"")</f>
        <v>1769818</v>
      </c>
      <c r="G376" s="286">
        <f>IFERROR(VLOOKUP($B$375,$5:$127,MATCH($T376&amp;"/"&amp;G$349,$3:$3,0),FALSE),"")</f>
        <v>2118412</v>
      </c>
      <c r="H376" s="286">
        <f>IFERROR(VLOOKUP($B$375,$5:$127,MATCH($T376&amp;"/"&amp;H$349,$3:$3,0),FALSE),"")</f>
        <v>2112124</v>
      </c>
      <c r="I376" s="286">
        <f>IFERROR(VLOOKUP($B$375,$5:$127,MATCH($T376&amp;"/"&amp;I$349,$3:$3,0),FALSE),"")</f>
        <v>2363412</v>
      </c>
      <c r="J376" s="286">
        <f>IFERROR(VLOOKUP($B$375,$5:$127,MATCH($T376&amp;"/"&amp;J$349,$3:$3,0),FALSE),"")</f>
        <v>2886073</v>
      </c>
      <c r="K376" s="286">
        <f>IFERROR(VLOOKUP($B$375,$5:$127,MATCH($T376&amp;"/"&amp;K$349,$3:$3,0),FALSE),"")</f>
        <v>3917361</v>
      </c>
      <c r="L376" s="286">
        <f>IFERROR(VLOOKUP($B$375,$5:$127,MATCH($T376&amp;"/"&amp;L$349,$3:$3,0),FALSE),"")</f>
        <v>3369258</v>
      </c>
      <c r="M376" s="286">
        <f>IFERROR(VLOOKUP($B$375,$5:$127,MATCH($T376&amp;"/"&amp;M$349,$3:$3,0),FALSE),"")</f>
        <v>4731560</v>
      </c>
      <c r="N376" s="286">
        <f>IFERROR(VLOOKUP($B$375,$5:$127,MATCH($T376&amp;"/"&amp;N$349,$3:$3,0),FALSE),"")</f>
        <v>4913897</v>
      </c>
      <c r="O376" s="286">
        <f>IFERROR(VLOOKUP($B$375,$5:$127,MATCH($T376&amp;"/"&amp;O$349,$3:$3,0),FALSE),"")</f>
        <v>4383839</v>
      </c>
      <c r="P376" s="286">
        <f>IFERROR(VLOOKUP($B$375,$5:$127,MATCH($T376&amp;"/"&amp;P$349,$3:$3,0),FALSE),"")</f>
        <v>6033246</v>
      </c>
      <c r="Q376" s="286">
        <f>IFERROR(VLOOKUP($B$375,$5:$127,MATCH($T376&amp;"/"&amp;Q$349,$3:$3,0),FALSE),"")</f>
        <v>6184537</v>
      </c>
      <c r="R376" s="286">
        <f>IFERROR(VLOOKUP($B$375,$5:$127,MATCH($T376&amp;"/"&amp;R$349,$3:$3,0),FALSE),"")</f>
        <v>4671877</v>
      </c>
      <c r="S376" s="48"/>
      <c r="T376" s="285" t="s">
        <v>175</v>
      </c>
    </row>
    <row r="377" spans="1:20" x14ac:dyDescent="0.15">
      <c r="B377" s="286">
        <f>IFERROR(VLOOKUP($B$375,$5:$127,MATCH($T377&amp;"/"&amp;B$349,$3:$3,0),FALSE),"")</f>
        <v>934321</v>
      </c>
      <c r="C377" s="286">
        <f>IFERROR(VLOOKUP($B$375,$5:$127,MATCH($T377&amp;"/"&amp;C$349,$3:$3,0),FALSE),"")</f>
        <v>1201277</v>
      </c>
      <c r="D377" s="286">
        <f>IFERROR(VLOOKUP($B$375,$5:$127,MATCH($T377&amp;"/"&amp;D$349,$3:$3,0),FALSE),"")</f>
        <v>1333184</v>
      </c>
      <c r="E377" s="286">
        <f>IFERROR(VLOOKUP($B$375,$5:$127,MATCH($T377&amp;"/"&amp;E$349,$3:$3,0),FALSE),"")</f>
        <v>1848611</v>
      </c>
      <c r="F377" s="286">
        <f>IFERROR(VLOOKUP($B$375,$5:$127,MATCH($T377&amp;"/"&amp;F$349,$3:$3,0),FALSE),"")</f>
        <v>1751988</v>
      </c>
      <c r="G377" s="286">
        <f>IFERROR(VLOOKUP($B$375,$5:$127,MATCH($T377&amp;"/"&amp;G$349,$3:$3,0),FALSE),"")</f>
        <v>1950630</v>
      </c>
      <c r="H377" s="286">
        <f>IFERROR(VLOOKUP($B$375,$5:$127,MATCH($T377&amp;"/"&amp;H$349,$3:$3,0),FALSE),"")</f>
        <v>1771179</v>
      </c>
      <c r="I377" s="286">
        <f>IFERROR(VLOOKUP($B$375,$5:$127,MATCH($T377&amp;"/"&amp;I$349,$3:$3,0),FALSE),"")</f>
        <v>2039420</v>
      </c>
      <c r="J377" s="286">
        <f>IFERROR(VLOOKUP($B$375,$5:$127,MATCH($T377&amp;"/"&amp;J$349,$3:$3,0),FALSE),"")</f>
        <v>2912651</v>
      </c>
      <c r="K377" s="286">
        <f>IFERROR(VLOOKUP($B$375,$5:$127,MATCH($T377&amp;"/"&amp;K$349,$3:$3,0),FALSE),"")</f>
        <v>2904155</v>
      </c>
      <c r="L377" s="286">
        <f>IFERROR(VLOOKUP($B$375,$5:$127,MATCH($T377&amp;"/"&amp;L$349,$3:$3,0),FALSE),"")</f>
        <v>2918380</v>
      </c>
      <c r="M377" s="286">
        <f>IFERROR(VLOOKUP($B$375,$5:$127,MATCH($T377&amp;"/"&amp;M$349,$3:$3,0),FALSE),"")</f>
        <v>3870174</v>
      </c>
      <c r="N377" s="286">
        <f>IFERROR(VLOOKUP($B$375,$5:$127,MATCH($T377&amp;"/"&amp;N$349,$3:$3,0),FALSE),"")</f>
        <v>4997772</v>
      </c>
      <c r="O377" s="286">
        <f>IFERROR(VLOOKUP($B$375,$5:$127,MATCH($T377&amp;"/"&amp;O$349,$3:$3,0),FALSE),"")</f>
        <v>4706759</v>
      </c>
      <c r="P377" s="286">
        <f>IFERROR(VLOOKUP($B$375,$5:$127,MATCH($T377&amp;"/"&amp;P$349,$3:$3,0),FALSE),"")</f>
        <v>5399869</v>
      </c>
      <c r="Q377" s="286">
        <f>IFERROR(VLOOKUP($B$375,$5:$127,MATCH($T377&amp;"/"&amp;Q$349,$3:$3,0),FALSE),"")</f>
        <v>6474747</v>
      </c>
      <c r="R377" s="286" t="str">
        <f>IFERROR(VLOOKUP($B$375,$5:$127,MATCH($T377&amp;"/"&amp;R$349,$3:$3,0),FALSE),"")</f>
        <v/>
      </c>
      <c r="S377" s="48"/>
      <c r="T377" s="285" t="s">
        <v>174</v>
      </c>
    </row>
    <row r="378" spans="1:20" x14ac:dyDescent="0.15">
      <c r="B378" s="286">
        <f>IFERROR(VLOOKUP($B$375,$5:$127,MATCH($T378&amp;"/"&amp;B$349,$3:$3,0),FALSE),"")</f>
        <v>1664306</v>
      </c>
      <c r="C378" s="286">
        <f>IFERROR(VLOOKUP($B$375,$5:$127,MATCH($T378&amp;"/"&amp;C$349,$3:$3,0),FALSE),"")</f>
        <v>1147494</v>
      </c>
      <c r="D378" s="286">
        <f>IFERROR(VLOOKUP($B$375,$5:$127,MATCH($T378&amp;"/"&amp;D$349,$3:$3,0),FALSE),"")</f>
        <v>1359558</v>
      </c>
      <c r="E378" s="286">
        <f>IFERROR(VLOOKUP($B$375,$5:$127,MATCH($T378&amp;"/"&amp;E$349,$3:$3,0),FALSE),"")</f>
        <v>1569522</v>
      </c>
      <c r="F378" s="286">
        <f>IFERROR(VLOOKUP($B$375,$5:$127,MATCH($T378&amp;"/"&amp;F$349,$3:$3,0),FALSE),"")</f>
        <v>1685756</v>
      </c>
      <c r="G378" s="286">
        <f>IFERROR(VLOOKUP($B$375,$5:$127,MATCH($T378&amp;"/"&amp;G$349,$3:$3,0),FALSE),"")</f>
        <v>2044371</v>
      </c>
      <c r="H378" s="286">
        <f>IFERROR(VLOOKUP($B$375,$5:$127,MATCH($T378&amp;"/"&amp;H$349,$3:$3,0),FALSE),"")</f>
        <v>1870690</v>
      </c>
      <c r="I378" s="286">
        <f>IFERROR(VLOOKUP($B$375,$5:$127,MATCH($T378&amp;"/"&amp;I$349,$3:$3,0),FALSE),"")</f>
        <v>2105985</v>
      </c>
      <c r="J378" s="286">
        <f>IFERROR(VLOOKUP($B$375,$5:$127,MATCH($T378&amp;"/"&amp;J$349,$3:$3,0),FALSE),"")</f>
        <v>2897231</v>
      </c>
      <c r="K378" s="286">
        <f>IFERROR(VLOOKUP($B$375,$5:$127,MATCH($T378&amp;"/"&amp;K$349,$3:$3,0),FALSE),"")</f>
        <v>2993444</v>
      </c>
      <c r="L378" s="286">
        <f>IFERROR(VLOOKUP($B$375,$5:$127,MATCH($T378&amp;"/"&amp;L$349,$3:$3,0),FALSE),"")</f>
        <v>3552085</v>
      </c>
      <c r="M378" s="286">
        <f>IFERROR(VLOOKUP($B$375,$5:$127,MATCH($T378&amp;"/"&amp;M$349,$3:$3,0),FALSE),"")</f>
        <v>4125462</v>
      </c>
      <c r="N378" s="286">
        <f>IFERROR(VLOOKUP($B$375,$5:$127,MATCH($T378&amp;"/"&amp;N$349,$3:$3,0),FALSE),"")</f>
        <v>4275200</v>
      </c>
      <c r="O378" s="286">
        <f>IFERROR(VLOOKUP($B$375,$5:$127,MATCH($T378&amp;"/"&amp;O$349,$3:$3,0),FALSE),"")</f>
        <v>5015400</v>
      </c>
      <c r="P378" s="286">
        <f>IFERROR(VLOOKUP($B$375,$5:$127,MATCH($T378&amp;"/"&amp;P$349,$3:$3,0),FALSE),"")</f>
        <v>5838132</v>
      </c>
      <c r="Q378" s="286">
        <f>IFERROR(VLOOKUP($B$375,$5:$127,MATCH($T378&amp;"/"&amp;Q$349,$3:$3,0),FALSE),"")</f>
        <v>4743231</v>
      </c>
      <c r="R378" s="286" t="str">
        <f>IFERROR(VLOOKUP($B$375,$5:$127,MATCH($T378&amp;"/"&amp;R$349,$3:$3,0),FALSE),"")</f>
        <v/>
      </c>
      <c r="S378" s="48"/>
      <c r="T378" s="285" t="s">
        <v>173</v>
      </c>
    </row>
    <row r="379" spans="1:20" x14ac:dyDescent="0.15">
      <c r="B379" s="286">
        <f>IFERROR(VLOOKUP($B$375,$5:$127,MATCH($T379&amp;"/"&amp;B$349,$3:$3,0),FALSE),"")</f>
        <v>1413867.6</v>
      </c>
      <c r="C379" s="286">
        <f>IFERROR(VLOOKUP($B$375,$5:$127,MATCH($T379&amp;"/"&amp;C$349,$3:$3,0),FALSE),"")</f>
        <v>1424952.42</v>
      </c>
      <c r="D379" s="286">
        <f>IFERROR(VLOOKUP($B$375,$5:$127,MATCH($T379&amp;"/"&amp;D$349,$3:$3,0),FALSE),"")</f>
        <v>1625029.52</v>
      </c>
      <c r="E379" s="286">
        <f>IFERROR(VLOOKUP($B$375,$5:$127,MATCH($T379&amp;"/"&amp;E$349,$3:$3,0),FALSE),"")</f>
        <v>1759702.19</v>
      </c>
      <c r="F379" s="286">
        <f>IFERROR(VLOOKUP($B$375,$5:$127,MATCH($T379&amp;"/"&amp;F$349,$3:$3,0),FALSE),"")</f>
        <v>1989029.81</v>
      </c>
      <c r="G379" s="286">
        <f>IFERROR(VLOOKUP($B$375,$5:$127,MATCH($T379&amp;"/"&amp;G$349,$3:$3,0),FALSE),"")</f>
        <v>2463454.7799999998</v>
      </c>
      <c r="H379" s="286">
        <f>IFERROR(VLOOKUP($B$375,$5:$127,MATCH($T379&amp;"/"&amp;H$349,$3:$3,0),FALSE),"")</f>
        <v>2473318.31</v>
      </c>
      <c r="I379" s="286">
        <f>IFERROR(VLOOKUP($B$375,$5:$127,MATCH($T379&amp;"/"&amp;I$349,$3:$3,0),FALSE),"")</f>
        <v>2335403.4700000002</v>
      </c>
      <c r="J379" s="286">
        <f>IFERROR(VLOOKUP($B$375,$5:$127,MATCH($T379&amp;"/"&amp;J$349,$3:$3,0),FALSE),"")</f>
        <v>3042735.26</v>
      </c>
      <c r="K379" s="286">
        <f>IFERROR(VLOOKUP($B$375,$5:$127,MATCH($T379&amp;"/"&amp;K$349,$3:$3,0),FALSE),"")</f>
        <v>2650522.4300000002</v>
      </c>
      <c r="L379" s="286">
        <f>IFERROR(VLOOKUP($B$375,$5:$127,MATCH($T379&amp;"/"&amp;L$349,$3:$3,0),FALSE),"")</f>
        <v>4049273.45</v>
      </c>
      <c r="M379" s="286">
        <f>IFERROR(VLOOKUP($B$375,$5:$127,MATCH($T379&amp;"/"&amp;M$349,$3:$3,0),FALSE),"")</f>
        <v>4661220.5</v>
      </c>
      <c r="N379" s="286">
        <f>IFERROR(VLOOKUP($B$375,$5:$127,MATCH($T379&amp;"/"&amp;N$349,$3:$3,0),FALSE),IFERROR(VLOOKUP($B$375,$5:$127,MATCH($T378&amp;"/"&amp;N$349,$3:$3,0),FALSE),IFERROR(VLOOKUP($B$375,$5:$127,MATCH($T377&amp;"/"&amp;N$349,$3:$3,0),FALSE),IFERROR(VLOOKUP($B$375,$5:$127,MATCH($T376&amp;"/"&amp;N$349,$3:$3,0),FALSE),""))))</f>
        <v>4405788.17</v>
      </c>
      <c r="O379" s="286">
        <f>IFERROR(VLOOKUP($B$375,$5:$127,MATCH($T379&amp;"/"&amp;O$349,$3:$3,0),FALSE),IFERROR(VLOOKUP($B$375,$5:$127,MATCH($T378&amp;"/"&amp;O$349,$3:$3,0),FALSE),IFERROR(VLOOKUP($B$375,$5:$127,MATCH($T377&amp;"/"&amp;O$349,$3:$3,0),FALSE),IFERROR(VLOOKUP($B$375,$5:$127,MATCH($T376&amp;"/"&amp;O$349,$3:$3,0),FALSE),""))))</f>
        <v>5732179.0700000003</v>
      </c>
      <c r="P379" s="286">
        <f>IFERROR(VLOOKUP($B$375,$5:$127,MATCH($T379&amp;"/"&amp;P$349,$3:$3,0),FALSE),"")</f>
        <v>6314562.7999999998</v>
      </c>
      <c r="Q379" s="286">
        <f>IFERROR(VLOOKUP($B$375,$5:$127,MATCH($T379&amp;"/"&amp;Q$349,$3:$3,0),FALSE),IFERROR(VLOOKUP($B$375,$5:$127,MATCH($T378&amp;"/"&amp;Q$349,$3:$3,0),FALSE),IFERROR(VLOOKUP($B$375,$5:$127,MATCH($T377&amp;"/"&amp;Q$349,$3:$3,0),FALSE),IFERROR(VLOOKUP($B$375,$5:$127,MATCH($T376&amp;"/"&amp;Q$349,$3:$3,0),FALSE),""))))</f>
        <v>5688352.3200000003</v>
      </c>
      <c r="R379" s="286">
        <f>IFERROR(VLOOKUP($B$375,$5:$127,MATCH($T379&amp;"/"&amp;R$349,$3:$3,0),FALSE),IFERROR(VLOOKUP($B$375,$5:$127,MATCH($T378&amp;"/"&amp;R$349,$3:$3,0),FALSE),IFERROR(VLOOKUP($B$375,$5:$127,MATCH($T377&amp;"/"&amp;R$349,$3:$3,0),FALSE),IFERROR(VLOOKUP($B$375,$5:$127,MATCH($T376&amp;"/"&amp;R$349,$3:$3,0),FALSE),""))))</f>
        <v>4671877</v>
      </c>
      <c r="S379" s="48"/>
      <c r="T379" s="285" t="s">
        <v>172</v>
      </c>
    </row>
    <row r="380" spans="1:20" x14ac:dyDescent="0.15">
      <c r="B380" s="414">
        <f>+B379/B$403</f>
        <v>8.004026939233963E-2</v>
      </c>
      <c r="C380" s="414">
        <f>+C379/C$403</f>
        <v>7.1905594254764935E-2</v>
      </c>
      <c r="D380" s="414">
        <f>+D379/D$403</f>
        <v>7.855012548074837E-2</v>
      </c>
      <c r="E380" s="414">
        <f>+E379/E$403</f>
        <v>8.115364695107101E-2</v>
      </c>
      <c r="F380" s="414">
        <f>+F379/F$403</f>
        <v>7.165820334663113E-2</v>
      </c>
      <c r="G380" s="414">
        <f>+G379/G$403</f>
        <v>8.4330455896947376E-2</v>
      </c>
      <c r="H380" s="414">
        <f>+H379/H$403</f>
        <v>8.6151702712542647E-2</v>
      </c>
      <c r="I380" s="414">
        <f>+I379/I$403</f>
        <v>9.5325319017416643E-2</v>
      </c>
      <c r="J380" s="414">
        <f>+J379/J$403</f>
        <v>0.1247185789665106</v>
      </c>
      <c r="K380" s="414">
        <f>+K379/K$403</f>
        <v>0.10586290887687289</v>
      </c>
      <c r="L380" s="414">
        <f>+L379/L$403</f>
        <v>0.15310638564739562</v>
      </c>
      <c r="M380" s="414">
        <f>+M379/M$403</f>
        <v>0.16894845891241245</v>
      </c>
      <c r="N380" s="414">
        <f>+N379/N$403</f>
        <v>0.12463282482253681</v>
      </c>
      <c r="O380" s="414">
        <f>+O379/O$403</f>
        <v>0.11796417220040983</v>
      </c>
      <c r="P380" s="414">
        <f>+P379/P$403</f>
        <v>0.1311011140996412</v>
      </c>
      <c r="Q380" s="414">
        <f>+Q379/Q$403</f>
        <v>0.10494415511329834</v>
      </c>
      <c r="R380" s="414">
        <f>+R379/R$403</f>
        <v>8.5777056952452982E-2</v>
      </c>
      <c r="S380" s="48"/>
      <c r="T380" s="372" t="s">
        <v>201</v>
      </c>
    </row>
    <row r="381" spans="1:20" x14ac:dyDescent="0.15">
      <c r="B381" s="428" t="s">
        <v>245</v>
      </c>
      <c r="C381" s="427"/>
      <c r="D381" s="427"/>
      <c r="E381" s="427"/>
      <c r="F381" s="427"/>
      <c r="G381" s="427"/>
      <c r="H381" s="427"/>
      <c r="I381" s="427"/>
      <c r="J381" s="427"/>
      <c r="K381" s="427"/>
      <c r="L381" s="427"/>
      <c r="M381" s="427"/>
      <c r="N381" s="427"/>
      <c r="O381" s="427"/>
      <c r="P381" s="427"/>
      <c r="Q381" s="427"/>
      <c r="R381" s="427"/>
      <c r="S381" s="48"/>
      <c r="T381" s="11"/>
    </row>
    <row r="382" spans="1:20" x14ac:dyDescent="0.15">
      <c r="B382" s="286">
        <f>IFERROR(VLOOKUP($B$381,$5:$127,MATCH($T382&amp;"/"&amp;B$349,$3:$3,0),FALSE),"")</f>
        <v>9784845</v>
      </c>
      <c r="C382" s="286">
        <f>IFERROR(VLOOKUP($B$381,$5:$127,MATCH($T382&amp;"/"&amp;C$349,$3:$3,0),FALSE),"")</f>
        <v>10815940</v>
      </c>
      <c r="D382" s="286">
        <f>IFERROR(VLOOKUP($B$381,$5:$127,MATCH($T382&amp;"/"&amp;D$349,$3:$3,0),FALSE),"")</f>
        <v>12834354</v>
      </c>
      <c r="E382" s="286">
        <f>IFERROR(VLOOKUP($B$381,$5:$127,MATCH($T382&amp;"/"&amp;E$349,$3:$3,0),FALSE),"")</f>
        <v>16169701</v>
      </c>
      <c r="F382" s="286">
        <f>IFERROR(VLOOKUP($B$381,$5:$127,MATCH($T382&amp;"/"&amp;F$349,$3:$3,0),FALSE),"")</f>
        <v>17626330</v>
      </c>
      <c r="G382" s="286">
        <f>IFERROR(VLOOKUP($B$381,$5:$127,MATCH($T382&amp;"/"&amp;G$349,$3:$3,0),FALSE),"")</f>
        <v>22830834</v>
      </c>
      <c r="H382" s="286">
        <f>IFERROR(VLOOKUP($B$381,$5:$127,MATCH($T382&amp;"/"&amp;H$349,$3:$3,0),FALSE),"")</f>
        <v>23562010</v>
      </c>
      <c r="I382" s="286">
        <f>IFERROR(VLOOKUP($B$381,$5:$127,MATCH($T382&amp;"/"&amp;I$349,$3:$3,0),FALSE),"")</f>
        <v>23297937</v>
      </c>
      <c r="J382" s="286">
        <f>IFERROR(VLOOKUP($B$381,$5:$127,MATCH($T382&amp;"/"&amp;J$349,$3:$3,0),FALSE),"")</f>
        <v>19373912</v>
      </c>
      <c r="K382" s="286">
        <f>IFERROR(VLOOKUP($B$381,$5:$127,MATCH($T382&amp;"/"&amp;K$349,$3:$3,0),FALSE),"")</f>
        <v>18690247</v>
      </c>
      <c r="L382" s="286">
        <f>IFERROR(VLOOKUP($B$381,$5:$127,MATCH($T382&amp;"/"&amp;L$349,$3:$3,0),FALSE),"")</f>
        <v>19639655</v>
      </c>
      <c r="M382" s="286">
        <f>IFERROR(VLOOKUP($B$381,$5:$127,MATCH($T382&amp;"/"&amp;M$349,$3:$3,0),FALSE),"")</f>
        <v>19451911</v>
      </c>
      <c r="N382" s="286">
        <f>IFERROR(VLOOKUP($B$381,$5:$127,MATCH($T382&amp;"/"&amp;N$349,$3:$3,0),FALSE),"")</f>
        <v>17996818</v>
      </c>
      <c r="O382" s="286">
        <f>IFERROR(VLOOKUP($B$381,$5:$127,MATCH($T382&amp;"/"&amp;O$349,$3:$3,0),FALSE),"")</f>
        <v>17615988</v>
      </c>
      <c r="P382" s="286">
        <f>IFERROR(VLOOKUP($B$381,$5:$127,MATCH($T382&amp;"/"&amp;P$349,$3:$3,0),FALSE),"")</f>
        <v>29679856</v>
      </c>
      <c r="Q382" s="286">
        <f>IFERROR(VLOOKUP($B$381,$5:$127,MATCH($T382&amp;"/"&amp;Q$349,$3:$3,0),FALSE),"")</f>
        <v>29004552</v>
      </c>
      <c r="R382" s="286">
        <f>IFERROR(VLOOKUP($B$381,$5:$127,MATCH($T382&amp;"/"&amp;R$349,$3:$3,0),FALSE),"")</f>
        <v>30461112</v>
      </c>
      <c r="S382" s="48"/>
      <c r="T382" s="285" t="s">
        <v>175</v>
      </c>
    </row>
    <row r="383" spans="1:20" x14ac:dyDescent="0.15">
      <c r="B383" s="286">
        <f>IFERROR(VLOOKUP($B$381,$5:$127,MATCH($T383&amp;"/"&amp;B$349,$3:$3,0),FALSE),"")</f>
        <v>10323478</v>
      </c>
      <c r="C383" s="286">
        <f>IFERROR(VLOOKUP($B$381,$5:$127,MATCH($T383&amp;"/"&amp;C$349,$3:$3,0),FALSE),"")</f>
        <v>15241826</v>
      </c>
      <c r="D383" s="286">
        <f>IFERROR(VLOOKUP($B$381,$5:$127,MATCH($T383&amp;"/"&amp;D$349,$3:$3,0),FALSE),"")</f>
        <v>16173669</v>
      </c>
      <c r="E383" s="286">
        <f>IFERROR(VLOOKUP($B$381,$5:$127,MATCH($T383&amp;"/"&amp;E$349,$3:$3,0),FALSE),"")</f>
        <v>16147056</v>
      </c>
      <c r="F383" s="286">
        <f>IFERROR(VLOOKUP($B$381,$5:$127,MATCH($T383&amp;"/"&amp;F$349,$3:$3,0),FALSE),"")</f>
        <v>18110416</v>
      </c>
      <c r="G383" s="286">
        <f>IFERROR(VLOOKUP($B$381,$5:$127,MATCH($T383&amp;"/"&amp;G$349,$3:$3,0),FALSE),"")</f>
        <v>20252161</v>
      </c>
      <c r="H383" s="286">
        <f>IFERROR(VLOOKUP($B$381,$5:$127,MATCH($T383&amp;"/"&amp;H$349,$3:$3,0),FALSE),"")</f>
        <v>23349891</v>
      </c>
      <c r="I383" s="286">
        <f>IFERROR(VLOOKUP($B$381,$5:$127,MATCH($T383&amp;"/"&amp;I$349,$3:$3,0),FALSE),"")</f>
        <v>23169555</v>
      </c>
      <c r="J383" s="286">
        <f>IFERROR(VLOOKUP($B$381,$5:$127,MATCH($T383&amp;"/"&amp;J$349,$3:$3,0),FALSE),"")</f>
        <v>19155622</v>
      </c>
      <c r="K383" s="286">
        <f>IFERROR(VLOOKUP($B$381,$5:$127,MATCH($T383&amp;"/"&amp;K$349,$3:$3,0),FALSE),"")</f>
        <v>18518710</v>
      </c>
      <c r="L383" s="286">
        <f>IFERROR(VLOOKUP($B$381,$5:$127,MATCH($T383&amp;"/"&amp;L$349,$3:$3,0),FALSE),"")</f>
        <v>19627789</v>
      </c>
      <c r="M383" s="286">
        <f>IFERROR(VLOOKUP($B$381,$5:$127,MATCH($T383&amp;"/"&amp;M$349,$3:$3,0),FALSE),"")</f>
        <v>19229865</v>
      </c>
      <c r="N383" s="286">
        <f>IFERROR(VLOOKUP($B$381,$5:$127,MATCH($T383&amp;"/"&amp;N$349,$3:$3,0),FALSE),"")</f>
        <v>17933971</v>
      </c>
      <c r="O383" s="286">
        <f>IFERROR(VLOOKUP($B$381,$5:$127,MATCH($T383&amp;"/"&amp;O$349,$3:$3,0),FALSE),"")</f>
        <v>29808938</v>
      </c>
      <c r="P383" s="286">
        <f>IFERROR(VLOOKUP($B$381,$5:$127,MATCH($T383&amp;"/"&amp;P$349,$3:$3,0),FALSE),"")</f>
        <v>29574370</v>
      </c>
      <c r="Q383" s="286">
        <f>IFERROR(VLOOKUP($B$381,$5:$127,MATCH($T383&amp;"/"&amp;Q$349,$3:$3,0),FALSE),"")</f>
        <v>29002839</v>
      </c>
      <c r="R383" s="286" t="str">
        <f>IFERROR(VLOOKUP($B$381,$5:$127,MATCH($T383&amp;"/"&amp;R$349,$3:$3,0),FALSE),"")</f>
        <v/>
      </c>
      <c r="S383" s="48"/>
      <c r="T383" s="285" t="s">
        <v>174</v>
      </c>
    </row>
    <row r="384" spans="1:20" x14ac:dyDescent="0.15">
      <c r="B384" s="286">
        <f>IFERROR(VLOOKUP($B$381,$5:$127,MATCH($T384&amp;"/"&amp;B$349,$3:$3,0),FALSE),"")</f>
        <v>13364802</v>
      </c>
      <c r="C384" s="286">
        <f>IFERROR(VLOOKUP($B$381,$5:$127,MATCH($T384&amp;"/"&amp;C$349,$3:$3,0),FALSE),"")</f>
        <v>15630653</v>
      </c>
      <c r="D384" s="286">
        <f>IFERROR(VLOOKUP($B$381,$5:$127,MATCH($T384&amp;"/"&amp;D$349,$3:$3,0),FALSE),"")</f>
        <v>16500668</v>
      </c>
      <c r="E384" s="286">
        <f>IFERROR(VLOOKUP($B$381,$5:$127,MATCH($T384&amp;"/"&amp;E$349,$3:$3,0),FALSE),"")</f>
        <v>16451133</v>
      </c>
      <c r="F384" s="286">
        <f>IFERROR(VLOOKUP($B$381,$5:$127,MATCH($T384&amp;"/"&amp;F$349,$3:$3,0),FALSE),"")</f>
        <v>18146956</v>
      </c>
      <c r="G384" s="286">
        <f>IFERROR(VLOOKUP($B$381,$5:$127,MATCH($T384&amp;"/"&amp;G$349,$3:$3,0),FALSE),"")</f>
        <v>22883654</v>
      </c>
      <c r="H384" s="286">
        <f>IFERROR(VLOOKUP($B$381,$5:$127,MATCH($T384&amp;"/"&amp;H$349,$3:$3,0),FALSE),"")</f>
        <v>23125983</v>
      </c>
      <c r="I384" s="286">
        <f>IFERROR(VLOOKUP($B$381,$5:$127,MATCH($T384&amp;"/"&amp;I$349,$3:$3,0),FALSE),"")</f>
        <v>23319430</v>
      </c>
      <c r="J384" s="286">
        <f>IFERROR(VLOOKUP($B$381,$5:$127,MATCH($T384&amp;"/"&amp;J$349,$3:$3,0),FALSE),"")</f>
        <v>18946385</v>
      </c>
      <c r="K384" s="286">
        <f>IFERROR(VLOOKUP($B$381,$5:$127,MATCH($T384&amp;"/"&amp;K$349,$3:$3,0),FALSE),"")</f>
        <v>18702903</v>
      </c>
      <c r="L384" s="286">
        <f>IFERROR(VLOOKUP($B$381,$5:$127,MATCH($T384&amp;"/"&amp;L$349,$3:$3,0),FALSE),"")</f>
        <v>19409811</v>
      </c>
      <c r="M384" s="286">
        <f>IFERROR(VLOOKUP($B$381,$5:$127,MATCH($T384&amp;"/"&amp;M$349,$3:$3,0),FALSE),"")</f>
        <v>19267590</v>
      </c>
      <c r="N384" s="286">
        <f>IFERROR(VLOOKUP($B$381,$5:$127,MATCH($T384&amp;"/"&amp;N$349,$3:$3,0),FALSE),"")</f>
        <v>17999263</v>
      </c>
      <c r="O384" s="286">
        <f>IFERROR(VLOOKUP($B$381,$5:$127,MATCH($T384&amp;"/"&amp;O$349,$3:$3,0),FALSE),"")</f>
        <v>29894870</v>
      </c>
      <c r="P384" s="286">
        <f>IFERROR(VLOOKUP($B$381,$5:$127,MATCH($T384&amp;"/"&amp;P$349,$3:$3,0),FALSE),"")</f>
        <v>29600874</v>
      </c>
      <c r="Q384" s="286">
        <f>IFERROR(VLOOKUP($B$381,$5:$127,MATCH($T384&amp;"/"&amp;Q$349,$3:$3,0),FALSE),"")</f>
        <v>29450408</v>
      </c>
      <c r="R384" s="286" t="str">
        <f>IFERROR(VLOOKUP($B$381,$5:$127,MATCH($T384&amp;"/"&amp;R$349,$3:$3,0),FALSE),"")</f>
        <v/>
      </c>
      <c r="S384" s="48"/>
      <c r="T384" s="285" t="s">
        <v>173</v>
      </c>
    </row>
    <row r="385" spans="1:20" x14ac:dyDescent="0.15">
      <c r="B385" s="286">
        <f>IFERROR(VLOOKUP($B$381,$5:$127,MATCH($T385&amp;"/"&amp;B$349,$3:$3,0),FALSE),"")</f>
        <v>14225615.199999999</v>
      </c>
      <c r="C385" s="286">
        <f>IFERROR(VLOOKUP($B$381,$5:$127,MATCH($T385&amp;"/"&amp;C$349,$3:$3,0),FALSE),"")</f>
        <v>16053060.890000001</v>
      </c>
      <c r="D385" s="286">
        <f>IFERROR(VLOOKUP($B$381,$5:$127,MATCH($T385&amp;"/"&amp;D$349,$3:$3,0),FALSE),"")</f>
        <v>16905040.75</v>
      </c>
      <c r="E385" s="286">
        <f>IFERROR(VLOOKUP($B$381,$5:$127,MATCH($T385&amp;"/"&amp;E$349,$3:$3,0),FALSE),"")</f>
        <v>16692500.34</v>
      </c>
      <c r="F385" s="286">
        <f>IFERROR(VLOOKUP($B$381,$5:$127,MATCH($T385&amp;"/"&amp;F$349,$3:$3,0),FALSE),"")</f>
        <v>22864008.469999999</v>
      </c>
      <c r="G385" s="286">
        <f>IFERROR(VLOOKUP($B$381,$5:$127,MATCH($T385&amp;"/"&amp;G$349,$3:$3,0),FALSE),"")</f>
        <v>23865795.18</v>
      </c>
      <c r="H385" s="286">
        <f>IFERROR(VLOOKUP($B$381,$5:$127,MATCH($T385&amp;"/"&amp;H$349,$3:$3,0),FALSE),"")</f>
        <v>23638086.620000001</v>
      </c>
      <c r="I385" s="286">
        <f>IFERROR(VLOOKUP($B$381,$5:$127,MATCH($T385&amp;"/"&amp;I$349,$3:$3,0),FALSE),"")</f>
        <v>19701418.48</v>
      </c>
      <c r="J385" s="286">
        <f>IFERROR(VLOOKUP($B$381,$5:$127,MATCH($T385&amp;"/"&amp;J$349,$3:$3,0),FALSE),"")</f>
        <v>18992872.760000002</v>
      </c>
      <c r="K385" s="286">
        <f>IFERROR(VLOOKUP($B$381,$5:$127,MATCH($T385&amp;"/"&amp;K$349,$3:$3,0),FALSE),"")</f>
        <v>19987599.539999999</v>
      </c>
      <c r="L385" s="286">
        <f>IFERROR(VLOOKUP($B$381,$5:$127,MATCH($T385&amp;"/"&amp;L$349,$3:$3,0),FALSE),"")</f>
        <v>19569082.699999999</v>
      </c>
      <c r="M385" s="286">
        <f>IFERROR(VLOOKUP($B$381,$5:$127,MATCH($T385&amp;"/"&amp;M$349,$3:$3,0),FALSE),"")</f>
        <v>19773816.859999999</v>
      </c>
      <c r="N385" s="286">
        <f>IFERROR(VLOOKUP($B$381,$5:$127,MATCH($T385&amp;"/"&amp;N$349,$3:$3,0),FALSE),IFERROR(VLOOKUP($B$381,$5:$127,MATCH($T384&amp;"/"&amp;N$349,$3:$3,0),FALSE),IFERROR(VLOOKUP($B$381,$5:$127,MATCH($T383&amp;"/"&amp;N$349,$3:$3,0),FALSE),IFERROR(VLOOKUP($B$381,$5:$127,MATCH($T382&amp;"/"&amp;N$349,$3:$3,0),FALSE),""))))</f>
        <v>17368097.829999998</v>
      </c>
      <c r="O385" s="286">
        <f>IFERROR(VLOOKUP($B$381,$5:$127,MATCH($T385&amp;"/"&amp;O$349,$3:$3,0),FALSE),IFERROR(VLOOKUP($B$381,$5:$127,MATCH($T384&amp;"/"&amp;O$349,$3:$3,0),FALSE),IFERROR(VLOOKUP($B$381,$5:$127,MATCH($T383&amp;"/"&amp;O$349,$3:$3,0),FALSE),IFERROR(VLOOKUP($B$381,$5:$127,MATCH($T382&amp;"/"&amp;O$349,$3:$3,0),FALSE),""))))</f>
        <v>29875459.43</v>
      </c>
      <c r="P385" s="286">
        <f>IFERROR(VLOOKUP($B$381,$5:$127,MATCH($T385&amp;"/"&amp;P$349,$3:$3,0),FALSE),"")</f>
        <v>29215223.800000001</v>
      </c>
      <c r="Q385" s="286">
        <f>IFERROR(VLOOKUP($B$381,$5:$127,MATCH($T385&amp;"/"&amp;Q$349,$3:$3,0),FALSE),IFERROR(VLOOKUP($B$381,$5:$127,MATCH($T384&amp;"/"&amp;Q$349,$3:$3,0),FALSE),IFERROR(VLOOKUP($B$381,$5:$127,MATCH($T383&amp;"/"&amp;Q$349,$3:$3,0),FALSE),IFERROR(VLOOKUP($B$381,$5:$127,MATCH($T382&amp;"/"&amp;Q$349,$3:$3,0),FALSE),""))))</f>
        <v>29504875.010000002</v>
      </c>
      <c r="R385" s="286">
        <f>IFERROR(VLOOKUP($B$381,$5:$127,MATCH($T385&amp;"/"&amp;R$349,$3:$3,0),FALSE),IFERROR(VLOOKUP($B$381,$5:$127,MATCH($T384&amp;"/"&amp;R$349,$3:$3,0),FALSE),IFERROR(VLOOKUP($B$381,$5:$127,MATCH($T383&amp;"/"&amp;R$349,$3:$3,0),FALSE),IFERROR(VLOOKUP($B$381,$5:$127,MATCH($T382&amp;"/"&amp;R$349,$3:$3,0),FALSE),""))))</f>
        <v>30461112</v>
      </c>
      <c r="S385" s="48"/>
      <c r="T385" s="285" t="s">
        <v>172</v>
      </c>
    </row>
    <row r="386" spans="1:20" x14ac:dyDescent="0.15">
      <c r="A386" s="422"/>
      <c r="B386" s="414">
        <f>+B385/B$403</f>
        <v>0.80532439733378236</v>
      </c>
      <c r="C386" s="414">
        <f>+C385/C$403</f>
        <v>0.81006556198092261</v>
      </c>
      <c r="D386" s="414">
        <f>+D385/D$403</f>
        <v>0.81715012301417422</v>
      </c>
      <c r="E386" s="414">
        <f>+E385/E$403</f>
        <v>0.76982189771724541</v>
      </c>
      <c r="F386" s="414">
        <f>+F385/F$403</f>
        <v>0.82371503937507917</v>
      </c>
      <c r="G386" s="414">
        <f>+G385/G$403</f>
        <v>0.81698815996637431</v>
      </c>
      <c r="H386" s="414">
        <f>+H385/H$403</f>
        <v>0.8233721486417056</v>
      </c>
      <c r="I386" s="414">
        <f>+I385/I$403</f>
        <v>0.80416254656914921</v>
      </c>
      <c r="J386" s="414">
        <f>+J385/J$403</f>
        <v>0.77849825854351473</v>
      </c>
      <c r="K386" s="414">
        <f>+K385/K$403</f>
        <v>0.79831259106547015</v>
      </c>
      <c r="L386" s="414">
        <f>+L385/L$403</f>
        <v>0.73992323799025672</v>
      </c>
      <c r="M386" s="414">
        <f>+M385/M$403</f>
        <v>0.71671269044519093</v>
      </c>
      <c r="N386" s="414">
        <f>+N385/N$403</f>
        <v>0.49131619833349172</v>
      </c>
      <c r="O386" s="414">
        <f>+O385/O$403</f>
        <v>0.61481572674715435</v>
      </c>
      <c r="P386" s="414">
        <f>+P385/P$403</f>
        <v>0.60655796927862582</v>
      </c>
      <c r="Q386" s="414">
        <f>+Q385/Q$403</f>
        <v>0.54433410686627792</v>
      </c>
      <c r="R386" s="414">
        <f>+R385/R$403</f>
        <v>0.5592751133771392</v>
      </c>
      <c r="S386" s="48"/>
      <c r="T386" s="372" t="s">
        <v>201</v>
      </c>
    </row>
    <row r="387" spans="1:20" x14ac:dyDescent="0.15">
      <c r="B387" s="428" t="s">
        <v>244</v>
      </c>
      <c r="C387" s="427"/>
      <c r="D387" s="427"/>
      <c r="E387" s="427"/>
      <c r="F387" s="427"/>
      <c r="G387" s="427"/>
      <c r="H387" s="427"/>
      <c r="I387" s="427"/>
      <c r="J387" s="427"/>
      <c r="K387" s="427"/>
      <c r="L387" s="427"/>
      <c r="M387" s="427"/>
      <c r="N387" s="427"/>
      <c r="O387" s="427"/>
      <c r="P387" s="427"/>
      <c r="Q387" s="427"/>
      <c r="R387" s="427"/>
      <c r="S387" s="48"/>
      <c r="T387" s="11"/>
    </row>
    <row r="388" spans="1:20" x14ac:dyDescent="0.15">
      <c r="B388" s="286">
        <f>IFERROR(VLOOKUP($B$387,$5:$127,MATCH($T388&amp;"/"&amp;B$349,$3:$3,0),FALSE),"")</f>
        <v>567499</v>
      </c>
      <c r="C388" s="286">
        <f>IFERROR(VLOOKUP($B$387,$5:$127,MATCH($T388&amp;"/"&amp;C$349,$3:$3,0),FALSE),"")</f>
        <v>4285856</v>
      </c>
      <c r="D388" s="286">
        <f>IFERROR(VLOOKUP($B$387,$5:$127,MATCH($T388&amp;"/"&amp;D$349,$3:$3,0),FALSE),"")</f>
        <v>3323927</v>
      </c>
      <c r="E388" s="286">
        <f>IFERROR(VLOOKUP($B$387,$5:$127,MATCH($T388&amp;"/"&amp;E$349,$3:$3,0),FALSE),"")</f>
        <v>105596</v>
      </c>
      <c r="F388" s="286">
        <f>IFERROR(VLOOKUP($B$387,$5:$127,MATCH($T388&amp;"/"&amp;F$349,$3:$3,0),FALSE),"")</f>
        <v>330615</v>
      </c>
      <c r="G388" s="286">
        <f>IFERROR(VLOOKUP($B$387,$5:$127,MATCH($T388&amp;"/"&amp;G$349,$3:$3,0),FALSE),"")</f>
        <v>308893</v>
      </c>
      <c r="H388" s="286">
        <f>IFERROR(VLOOKUP($B$387,$5:$127,MATCH($T388&amp;"/"&amp;H$349,$3:$3,0),FALSE),"")</f>
        <v>449253</v>
      </c>
      <c r="I388" s="286">
        <f>IFERROR(VLOOKUP($B$387,$5:$127,MATCH($T388&amp;"/"&amp;I$349,$3:$3,0),FALSE),"")</f>
        <v>407995</v>
      </c>
      <c r="J388" s="286">
        <f>IFERROR(VLOOKUP($B$387,$5:$127,MATCH($T388&amp;"/"&amp;J$349,$3:$3,0),FALSE),"")</f>
        <v>374683</v>
      </c>
      <c r="K388" s="286">
        <f>IFERROR(VLOOKUP($B$387,$5:$127,MATCH($T388&amp;"/"&amp;K$349,$3:$3,0),FALSE),"")</f>
        <v>374912</v>
      </c>
      <c r="L388" s="286">
        <f>IFERROR(VLOOKUP($B$387,$5:$127,MATCH($T388&amp;"/"&amp;L$349,$3:$3,0),FALSE),"")</f>
        <v>390008</v>
      </c>
      <c r="M388" s="286">
        <f>IFERROR(VLOOKUP($B$387,$5:$127,MATCH($T388&amp;"/"&amp;M$349,$3:$3,0),FALSE),"")</f>
        <v>450917</v>
      </c>
      <c r="N388" s="286">
        <f>IFERROR(VLOOKUP($B$387,$5:$127,MATCH($T388&amp;"/"&amp;N$349,$3:$3,0),FALSE),"")</f>
        <v>475853</v>
      </c>
      <c r="O388" s="286">
        <f>IFERROR(VLOOKUP($B$387,$5:$127,MATCH($T388&amp;"/"&amp;O$349,$3:$3,0),FALSE),"")</f>
        <v>622491</v>
      </c>
      <c r="P388" s="286">
        <f>IFERROR(VLOOKUP($B$387,$5:$127,MATCH($T388&amp;"/"&amp;P$349,$3:$3,0),FALSE),"")</f>
        <v>673963</v>
      </c>
      <c r="Q388" s="286">
        <f>IFERROR(VLOOKUP($B$387,$5:$127,MATCH($T388&amp;"/"&amp;Q$349,$3:$3,0),FALSE),"")</f>
        <v>751691</v>
      </c>
      <c r="R388" s="286">
        <f>IFERROR(VLOOKUP($B$387,$5:$127,MATCH($T388&amp;"/"&amp;R$349,$3:$3,0),FALSE),"")</f>
        <v>790854</v>
      </c>
      <c r="S388" s="48"/>
      <c r="T388" s="285" t="s">
        <v>175</v>
      </c>
    </row>
    <row r="389" spans="1:20" x14ac:dyDescent="0.15">
      <c r="B389" s="286">
        <f>IFERROR(VLOOKUP($B$387,$5:$127,MATCH($T389&amp;"/"&amp;B$349,$3:$3,0),FALSE),"")</f>
        <v>555496</v>
      </c>
      <c r="C389" s="286">
        <f>IFERROR(VLOOKUP($B$387,$5:$127,MATCH($T389&amp;"/"&amp;C$349,$3:$3,0),FALSE),"")</f>
        <v>89840</v>
      </c>
      <c r="D389" s="286">
        <f>IFERROR(VLOOKUP($B$387,$5:$127,MATCH($T389&amp;"/"&amp;D$349,$3:$3,0),FALSE),"")</f>
        <v>102627</v>
      </c>
      <c r="E389" s="286">
        <f>IFERROR(VLOOKUP($B$387,$5:$127,MATCH($T389&amp;"/"&amp;E$349,$3:$3,0),FALSE),"")</f>
        <v>109465</v>
      </c>
      <c r="F389" s="286">
        <f>IFERROR(VLOOKUP($B$387,$5:$127,MATCH($T389&amp;"/"&amp;F$349,$3:$3,0),FALSE),"")</f>
        <v>324099</v>
      </c>
      <c r="G389" s="286">
        <f>IFERROR(VLOOKUP($B$387,$5:$127,MATCH($T389&amp;"/"&amp;G$349,$3:$3,0),FALSE),"")</f>
        <v>297754</v>
      </c>
      <c r="H389" s="286">
        <f>IFERROR(VLOOKUP($B$387,$5:$127,MATCH($T389&amp;"/"&amp;H$349,$3:$3,0),FALSE),"")</f>
        <v>435078</v>
      </c>
      <c r="I389" s="286">
        <f>IFERROR(VLOOKUP($B$387,$5:$127,MATCH($T389&amp;"/"&amp;I$349,$3:$3,0),FALSE),"")</f>
        <v>396654</v>
      </c>
      <c r="J389" s="286">
        <f>IFERROR(VLOOKUP($B$387,$5:$127,MATCH($T389&amp;"/"&amp;J$349,$3:$3,0),FALSE),"")</f>
        <v>363620</v>
      </c>
      <c r="K389" s="286">
        <f>IFERROR(VLOOKUP($B$387,$5:$127,MATCH($T389&amp;"/"&amp;K$349,$3:$3,0),FALSE),"")</f>
        <v>382859</v>
      </c>
      <c r="L389" s="286">
        <f>IFERROR(VLOOKUP($B$387,$5:$127,MATCH($T389&amp;"/"&amp;L$349,$3:$3,0),FALSE),"")</f>
        <v>392477</v>
      </c>
      <c r="M389" s="286">
        <f>IFERROR(VLOOKUP($B$387,$5:$127,MATCH($T389&amp;"/"&amp;M$349,$3:$3,0),FALSE),"")</f>
        <v>444890</v>
      </c>
      <c r="N389" s="286">
        <f>IFERROR(VLOOKUP($B$387,$5:$127,MATCH($T389&amp;"/"&amp;N$349,$3:$3,0),FALSE),"")</f>
        <v>464236</v>
      </c>
      <c r="O389" s="286">
        <f>IFERROR(VLOOKUP($B$387,$5:$127,MATCH($T389&amp;"/"&amp;O$349,$3:$3,0),FALSE),"")</f>
        <v>667495</v>
      </c>
      <c r="P389" s="286">
        <f>IFERROR(VLOOKUP($B$387,$5:$127,MATCH($T389&amp;"/"&amp;P$349,$3:$3,0),FALSE),"")</f>
        <v>673805</v>
      </c>
      <c r="Q389" s="286">
        <f>IFERROR(VLOOKUP($B$387,$5:$127,MATCH($T389&amp;"/"&amp;Q$349,$3:$3,0),FALSE),"")</f>
        <v>746525</v>
      </c>
      <c r="R389" s="286" t="str">
        <f>IFERROR(VLOOKUP($B$387,$5:$127,MATCH($T389&amp;"/"&amp;R$349,$3:$3,0),FALSE),"")</f>
        <v/>
      </c>
      <c r="S389" s="48"/>
      <c r="T389" s="285" t="s">
        <v>174</v>
      </c>
    </row>
    <row r="390" spans="1:20" x14ac:dyDescent="0.15">
      <c r="B390" s="286">
        <f>IFERROR(VLOOKUP($B$387,$5:$127,MATCH($T390&amp;"/"&amp;B$349,$3:$3,0),FALSE),"")</f>
        <v>194045</v>
      </c>
      <c r="C390" s="286">
        <f>IFERROR(VLOOKUP($B$387,$5:$127,MATCH($T390&amp;"/"&amp;C$349,$3:$3,0),FALSE),"")</f>
        <v>91653</v>
      </c>
      <c r="D390" s="286">
        <f>IFERROR(VLOOKUP($B$387,$5:$127,MATCH($T390&amp;"/"&amp;D$349,$3:$3,0),FALSE),"")</f>
        <v>105777</v>
      </c>
      <c r="E390" s="286">
        <f>IFERROR(VLOOKUP($B$387,$5:$127,MATCH($T390&amp;"/"&amp;E$349,$3:$3,0),FALSE),"")</f>
        <v>356090</v>
      </c>
      <c r="F390" s="286">
        <f>IFERROR(VLOOKUP($B$387,$5:$127,MATCH($T390&amp;"/"&amp;F$349,$3:$3,0),FALSE),"")</f>
        <v>318286</v>
      </c>
      <c r="G390" s="286">
        <f>IFERROR(VLOOKUP($B$387,$5:$127,MATCH($T390&amp;"/"&amp;G$349,$3:$3,0),FALSE),"")</f>
        <v>287067</v>
      </c>
      <c r="H390" s="286">
        <f>IFERROR(VLOOKUP($B$387,$5:$127,MATCH($T390&amp;"/"&amp;H$349,$3:$3,0),FALSE),"")</f>
        <v>433106</v>
      </c>
      <c r="I390" s="286">
        <f>IFERROR(VLOOKUP($B$387,$5:$127,MATCH($T390&amp;"/"&amp;I$349,$3:$3,0),FALSE),"")</f>
        <v>391715</v>
      </c>
      <c r="J390" s="286">
        <f>IFERROR(VLOOKUP($B$387,$5:$127,MATCH($T390&amp;"/"&amp;J$349,$3:$3,0),FALSE),"")</f>
        <v>370877</v>
      </c>
      <c r="K390" s="286">
        <f>IFERROR(VLOOKUP($B$387,$5:$127,MATCH($T390&amp;"/"&amp;K$349,$3:$3,0),FALSE),"")</f>
        <v>386628</v>
      </c>
      <c r="L390" s="286">
        <f>IFERROR(VLOOKUP($B$387,$5:$127,MATCH($T390&amp;"/"&amp;L$349,$3:$3,0),FALSE),"")</f>
        <v>418929</v>
      </c>
      <c r="M390" s="286">
        <f>IFERROR(VLOOKUP($B$387,$5:$127,MATCH($T390&amp;"/"&amp;M$349,$3:$3,0),FALSE),"")</f>
        <v>433229</v>
      </c>
      <c r="N390" s="286">
        <f>IFERROR(VLOOKUP($B$387,$5:$127,MATCH($T390&amp;"/"&amp;N$349,$3:$3,0),FALSE),"")</f>
        <v>456240</v>
      </c>
      <c r="O390" s="286">
        <f>IFERROR(VLOOKUP($B$387,$5:$127,MATCH($T390&amp;"/"&amp;O$349,$3:$3,0),FALSE),"")</f>
        <v>700651</v>
      </c>
      <c r="P390" s="286">
        <f>IFERROR(VLOOKUP($B$387,$5:$127,MATCH($T390&amp;"/"&amp;P$349,$3:$3,0),FALSE),"")</f>
        <v>689402</v>
      </c>
      <c r="Q390" s="286">
        <f>IFERROR(VLOOKUP($B$387,$5:$127,MATCH($T390&amp;"/"&amp;Q$349,$3:$3,0),FALSE),"")</f>
        <v>753554</v>
      </c>
      <c r="R390" s="286" t="str">
        <f>IFERROR(VLOOKUP($B$387,$5:$127,MATCH($T390&amp;"/"&amp;R$349,$3:$3,0),FALSE),"")</f>
        <v/>
      </c>
      <c r="S390" s="48"/>
      <c r="T390" s="285" t="s">
        <v>173</v>
      </c>
    </row>
    <row r="391" spans="1:20" x14ac:dyDescent="0.15">
      <c r="B391" s="286">
        <f>IFERROR(VLOOKUP($B$387,$5:$127,MATCH($T391&amp;"/"&amp;B$349,$3:$3,0),FALSE),"")</f>
        <v>188608.28</v>
      </c>
      <c r="C391" s="286">
        <f>IFERROR(VLOOKUP($B$387,$5:$127,MATCH($T391&amp;"/"&amp;C$349,$3:$3,0),FALSE),"")</f>
        <v>103626.59</v>
      </c>
      <c r="D391" s="286">
        <f>IFERROR(VLOOKUP($B$387,$5:$127,MATCH($T391&amp;"/"&amp;D$349,$3:$3,0),FALSE),"")</f>
        <v>107454.72</v>
      </c>
      <c r="E391" s="286">
        <f>IFERROR(VLOOKUP($B$387,$5:$127,MATCH($T391&amp;"/"&amp;E$349,$3:$3,0),FALSE),"")</f>
        <v>341447.75</v>
      </c>
      <c r="F391" s="286">
        <f>IFERROR(VLOOKUP($B$387,$5:$127,MATCH($T391&amp;"/"&amp;F$349,$3:$3,0),FALSE),"")</f>
        <v>318962.71000000002</v>
      </c>
      <c r="G391" s="286">
        <f>IFERROR(VLOOKUP($B$387,$5:$127,MATCH($T391&amp;"/"&amp;G$349,$3:$3,0),FALSE),"")</f>
        <v>459078.26</v>
      </c>
      <c r="H391" s="286">
        <f>IFERROR(VLOOKUP($B$387,$5:$127,MATCH($T391&amp;"/"&amp;H$349,$3:$3,0),FALSE),"")</f>
        <v>419813.46</v>
      </c>
      <c r="I391" s="286">
        <f>IFERROR(VLOOKUP($B$387,$5:$127,MATCH($T391&amp;"/"&amp;I$349,$3:$3,0),FALSE),"")</f>
        <v>384909.12</v>
      </c>
      <c r="J391" s="286">
        <f>IFERROR(VLOOKUP($B$387,$5:$127,MATCH($T391&amp;"/"&amp;J$349,$3:$3,0),FALSE),"")</f>
        <v>372018.68</v>
      </c>
      <c r="K391" s="286">
        <f>IFERROR(VLOOKUP($B$387,$5:$127,MATCH($T391&amp;"/"&amp;K$349,$3:$3,0),FALSE),"")</f>
        <v>389281.52</v>
      </c>
      <c r="L391" s="286">
        <f>IFERROR(VLOOKUP($B$387,$5:$127,MATCH($T391&amp;"/"&amp;L$349,$3:$3,0),FALSE),"")</f>
        <v>436012.65</v>
      </c>
      <c r="M391" s="286">
        <f>IFERROR(VLOOKUP($B$387,$5:$127,MATCH($T391&amp;"/"&amp;M$349,$3:$3,0),FALSE),"")</f>
        <v>453678.49</v>
      </c>
      <c r="N391" s="286">
        <f>IFERROR(VLOOKUP($B$387,$5:$127,MATCH($T391&amp;"/"&amp;N$349,$3:$3,0),FALSE),IFERROR(VLOOKUP($B$387,$5:$127,MATCH($T390&amp;"/"&amp;N$349,$3:$3,0),FALSE),IFERROR(VLOOKUP($B$387,$5:$127,MATCH($T389&amp;"/"&amp;N$349,$3:$3,0),FALSE),IFERROR(VLOOKUP($B$387,$5:$127,MATCH($T388&amp;"/"&amp;N$349,$3:$3,0),FALSE),""))))</f>
        <v>453574.78</v>
      </c>
      <c r="O391" s="286">
        <f>IFERROR(VLOOKUP($B$387,$5:$127,MATCH($T391&amp;"/"&amp;O$349,$3:$3,0),FALSE),IFERROR(VLOOKUP($B$387,$5:$127,MATCH($T390&amp;"/"&amp;O$349,$3:$3,0),FALSE),IFERROR(VLOOKUP($B$387,$5:$127,MATCH($T389&amp;"/"&amp;O$349,$3:$3,0),FALSE),IFERROR(VLOOKUP($B$387,$5:$127,MATCH($T388&amp;"/"&amp;O$349,$3:$3,0),FALSE),""))))</f>
        <v>681743.42</v>
      </c>
      <c r="P391" s="286">
        <f>IFERROR(VLOOKUP($B$387,$5:$127,MATCH($T391&amp;"/"&amp;P$349,$3:$3,0),FALSE),"")</f>
        <v>695915.07</v>
      </c>
      <c r="Q391" s="286">
        <f>IFERROR(VLOOKUP($B$387,$5:$127,MATCH($T391&amp;"/"&amp;Q$349,$3:$3,0),FALSE),IFERROR(VLOOKUP($B$387,$5:$127,MATCH($T390&amp;"/"&amp;Q$349,$3:$3,0),FALSE),IFERROR(VLOOKUP($B$387,$5:$127,MATCH($T389&amp;"/"&amp;Q$349,$3:$3,0),FALSE),IFERROR(VLOOKUP($B$387,$5:$127,MATCH($T388&amp;"/"&amp;Q$349,$3:$3,0),FALSE),""))))</f>
        <v>765090.59</v>
      </c>
      <c r="R391" s="286">
        <f>IFERROR(VLOOKUP($B$387,$5:$127,MATCH($T391&amp;"/"&amp;R$349,$3:$3,0),FALSE),IFERROR(VLOOKUP($B$387,$5:$127,MATCH($T390&amp;"/"&amp;R$349,$3:$3,0),FALSE),IFERROR(VLOOKUP($B$387,$5:$127,MATCH($T389&amp;"/"&amp;R$349,$3:$3,0),FALSE),IFERROR(VLOOKUP($B$387,$5:$127,MATCH($T388&amp;"/"&amp;R$349,$3:$3,0),FALSE),""))))</f>
        <v>790854</v>
      </c>
      <c r="S391" s="48"/>
      <c r="T391" s="285" t="s">
        <v>172</v>
      </c>
    </row>
    <row r="392" spans="1:20" x14ac:dyDescent="0.15">
      <c r="B392" s="414">
        <f>+B391/B$403</f>
        <v>1.0677278085179844E-2</v>
      </c>
      <c r="C392" s="414">
        <f>+C391/C$403</f>
        <v>5.2291791851863242E-3</v>
      </c>
      <c r="D392" s="414">
        <f>+D391/D$403</f>
        <v>5.1941097903862579E-3</v>
      </c>
      <c r="E392" s="414">
        <f>+E391/E$403</f>
        <v>1.5746829385793717E-2</v>
      </c>
      <c r="F392" s="414">
        <f>+F391/F$403</f>
        <v>1.1491177567204251E-2</v>
      </c>
      <c r="G392" s="414">
        <f>+G391/G$403</f>
        <v>1.5715441286962589E-2</v>
      </c>
      <c r="H392" s="414">
        <f>+H391/H$403</f>
        <v>1.4623125642345613E-2</v>
      </c>
      <c r="I392" s="414">
        <f>+I391/I$403</f>
        <v>1.5711026008158283E-2</v>
      </c>
      <c r="J392" s="414">
        <f>+J391/J$403</f>
        <v>1.5248661863075476E-2</v>
      </c>
      <c r="K392" s="414">
        <f>+K391/K$403</f>
        <v>1.5548057097260849E-2</v>
      </c>
      <c r="L392" s="414">
        <f>+L391/L$403</f>
        <v>1.6485999713860503E-2</v>
      </c>
      <c r="M392" s="414">
        <f>+M391/M$403</f>
        <v>1.6443822326622462E-2</v>
      </c>
      <c r="N392" s="414">
        <f>+N391/N$403</f>
        <v>1.2830917855876098E-2</v>
      </c>
      <c r="O392" s="414">
        <f>+O391/O$403</f>
        <v>1.4029795163635096E-2</v>
      </c>
      <c r="P392" s="414">
        <f>+P391/P$403</f>
        <v>1.4448386038021475E-2</v>
      </c>
      <c r="Q392" s="414">
        <f>+Q391/Q$403</f>
        <v>1.411512174982244E-2</v>
      </c>
      <c r="R392" s="414">
        <f>+R391/R$403</f>
        <v>1.4520315624549886E-2</v>
      </c>
      <c r="S392" s="48"/>
      <c r="T392" s="372" t="s">
        <v>201</v>
      </c>
    </row>
    <row r="393" spans="1:20" x14ac:dyDescent="0.15">
      <c r="A393" s="422"/>
      <c r="B393" s="426" t="s">
        <v>243</v>
      </c>
      <c r="C393" s="425"/>
      <c r="D393" s="425"/>
      <c r="E393" s="425"/>
      <c r="F393" s="425"/>
      <c r="G393" s="425"/>
      <c r="H393" s="425"/>
      <c r="I393" s="425"/>
      <c r="J393" s="425"/>
      <c r="K393" s="425"/>
      <c r="L393" s="425"/>
      <c r="M393" s="425"/>
      <c r="N393" s="425"/>
      <c r="O393" s="425"/>
      <c r="P393" s="425"/>
      <c r="Q393" s="425"/>
      <c r="R393" s="425"/>
      <c r="S393" s="48"/>
      <c r="T393" s="11"/>
    </row>
    <row r="394" spans="1:20" x14ac:dyDescent="0.15">
      <c r="B394" s="286">
        <f>IFERROR(VLOOKUP($B$393,$5:$127,MATCH($T394&amp;"/"&amp;B$349,$3:$3,0),FALSE),"")</f>
        <v>11240416</v>
      </c>
      <c r="C394" s="286">
        <f>IFERROR(VLOOKUP($B$393,$5:$127,MATCH($T394&amp;"/"&amp;C$349,$3:$3,0),FALSE),"")</f>
        <v>16965393</v>
      </c>
      <c r="D394" s="286">
        <f>IFERROR(VLOOKUP($B$393,$5:$127,MATCH($T394&amp;"/"&amp;D$349,$3:$3,0),FALSE),"")</f>
        <v>18389964</v>
      </c>
      <c r="E394" s="286">
        <f>IFERROR(VLOOKUP($B$393,$5:$127,MATCH($T394&amp;"/"&amp;E$349,$3:$3,0),FALSE),"")</f>
        <v>18874024</v>
      </c>
      <c r="F394" s="286">
        <f>IFERROR(VLOOKUP($B$393,$5:$127,MATCH($T394&amp;"/"&amp;F$349,$3:$3,0),FALSE),"")</f>
        <v>20882150</v>
      </c>
      <c r="G394" s="286">
        <f>IFERROR(VLOOKUP($B$393,$5:$127,MATCH($T394&amp;"/"&amp;G$349,$3:$3,0),FALSE),"")</f>
        <v>25766147</v>
      </c>
      <c r="H394" s="286">
        <f>IFERROR(VLOOKUP($B$393,$5:$127,MATCH($T394&amp;"/"&amp;H$349,$3:$3,0),FALSE),"")</f>
        <v>26428381</v>
      </c>
      <c r="I394" s="286">
        <f>IFERROR(VLOOKUP($B$393,$5:$127,MATCH($T394&amp;"/"&amp;I$349,$3:$3,0),FALSE),"")</f>
        <v>25891995</v>
      </c>
      <c r="J394" s="286">
        <f>IFERROR(VLOOKUP($B$393,$5:$127,MATCH($T394&amp;"/"&amp;J$349,$3:$3,0),FALSE),"")</f>
        <v>21827241</v>
      </c>
      <c r="K394" s="286">
        <f>IFERROR(VLOOKUP($B$393,$5:$127,MATCH($T394&amp;"/"&amp;K$349,$3:$3,0),FALSE),"")</f>
        <v>21056917</v>
      </c>
      <c r="L394" s="286">
        <f>IFERROR(VLOOKUP($B$393,$5:$127,MATCH($T394&amp;"/"&amp;L$349,$3:$3,0),FALSE),"")</f>
        <v>22140294</v>
      </c>
      <c r="M394" s="286">
        <f>IFERROR(VLOOKUP($B$393,$5:$127,MATCH($T394&amp;"/"&amp;M$349,$3:$3,0),FALSE),"")</f>
        <v>22337068</v>
      </c>
      <c r="N394" s="286">
        <f>IFERROR(VLOOKUP($B$393,$5:$127,MATCH($T394&amp;"/"&amp;N$349,$3:$3,0),FALSE),"")</f>
        <v>32587058</v>
      </c>
      <c r="O394" s="286">
        <f>IFERROR(VLOOKUP($B$393,$5:$127,MATCH($T394&amp;"/"&amp;O$349,$3:$3,0),FALSE),"")</f>
        <v>31222166</v>
      </c>
      <c r="P394" s="286">
        <f>IFERROR(VLOOKUP($B$393,$5:$127,MATCH($T394&amp;"/"&amp;P$349,$3:$3,0),FALSE),"")</f>
        <v>42266733</v>
      </c>
      <c r="Q394" s="286">
        <f>IFERROR(VLOOKUP($B$393,$5:$127,MATCH($T394&amp;"/"&amp;Q$349,$3:$3,0),FALSE),"")</f>
        <v>47033025</v>
      </c>
      <c r="R394" s="286">
        <f>IFERROR(VLOOKUP($B$393,$5:$127,MATCH($T394&amp;"/"&amp;R$349,$3:$3,0),FALSE),"")</f>
        <v>49793468</v>
      </c>
      <c r="S394" s="48"/>
      <c r="T394" s="285" t="s">
        <v>175</v>
      </c>
    </row>
    <row r="395" spans="1:20" x14ac:dyDescent="0.15">
      <c r="B395" s="286">
        <f>IFERROR(VLOOKUP($B$393,$5:$127,MATCH($T395&amp;"/"&amp;B$349,$3:$3,0),FALSE),"")</f>
        <v>11761947</v>
      </c>
      <c r="C395" s="286">
        <f>IFERROR(VLOOKUP($B$393,$5:$127,MATCH($T395&amp;"/"&amp;C$349,$3:$3,0),FALSE),"")</f>
        <v>17301128</v>
      </c>
      <c r="D395" s="286">
        <f>IFERROR(VLOOKUP($B$393,$5:$127,MATCH($T395&amp;"/"&amp;D$349,$3:$3,0),FALSE),"")</f>
        <v>18475493</v>
      </c>
      <c r="E395" s="286">
        <f>IFERROR(VLOOKUP($B$393,$5:$127,MATCH($T395&amp;"/"&amp;E$349,$3:$3,0),FALSE),"")</f>
        <v>18774667</v>
      </c>
      <c r="F395" s="286">
        <f>IFERROR(VLOOKUP($B$393,$5:$127,MATCH($T395&amp;"/"&amp;F$349,$3:$3,0),FALSE),"")</f>
        <v>21019121</v>
      </c>
      <c r="G395" s="286">
        <f>IFERROR(VLOOKUP($B$393,$5:$127,MATCH($T395&amp;"/"&amp;G$349,$3:$3,0),FALSE),"")</f>
        <v>25900647</v>
      </c>
      <c r="H395" s="286">
        <f>IFERROR(VLOOKUP($B$393,$5:$127,MATCH($T395&amp;"/"&amp;H$349,$3:$3,0),FALSE),"")</f>
        <v>26128599</v>
      </c>
      <c r="I395" s="286">
        <f>IFERROR(VLOOKUP($B$393,$5:$127,MATCH($T395&amp;"/"&amp;I$349,$3:$3,0),FALSE),"")</f>
        <v>25721531</v>
      </c>
      <c r="J395" s="286">
        <f>IFERROR(VLOOKUP($B$393,$5:$127,MATCH($T395&amp;"/"&amp;J$349,$3:$3,0),FALSE),"")</f>
        <v>21577047</v>
      </c>
      <c r="K395" s="286">
        <f>IFERROR(VLOOKUP($B$393,$5:$127,MATCH($T395&amp;"/"&amp;K$349,$3:$3,0),FALSE),"")</f>
        <v>20895562</v>
      </c>
      <c r="L395" s="286">
        <f>IFERROR(VLOOKUP($B$393,$5:$127,MATCH($T395&amp;"/"&amp;L$349,$3:$3,0),FALSE),"")</f>
        <v>22181234</v>
      </c>
      <c r="M395" s="286">
        <f>IFERROR(VLOOKUP($B$393,$5:$127,MATCH($T395&amp;"/"&amp;M$349,$3:$3,0),FALSE),"")</f>
        <v>22222985</v>
      </c>
      <c r="N395" s="286">
        <f>IFERROR(VLOOKUP($B$393,$5:$127,MATCH($T395&amp;"/"&amp;N$349,$3:$3,0),FALSE),"")</f>
        <v>32436207</v>
      </c>
      <c r="O395" s="286">
        <f>IFERROR(VLOOKUP($B$393,$5:$127,MATCH($T395&amp;"/"&amp;O$349,$3:$3,0),FALSE),"")</f>
        <v>42975714</v>
      </c>
      <c r="P395" s="286">
        <f>IFERROR(VLOOKUP($B$393,$5:$127,MATCH($T395&amp;"/"&amp;P$349,$3:$3,0),FALSE),"")</f>
        <v>42624377</v>
      </c>
      <c r="Q395" s="286">
        <f>IFERROR(VLOOKUP($B$393,$5:$127,MATCH($T395&amp;"/"&amp;Q$349,$3:$3,0),FALSE),"")</f>
        <v>48733186</v>
      </c>
      <c r="R395" s="286" t="str">
        <f>IFERROR(VLOOKUP($B$393,$5:$127,MATCH($T395&amp;"/"&amp;R$349,$3:$3,0),FALSE),"")</f>
        <v/>
      </c>
      <c r="S395" s="48"/>
      <c r="T395" s="285" t="s">
        <v>174</v>
      </c>
    </row>
    <row r="396" spans="1:20" x14ac:dyDescent="0.15">
      <c r="B396" s="286">
        <f>IFERROR(VLOOKUP($B$393,$5:$127,MATCH($T396&amp;"/"&amp;B$349,$3:$3,0),FALSE),"")</f>
        <v>14529363</v>
      </c>
      <c r="C396" s="286">
        <f>IFERROR(VLOOKUP($B$393,$5:$127,MATCH($T396&amp;"/"&amp;C$349,$3:$3,0),FALSE),"")</f>
        <v>17891219</v>
      </c>
      <c r="D396" s="286">
        <f>IFERROR(VLOOKUP($B$393,$5:$127,MATCH($T396&amp;"/"&amp;D$349,$3:$3,0),FALSE),"")</f>
        <v>18830816</v>
      </c>
      <c r="E396" s="286">
        <f>IFERROR(VLOOKUP($B$393,$5:$127,MATCH($T396&amp;"/"&amp;E$349,$3:$3,0),FALSE),"")</f>
        <v>19727844</v>
      </c>
      <c r="F396" s="286">
        <f>IFERROR(VLOOKUP($B$393,$5:$127,MATCH($T396&amp;"/"&amp;F$349,$3:$3,0),FALSE),"")</f>
        <v>21049315</v>
      </c>
      <c r="G396" s="286">
        <f>IFERROR(VLOOKUP($B$393,$5:$127,MATCH($T396&amp;"/"&amp;G$349,$3:$3,0),FALSE),"")</f>
        <v>25737596</v>
      </c>
      <c r="H396" s="286">
        <f>IFERROR(VLOOKUP($B$393,$5:$127,MATCH($T396&amp;"/"&amp;H$349,$3:$3,0),FALSE),"")</f>
        <v>25914675</v>
      </c>
      <c r="I396" s="286">
        <f>IFERROR(VLOOKUP($B$393,$5:$127,MATCH($T396&amp;"/"&amp;I$349,$3:$3,0),FALSE),"")</f>
        <v>25887868</v>
      </c>
      <c r="J396" s="286">
        <f>IFERROR(VLOOKUP($B$393,$5:$127,MATCH($T396&amp;"/"&amp;J$349,$3:$3,0),FALSE),"")</f>
        <v>21333601</v>
      </c>
      <c r="K396" s="286">
        <f>IFERROR(VLOOKUP($B$393,$5:$127,MATCH($T396&amp;"/"&amp;K$349,$3:$3,0),FALSE),"")</f>
        <v>21079735</v>
      </c>
      <c r="L396" s="286">
        <f>IFERROR(VLOOKUP($B$393,$5:$127,MATCH($T396&amp;"/"&amp;L$349,$3:$3,0),FALSE),"")</f>
        <v>22026352</v>
      </c>
      <c r="M396" s="286">
        <f>IFERROR(VLOOKUP($B$393,$5:$127,MATCH($T396&amp;"/"&amp;M$349,$3:$3,0),FALSE),"")</f>
        <v>22325243</v>
      </c>
      <c r="N396" s="286">
        <f>IFERROR(VLOOKUP($B$393,$5:$127,MATCH($T396&amp;"/"&amp;N$349,$3:$3,0),FALSE),"")</f>
        <v>32348377</v>
      </c>
      <c r="O396" s="286">
        <f>IFERROR(VLOOKUP($B$393,$5:$127,MATCH($T396&amp;"/"&amp;O$349,$3:$3,0),FALSE),"")</f>
        <v>42864515</v>
      </c>
      <c r="P396" s="286">
        <f>IFERROR(VLOOKUP($B$393,$5:$127,MATCH($T396&amp;"/"&amp;P$349,$3:$3,0),FALSE),"")</f>
        <v>42649145</v>
      </c>
      <c r="Q396" s="286">
        <f>IFERROR(VLOOKUP($B$393,$5:$127,MATCH($T396&amp;"/"&amp;Q$349,$3:$3,0),FALSE),"")</f>
        <v>48950315</v>
      </c>
      <c r="R396" s="286" t="str">
        <f>IFERROR(VLOOKUP($B$393,$5:$127,MATCH($T396&amp;"/"&amp;R$349,$3:$3,0),FALSE),"")</f>
        <v/>
      </c>
      <c r="S396" s="48"/>
      <c r="T396" s="285" t="s">
        <v>173</v>
      </c>
    </row>
    <row r="397" spans="1:20" x14ac:dyDescent="0.15">
      <c r="B397" s="286">
        <f>IFERROR(VLOOKUP($B$393,$5:$127,MATCH($T397&amp;"/"&amp;B$349,$3:$3,0),FALSE),"")</f>
        <v>16250585.68</v>
      </c>
      <c r="C397" s="286">
        <f>IFERROR(VLOOKUP($B$393,$5:$127,MATCH($T397&amp;"/"&amp;C$349,$3:$3,0),FALSE),"")</f>
        <v>18392037.27</v>
      </c>
      <c r="D397" s="286">
        <f>IFERROR(VLOOKUP($B$393,$5:$127,MATCH($T397&amp;"/"&amp;D$349,$3:$3,0),FALSE),"")</f>
        <v>19062773.460000001</v>
      </c>
      <c r="E397" s="286">
        <f>IFERROR(VLOOKUP($B$393,$5:$127,MATCH($T397&amp;"/"&amp;E$349,$3:$3,0),FALSE),"")</f>
        <v>19923885.140000001</v>
      </c>
      <c r="F397" s="286">
        <f>IFERROR(VLOOKUP($B$393,$5:$127,MATCH($T397&amp;"/"&amp;F$349,$3:$3,0),FALSE),"")</f>
        <v>25768152.440000001</v>
      </c>
      <c r="G397" s="286">
        <f>IFERROR(VLOOKUP($B$393,$5:$127,MATCH($T397&amp;"/"&amp;G$349,$3:$3,0),FALSE),"")</f>
        <v>26748468.170000002</v>
      </c>
      <c r="H397" s="286">
        <f>IFERROR(VLOOKUP($B$393,$5:$127,MATCH($T397&amp;"/"&amp;H$349,$3:$3,0),FALSE),"")</f>
        <v>26235554.91</v>
      </c>
      <c r="I397" s="286">
        <f>IFERROR(VLOOKUP($B$393,$5:$127,MATCH($T397&amp;"/"&amp;I$349,$3:$3,0),FALSE),"")</f>
        <v>22163895.300000001</v>
      </c>
      <c r="J397" s="286">
        <f>IFERROR(VLOOKUP($B$393,$5:$127,MATCH($T397&amp;"/"&amp;J$349,$3:$3,0),FALSE),"")</f>
        <v>21354073.02</v>
      </c>
      <c r="K397" s="286">
        <f>IFERROR(VLOOKUP($B$393,$5:$127,MATCH($T397&amp;"/"&amp;K$349,$3:$3,0),FALSE),"")</f>
        <v>22386787.219999999</v>
      </c>
      <c r="L397" s="286">
        <f>IFERROR(VLOOKUP($B$393,$5:$127,MATCH($T397&amp;"/"&amp;L$349,$3:$3,0),FALSE),"")</f>
        <v>22398176.350000001</v>
      </c>
      <c r="M397" s="286">
        <f>IFERROR(VLOOKUP($B$393,$5:$127,MATCH($T397&amp;"/"&amp;M$349,$3:$3,0),FALSE),"")</f>
        <v>22928380.079999998</v>
      </c>
      <c r="N397" s="286">
        <f>IFERROR(VLOOKUP($B$393,$5:$127,MATCH($T397&amp;"/"&amp;N$349,$3:$3,0),FALSE),IFERROR(VLOOKUP($B$393,$5:$127,MATCH($T396&amp;"/"&amp;N$349,$3:$3,0),FALSE),IFERROR(VLOOKUP($B$393,$5:$127,MATCH($T395&amp;"/"&amp;N$349,$3:$3,0),FALSE),IFERROR(VLOOKUP($B$393,$5:$127,MATCH($T394&amp;"/"&amp;N$349,$3:$3,0),FALSE),""))))</f>
        <v>30944354.75</v>
      </c>
      <c r="O397" s="286">
        <f>IFERROR(VLOOKUP($B$393,$5:$127,MATCH($T397&amp;"/"&amp;O$349,$3:$3,0),FALSE),IFERROR(VLOOKUP($B$393,$5:$127,MATCH($T396&amp;"/"&amp;O$349,$3:$3,0),FALSE),IFERROR(VLOOKUP($B$393,$5:$127,MATCH($T395&amp;"/"&amp;O$349,$3:$3,0),FALSE),IFERROR(VLOOKUP($B$393,$5:$127,MATCH($T394&amp;"/"&amp;O$349,$3:$3,0),FALSE),""))))</f>
        <v>42860363.590000004</v>
      </c>
      <c r="P397" s="286">
        <f>IFERROR(VLOOKUP($B$393,$5:$127,MATCH($T397&amp;"/"&amp;P$349,$3:$3,0),FALSE),"")</f>
        <v>41851029.409999996</v>
      </c>
      <c r="Q397" s="286">
        <f>IFERROR(VLOOKUP($B$393,$5:$127,MATCH($T397&amp;"/"&amp;Q$349,$3:$3,0),FALSE),IFERROR(VLOOKUP($B$393,$5:$127,MATCH($T396&amp;"/"&amp;Q$349,$3:$3,0),FALSE),IFERROR(VLOOKUP($B$393,$5:$127,MATCH($T395&amp;"/"&amp;Q$349,$3:$3,0),FALSE),IFERROR(VLOOKUP($B$393,$5:$127,MATCH($T394&amp;"/"&amp;Q$349,$3:$3,0),FALSE),""))))</f>
        <v>48515260.200000003</v>
      </c>
      <c r="R397" s="286">
        <f>IFERROR(VLOOKUP($B$393,$5:$127,MATCH($T397&amp;"/"&amp;R$349,$3:$3,0),FALSE),IFERROR(VLOOKUP($B$393,$5:$127,MATCH($T396&amp;"/"&amp;R$349,$3:$3,0),FALSE),IFERROR(VLOOKUP($B$393,$5:$127,MATCH($T395&amp;"/"&amp;R$349,$3:$3,0),FALSE),IFERROR(VLOOKUP($B$393,$5:$127,MATCH($T394&amp;"/"&amp;R$349,$3:$3,0),FALSE),""))))</f>
        <v>49793468</v>
      </c>
      <c r="S397" s="48"/>
      <c r="T397" s="285" t="s">
        <v>172</v>
      </c>
    </row>
    <row r="398" spans="1:20" x14ac:dyDescent="0.15">
      <c r="A398" s="417"/>
      <c r="B398" s="414">
        <f>+B397/B$403</f>
        <v>0.91995973004155174</v>
      </c>
      <c r="C398" s="414">
        <f>+C397/C$403</f>
        <v>0.92809440574523494</v>
      </c>
      <c r="D398" s="414">
        <f>+D397/D$403</f>
        <v>0.92144987451925164</v>
      </c>
      <c r="E398" s="414">
        <f>+E397/E$403</f>
        <v>0.91884635351010735</v>
      </c>
      <c r="F398" s="414">
        <f>+F397/F$403</f>
        <v>0.92834179665336891</v>
      </c>
      <c r="G398" s="414">
        <f>+G397/G$403</f>
        <v>0.91566954410305268</v>
      </c>
      <c r="H398" s="414">
        <f>+H397/H$403</f>
        <v>0.91384829763578168</v>
      </c>
      <c r="I398" s="414">
        <f>+I397/I$403</f>
        <v>0.90467468139075824</v>
      </c>
      <c r="J398" s="414">
        <f>+J397/J$403</f>
        <v>0.87528142103348927</v>
      </c>
      <c r="K398" s="414">
        <f>+K397/K$403</f>
        <v>0.89413709112312711</v>
      </c>
      <c r="L398" s="414">
        <f>+L397/L$403</f>
        <v>0.84689361397449614</v>
      </c>
      <c r="M398" s="414">
        <f>+M397/M$403</f>
        <v>0.83105154108758761</v>
      </c>
      <c r="N398" s="414">
        <f>+N397/N$403</f>
        <v>0.8753671751774631</v>
      </c>
      <c r="O398" s="414">
        <f>+O397/O$403</f>
        <v>0.88203582779959033</v>
      </c>
      <c r="P398" s="414">
        <f>+P397/P$403</f>
        <v>0.86889888590035869</v>
      </c>
      <c r="Q398" s="414">
        <f>+Q397/Q$403</f>
        <v>0.89505584488670165</v>
      </c>
      <c r="R398" s="414">
        <f>+R397/R$403</f>
        <v>0.91422294304754703</v>
      </c>
      <c r="S398" s="48"/>
      <c r="T398" s="372" t="s">
        <v>201</v>
      </c>
    </row>
    <row r="399" spans="1:20" x14ac:dyDescent="0.15">
      <c r="B399" s="412" t="s">
        <v>242</v>
      </c>
      <c r="C399" s="411"/>
      <c r="D399" s="411"/>
      <c r="E399" s="411"/>
      <c r="F399" s="411"/>
      <c r="G399" s="411"/>
      <c r="H399" s="411"/>
      <c r="I399" s="411"/>
      <c r="J399" s="411"/>
      <c r="K399" s="411"/>
      <c r="L399" s="411"/>
      <c r="M399" s="411"/>
      <c r="N399" s="411"/>
      <c r="O399" s="411"/>
      <c r="P399" s="411"/>
      <c r="Q399" s="411"/>
      <c r="R399" s="411"/>
      <c r="S399" s="48"/>
      <c r="T399" s="11"/>
    </row>
    <row r="400" spans="1:20" x14ac:dyDescent="0.15">
      <c r="B400" s="286">
        <f>IFERROR(VLOOKUP($B$399,$5:$127,MATCH($T400&amp;"/"&amp;B$349,$3:$3,0),FALSE),"")</f>
        <v>12448366</v>
      </c>
      <c r="C400" s="286">
        <f>IFERROR(VLOOKUP($B$399,$5:$127,MATCH($T400&amp;"/"&amp;C$349,$3:$3,0),FALSE),"")</f>
        <v>18352034</v>
      </c>
      <c r="D400" s="286">
        <f>IFERROR(VLOOKUP($B$399,$5:$127,MATCH($T400&amp;"/"&amp;D$349,$3:$3,0),FALSE),"")</f>
        <v>19896981</v>
      </c>
      <c r="E400" s="286">
        <f>IFERROR(VLOOKUP($B$399,$5:$127,MATCH($T400&amp;"/"&amp;E$349,$3:$3,0),FALSE),"")</f>
        <v>20578231</v>
      </c>
      <c r="F400" s="286">
        <f>IFERROR(VLOOKUP($B$399,$5:$127,MATCH($T400&amp;"/"&amp;F$349,$3:$3,0),FALSE),"")</f>
        <v>22651968</v>
      </c>
      <c r="G400" s="286">
        <f>IFERROR(VLOOKUP($B$399,$5:$127,MATCH($T400&amp;"/"&amp;G$349,$3:$3,0),FALSE),"")</f>
        <v>27884559</v>
      </c>
      <c r="H400" s="286">
        <f>IFERROR(VLOOKUP($B$399,$5:$127,MATCH($T400&amp;"/"&amp;H$349,$3:$3,0),FALSE),"")</f>
        <v>28540505</v>
      </c>
      <c r="I400" s="286">
        <f>IFERROR(VLOOKUP($B$399,$5:$127,MATCH($T400&amp;"/"&amp;I$349,$3:$3,0),FALSE),"")</f>
        <v>28255407</v>
      </c>
      <c r="J400" s="286">
        <f>IFERROR(VLOOKUP($B$399,$5:$127,MATCH($T400&amp;"/"&amp;J$349,$3:$3,0),FALSE),"")</f>
        <v>24713314</v>
      </c>
      <c r="K400" s="286">
        <f>IFERROR(VLOOKUP($B$399,$5:$127,MATCH($T400&amp;"/"&amp;K$349,$3:$3,0),FALSE),"")</f>
        <v>24974278</v>
      </c>
      <c r="L400" s="286">
        <f>IFERROR(VLOOKUP($B$399,$5:$127,MATCH($T400&amp;"/"&amp;L$349,$3:$3,0),FALSE),"")</f>
        <v>25509552</v>
      </c>
      <c r="M400" s="286">
        <f>IFERROR(VLOOKUP($B$399,$5:$127,MATCH($T400&amp;"/"&amp;M$349,$3:$3,0),FALSE),"")</f>
        <v>27068628</v>
      </c>
      <c r="N400" s="286">
        <f>IFERROR(VLOOKUP($B$399,$5:$127,MATCH($T400&amp;"/"&amp;N$349,$3:$3,0),FALSE),"")</f>
        <v>37500955</v>
      </c>
      <c r="O400" s="286">
        <f>IFERROR(VLOOKUP($B$399,$5:$127,MATCH($T400&amp;"/"&amp;O$349,$3:$3,0),FALSE),"")</f>
        <v>35606005</v>
      </c>
      <c r="P400" s="286">
        <f>IFERROR(VLOOKUP($B$399,$5:$127,MATCH($T400&amp;"/"&amp;P$349,$3:$3,0),FALSE),"")</f>
        <v>48299979</v>
      </c>
      <c r="Q400" s="286">
        <f>IFERROR(VLOOKUP($B$399,$5:$127,MATCH($T400&amp;"/"&amp;Q$349,$3:$3,0),FALSE),"")</f>
        <v>53217562</v>
      </c>
      <c r="R400" s="286">
        <f>IFERROR(VLOOKUP($B$399,$5:$127,MATCH($T400&amp;"/"&amp;R$349,$3:$3,0),FALSE),"")</f>
        <v>54465345</v>
      </c>
      <c r="S400" s="48"/>
      <c r="T400" s="285" t="s">
        <v>175</v>
      </c>
    </row>
    <row r="401" spans="1:20" x14ac:dyDescent="0.15">
      <c r="B401" s="286">
        <f>IFERROR(VLOOKUP($B$399,$5:$127,MATCH($T401&amp;"/"&amp;B$349,$3:$3,0),FALSE),"")</f>
        <v>12696268</v>
      </c>
      <c r="C401" s="286">
        <f>IFERROR(VLOOKUP($B$399,$5:$127,MATCH($T401&amp;"/"&amp;C$349,$3:$3,0),FALSE),"")</f>
        <v>18502405</v>
      </c>
      <c r="D401" s="286">
        <f>IFERROR(VLOOKUP($B$399,$5:$127,MATCH($T401&amp;"/"&amp;D$349,$3:$3,0),FALSE),"")</f>
        <v>19808677</v>
      </c>
      <c r="E401" s="286">
        <f>IFERROR(VLOOKUP($B$399,$5:$127,MATCH($T401&amp;"/"&amp;E$349,$3:$3,0),FALSE),"")</f>
        <v>20623278</v>
      </c>
      <c r="F401" s="286">
        <f>IFERROR(VLOOKUP($B$399,$5:$127,MATCH($T401&amp;"/"&amp;F$349,$3:$3,0),FALSE),"")</f>
        <v>22771109</v>
      </c>
      <c r="G401" s="286">
        <f>IFERROR(VLOOKUP($B$399,$5:$127,MATCH($T401&amp;"/"&amp;G$349,$3:$3,0),FALSE),"")</f>
        <v>27851277</v>
      </c>
      <c r="H401" s="286">
        <f>IFERROR(VLOOKUP($B$399,$5:$127,MATCH($T401&amp;"/"&amp;H$349,$3:$3,0),FALSE),"")</f>
        <v>27899778</v>
      </c>
      <c r="I401" s="286">
        <f>IFERROR(VLOOKUP($B$399,$5:$127,MATCH($T401&amp;"/"&amp;I$349,$3:$3,0),FALSE),"")</f>
        <v>27760951</v>
      </c>
      <c r="J401" s="286">
        <f>IFERROR(VLOOKUP($B$399,$5:$127,MATCH($T401&amp;"/"&amp;J$349,$3:$3,0),FALSE),"")</f>
        <v>24489698</v>
      </c>
      <c r="K401" s="286">
        <f>IFERROR(VLOOKUP($B$399,$5:$127,MATCH($T401&amp;"/"&amp;K$349,$3:$3,0),FALSE),"")</f>
        <v>23799717</v>
      </c>
      <c r="L401" s="286">
        <f>IFERROR(VLOOKUP($B$399,$5:$127,MATCH($T401&amp;"/"&amp;L$349,$3:$3,0),FALSE),"")</f>
        <v>25099614</v>
      </c>
      <c r="M401" s="286">
        <f>IFERROR(VLOOKUP($B$399,$5:$127,MATCH($T401&amp;"/"&amp;M$349,$3:$3,0),FALSE),"")</f>
        <v>26093159</v>
      </c>
      <c r="N401" s="286">
        <f>IFERROR(VLOOKUP($B$399,$5:$127,MATCH($T401&amp;"/"&amp;N$349,$3:$3,0),FALSE),"")</f>
        <v>37433979</v>
      </c>
      <c r="O401" s="286">
        <f>IFERROR(VLOOKUP($B$399,$5:$127,MATCH($T401&amp;"/"&amp;O$349,$3:$3,0),FALSE),"")</f>
        <v>47682473</v>
      </c>
      <c r="P401" s="286">
        <f>IFERROR(VLOOKUP($B$399,$5:$127,MATCH($T401&amp;"/"&amp;P$349,$3:$3,0),FALSE),"")</f>
        <v>48024246</v>
      </c>
      <c r="Q401" s="286">
        <f>IFERROR(VLOOKUP($B$399,$5:$127,MATCH($T401&amp;"/"&amp;Q$349,$3:$3,0),FALSE),"")</f>
        <v>55207933</v>
      </c>
      <c r="R401" s="286" t="str">
        <f>IFERROR(VLOOKUP($B$399,$5:$127,MATCH($T401&amp;"/"&amp;R$349,$3:$3,0),FALSE),"")</f>
        <v/>
      </c>
      <c r="S401" s="48"/>
      <c r="T401" s="285" t="s">
        <v>174</v>
      </c>
    </row>
    <row r="402" spans="1:20" x14ac:dyDescent="0.15">
      <c r="B402" s="286">
        <f>IFERROR(VLOOKUP($B$399,$5:$127,MATCH($T402&amp;"/"&amp;B$349,$3:$3,0),FALSE),"")</f>
        <v>16193669</v>
      </c>
      <c r="C402" s="286">
        <f>IFERROR(VLOOKUP($B$399,$5:$127,MATCH($T402&amp;"/"&amp;C$349,$3:$3,0),FALSE),"")</f>
        <v>19038713</v>
      </c>
      <c r="D402" s="286">
        <f>IFERROR(VLOOKUP($B$399,$5:$127,MATCH($T402&amp;"/"&amp;D$349,$3:$3,0),FALSE),"")</f>
        <v>20190374</v>
      </c>
      <c r="E402" s="286">
        <f>IFERROR(VLOOKUP($B$399,$5:$127,MATCH($T402&amp;"/"&amp;E$349,$3:$3,0),FALSE),"")</f>
        <v>21297366</v>
      </c>
      <c r="F402" s="286">
        <f>IFERROR(VLOOKUP($B$399,$5:$127,MATCH($T402&amp;"/"&amp;F$349,$3:$3,0),FALSE),"")</f>
        <v>22735071</v>
      </c>
      <c r="G402" s="286">
        <f>IFERROR(VLOOKUP($B$399,$5:$127,MATCH($T402&amp;"/"&amp;G$349,$3:$3,0),FALSE),"")</f>
        <v>27781967</v>
      </c>
      <c r="H402" s="286">
        <f>IFERROR(VLOOKUP($B$399,$5:$127,MATCH($T402&amp;"/"&amp;H$349,$3:$3,0),FALSE),"")</f>
        <v>27785365</v>
      </c>
      <c r="I402" s="286">
        <f>IFERROR(VLOOKUP($B$399,$5:$127,MATCH($T402&amp;"/"&amp;I$349,$3:$3,0),FALSE),"")</f>
        <v>27993853</v>
      </c>
      <c r="J402" s="286">
        <f>IFERROR(VLOOKUP($B$399,$5:$127,MATCH($T402&amp;"/"&amp;J$349,$3:$3,0),FALSE),"")</f>
        <v>24230832</v>
      </c>
      <c r="K402" s="286">
        <f>IFERROR(VLOOKUP($B$399,$5:$127,MATCH($T402&amp;"/"&amp;K$349,$3:$3,0),FALSE),"")</f>
        <v>24073179</v>
      </c>
      <c r="L402" s="286">
        <f>IFERROR(VLOOKUP($B$399,$5:$127,MATCH($T402&amp;"/"&amp;L$349,$3:$3,0),FALSE),"")</f>
        <v>25578437</v>
      </c>
      <c r="M402" s="286">
        <f>IFERROR(VLOOKUP($B$399,$5:$127,MATCH($T402&amp;"/"&amp;M$349,$3:$3,0),FALSE),"")</f>
        <v>26450705</v>
      </c>
      <c r="N402" s="286">
        <f>IFERROR(VLOOKUP($B$399,$5:$127,MATCH($T402&amp;"/"&amp;N$349,$3:$3,0),FALSE),"")</f>
        <v>36623577</v>
      </c>
      <c r="O402" s="286">
        <f>IFERROR(VLOOKUP($B$399,$5:$127,MATCH($T402&amp;"/"&amp;O$349,$3:$3,0),FALSE),"")</f>
        <v>47879915</v>
      </c>
      <c r="P402" s="286">
        <f>IFERROR(VLOOKUP($B$399,$5:$127,MATCH($T402&amp;"/"&amp;P$349,$3:$3,0),FALSE),"")</f>
        <v>48487277</v>
      </c>
      <c r="Q402" s="286">
        <f>IFERROR(VLOOKUP($B$399,$5:$127,MATCH($T402&amp;"/"&amp;Q$349,$3:$3,0),FALSE),"")</f>
        <v>53693546</v>
      </c>
      <c r="R402" s="286" t="str">
        <f>IFERROR(VLOOKUP($B$399,$5:$127,MATCH($T402&amp;"/"&amp;R$349,$3:$3,0),FALSE),"")</f>
        <v/>
      </c>
      <c r="S402" s="48"/>
      <c r="T402" s="285" t="s">
        <v>173</v>
      </c>
    </row>
    <row r="403" spans="1:20" x14ac:dyDescent="0.15">
      <c r="B403" s="286">
        <f>IFERROR(VLOOKUP($B$399,$5:$127,MATCH($T403&amp;"/"&amp;B$349,$3:$3,0),FALSE),"")</f>
        <v>17664453.289999999</v>
      </c>
      <c r="C403" s="286">
        <f>IFERROR(VLOOKUP($B$399,$5:$127,MATCH($T403&amp;"/"&amp;C$349,$3:$3,0),FALSE),"")</f>
        <v>19816989.690000001</v>
      </c>
      <c r="D403" s="286">
        <f>IFERROR(VLOOKUP($B$399,$5:$127,MATCH($T403&amp;"/"&amp;D$349,$3:$3,0),FALSE),"")</f>
        <v>20687802.98</v>
      </c>
      <c r="E403" s="286">
        <f>IFERROR(VLOOKUP($B$399,$5:$127,MATCH($T403&amp;"/"&amp;E$349,$3:$3,0),FALSE),"")</f>
        <v>21683587.32</v>
      </c>
      <c r="F403" s="286">
        <f>IFERROR(VLOOKUP($B$399,$5:$127,MATCH($T403&amp;"/"&amp;F$349,$3:$3,0),FALSE),"")</f>
        <v>27757182.25</v>
      </c>
      <c r="G403" s="286">
        <f>IFERROR(VLOOKUP($B$399,$5:$127,MATCH($T403&amp;"/"&amp;G$349,$3:$3,0),FALSE),"")</f>
        <v>29211922.949999999</v>
      </c>
      <c r="H403" s="286">
        <f>IFERROR(VLOOKUP($B$399,$5:$127,MATCH($T403&amp;"/"&amp;H$349,$3:$3,0),FALSE),"")</f>
        <v>28708873.210000001</v>
      </c>
      <c r="I403" s="286">
        <f>IFERROR(VLOOKUP($B$399,$5:$127,MATCH($T403&amp;"/"&amp;I$349,$3:$3,0),FALSE),"")</f>
        <v>24499298.760000002</v>
      </c>
      <c r="J403" s="286">
        <f>IFERROR(VLOOKUP($B$399,$5:$127,MATCH($T403&amp;"/"&amp;J$349,$3:$3,0),FALSE),"")</f>
        <v>24396808.280000001</v>
      </c>
      <c r="K403" s="286">
        <f>IFERROR(VLOOKUP($B$399,$5:$127,MATCH($T403&amp;"/"&amp;K$349,$3:$3,0),FALSE),"")</f>
        <v>25037309.649999999</v>
      </c>
      <c r="L403" s="286">
        <f>IFERROR(VLOOKUP($B$399,$5:$127,MATCH($T403&amp;"/"&amp;L$349,$3:$3,0),FALSE),"")</f>
        <v>26447449.809999999</v>
      </c>
      <c r="M403" s="286">
        <f>IFERROR(VLOOKUP($B$399,$5:$127,MATCH($T403&amp;"/"&amp;M$349,$3:$3,0),FALSE),"")</f>
        <v>27589600.579999998</v>
      </c>
      <c r="N403" s="286">
        <f>IFERROR(VLOOKUP($B$399,$5:$127,MATCH($T403&amp;"/"&amp;N$349,$3:$3,0),FALSE),IFERROR(VLOOKUP($B$399,$5:$127,MATCH($T402&amp;"/"&amp;N$349,$3:$3,0),FALSE),IFERROR(VLOOKUP($B$399,$5:$127,MATCH($T401&amp;"/"&amp;N$349,$3:$3,0),FALSE),IFERROR(VLOOKUP($B$399,$5:$127,MATCH($T400&amp;"/"&amp;N$349,$3:$3,0),FALSE),""))))</f>
        <v>35350142.920000002</v>
      </c>
      <c r="O403" s="286">
        <f>IFERROR(VLOOKUP($B$399,$5:$127,MATCH($T403&amp;"/"&amp;O$349,$3:$3,0),FALSE),IFERROR(VLOOKUP($B$399,$5:$127,MATCH($T402&amp;"/"&amp;O$349,$3:$3,0),FALSE),IFERROR(VLOOKUP($B$399,$5:$127,MATCH($T401&amp;"/"&amp;O$349,$3:$3,0),FALSE),IFERROR(VLOOKUP($B$399,$5:$127,MATCH($T400&amp;"/"&amp;O$349,$3:$3,0),FALSE),""))))</f>
        <v>48592542.659999996</v>
      </c>
      <c r="P403" s="286">
        <f>IFERROR(VLOOKUP($B$399,$5:$127,MATCH($T403&amp;"/"&amp;P$349,$3:$3,0),FALSE),"")</f>
        <v>48165592.210000001</v>
      </c>
      <c r="Q403" s="286">
        <f>IFERROR(VLOOKUP($B$399,$5:$127,MATCH($T403&amp;"/"&amp;Q$349,$3:$3,0),FALSE),IFERROR(VLOOKUP($B$399,$5:$127,MATCH($T402&amp;"/"&amp;Q$349,$3:$3,0),FALSE),IFERROR(VLOOKUP($B$399,$5:$127,MATCH($T401&amp;"/"&amp;Q$349,$3:$3,0),FALSE),IFERROR(VLOOKUP($B$399,$5:$127,MATCH($T400&amp;"/"&amp;Q$349,$3:$3,0),FALSE),""))))</f>
        <v>54203612.520000003</v>
      </c>
      <c r="R403" s="286">
        <f>IFERROR(VLOOKUP($B$399,$5:$127,MATCH($T403&amp;"/"&amp;R$349,$3:$3,0),FALSE),IFERROR(VLOOKUP($B$399,$5:$127,MATCH($T402&amp;"/"&amp;R$349,$3:$3,0),FALSE),IFERROR(VLOOKUP($B$399,$5:$127,MATCH($T401&amp;"/"&amp;R$349,$3:$3,0),FALSE),IFERROR(VLOOKUP($B$399,$5:$127,MATCH($T400&amp;"/"&amp;R$349,$3:$3,0),FALSE),""))))</f>
        <v>54465345</v>
      </c>
      <c r="S403" s="48"/>
      <c r="T403" s="285" t="s">
        <v>172</v>
      </c>
    </row>
    <row r="404" spans="1:20" x14ac:dyDescent="0.15">
      <c r="B404" s="410" t="s">
        <v>241</v>
      </c>
      <c r="C404" s="409"/>
      <c r="D404" s="409"/>
      <c r="E404" s="409"/>
      <c r="F404" s="409"/>
      <c r="G404" s="409"/>
      <c r="H404" s="409"/>
      <c r="I404" s="409"/>
      <c r="J404" s="409"/>
      <c r="K404" s="409"/>
      <c r="L404" s="409"/>
      <c r="M404" s="409"/>
      <c r="N404" s="409"/>
      <c r="O404" s="409"/>
      <c r="P404" s="409"/>
      <c r="Q404" s="409"/>
      <c r="R404" s="409"/>
    </row>
    <row r="405" spans="1:20" x14ac:dyDescent="0.15">
      <c r="B405" s="408" t="s">
        <v>240</v>
      </c>
      <c r="C405" s="407"/>
      <c r="D405" s="407"/>
      <c r="E405" s="407"/>
      <c r="F405" s="407"/>
      <c r="G405" s="407"/>
      <c r="H405" s="407"/>
      <c r="I405" s="407"/>
      <c r="J405" s="407"/>
      <c r="K405" s="407"/>
      <c r="L405" s="407"/>
      <c r="M405" s="407"/>
      <c r="N405" s="407"/>
      <c r="O405" s="407"/>
      <c r="P405" s="407"/>
      <c r="Q405" s="407"/>
      <c r="R405" s="407"/>
      <c r="S405" s="48"/>
      <c r="T405" s="11"/>
    </row>
    <row r="406" spans="1:20" x14ac:dyDescent="0.15">
      <c r="B406" s="286">
        <f>IFERROR(VLOOKUP($B$405,$5:$127,MATCH($T406&amp;"/"&amp;B$349,$3:$3,0),FALSE),"")</f>
        <v>298942</v>
      </c>
      <c r="C406" s="286">
        <f>IFERROR(VLOOKUP($B$405,$5:$127,MATCH($T406&amp;"/"&amp;C$349,$3:$3,0),FALSE),"")</f>
        <v>299322</v>
      </c>
      <c r="D406" s="286">
        <f>IFERROR(VLOOKUP($B$405,$5:$127,MATCH($T406&amp;"/"&amp;D$349,$3:$3,0),FALSE),"")</f>
        <v>332800</v>
      </c>
      <c r="E406" s="286">
        <f>IFERROR(VLOOKUP($B$405,$5:$127,MATCH($T406&amp;"/"&amp;E$349,$3:$3,0),FALSE),"")</f>
        <v>415382</v>
      </c>
      <c r="F406" s="286">
        <f>IFERROR(VLOOKUP($B$405,$5:$127,MATCH($T406&amp;"/"&amp;F$349,$3:$3,0),FALSE),"")</f>
        <v>1480767</v>
      </c>
      <c r="G406" s="286">
        <f>IFERROR(VLOOKUP($B$405,$5:$127,MATCH($T406&amp;"/"&amp;G$349,$3:$3,0),FALSE),"")</f>
        <v>1688104</v>
      </c>
      <c r="H406" s="286">
        <f>IFERROR(VLOOKUP($B$405,$5:$127,MATCH($T406&amp;"/"&amp;H$349,$3:$3,0),FALSE),"")</f>
        <v>1810030</v>
      </c>
      <c r="I406" s="286">
        <f>IFERROR(VLOOKUP($B$405,$5:$127,MATCH($T406&amp;"/"&amp;I$349,$3:$3,0),FALSE),"")</f>
        <v>2006566</v>
      </c>
      <c r="J406" s="286">
        <f>IFERROR(VLOOKUP($B$405,$5:$127,MATCH($T406&amp;"/"&amp;J$349,$3:$3,0),FALSE),"")</f>
        <v>2204867</v>
      </c>
      <c r="K406" s="286">
        <f>IFERROR(VLOOKUP($B$405,$5:$127,MATCH($T406&amp;"/"&amp;K$349,$3:$3,0),FALSE),"")</f>
        <v>2054568</v>
      </c>
      <c r="L406" s="286">
        <f>IFERROR(VLOOKUP($B$405,$5:$127,MATCH($T406&amp;"/"&amp;L$349,$3:$3,0),FALSE),"")</f>
        <v>2402016</v>
      </c>
      <c r="M406" s="286">
        <f>IFERROR(VLOOKUP($B$405,$5:$127,MATCH($T406&amp;"/"&amp;M$349,$3:$3,0),FALSE),"")</f>
        <v>2554998</v>
      </c>
      <c r="N406" s="286">
        <f>IFERROR(VLOOKUP($B$405,$5:$127,MATCH($T406&amp;"/"&amp;N$349,$3:$3,0),FALSE),"")</f>
        <v>1855576</v>
      </c>
      <c r="O406" s="286">
        <f>IFERROR(VLOOKUP($B$405,$5:$127,MATCH($T406&amp;"/"&amp;O$349,$3:$3,0),FALSE),"")</f>
        <v>1709627</v>
      </c>
      <c r="P406" s="286">
        <f>IFERROR(VLOOKUP($B$405,$5:$127,MATCH($T406&amp;"/"&amp;P$349,$3:$3,0),FALSE),"")</f>
        <v>2499627</v>
      </c>
      <c r="Q406" s="286">
        <f>IFERROR(VLOOKUP($B$405,$5:$127,MATCH($T406&amp;"/"&amp;Q$349,$3:$3,0),FALSE),"")</f>
        <v>3104468</v>
      </c>
      <c r="R406" s="286">
        <f>IFERROR(VLOOKUP($B$405,$5:$127,MATCH($T406&amp;"/"&amp;R$349,$3:$3,0),FALSE),"")</f>
        <v>2946410</v>
      </c>
      <c r="S406" s="48"/>
      <c r="T406" s="285" t="s">
        <v>175</v>
      </c>
    </row>
    <row r="407" spans="1:20" x14ac:dyDescent="0.15">
      <c r="B407" s="286">
        <f>IFERROR(VLOOKUP($B$405,$5:$127,MATCH($T407&amp;"/"&amp;B$349,$3:$3,0),FALSE),"")</f>
        <v>282018</v>
      </c>
      <c r="C407" s="286">
        <f>IFERROR(VLOOKUP($B$405,$5:$127,MATCH($T407&amp;"/"&amp;C$349,$3:$3,0),FALSE),"")</f>
        <v>263146</v>
      </c>
      <c r="D407" s="286">
        <f>IFERROR(VLOOKUP($B$405,$5:$127,MATCH($T407&amp;"/"&amp;D$349,$3:$3,0),FALSE),"")</f>
        <v>309910</v>
      </c>
      <c r="E407" s="286">
        <f>IFERROR(VLOOKUP($B$405,$5:$127,MATCH($T407&amp;"/"&amp;E$349,$3:$3,0),FALSE),"")</f>
        <v>400599</v>
      </c>
      <c r="F407" s="286">
        <f>IFERROR(VLOOKUP($B$405,$5:$127,MATCH($T407&amp;"/"&amp;F$349,$3:$3,0),FALSE),"")</f>
        <v>1531063</v>
      </c>
      <c r="G407" s="286">
        <f>IFERROR(VLOOKUP($B$405,$5:$127,MATCH($T407&amp;"/"&amp;G$349,$3:$3,0),FALSE),"")</f>
        <v>1619741</v>
      </c>
      <c r="H407" s="286">
        <f>IFERROR(VLOOKUP($B$405,$5:$127,MATCH($T407&amp;"/"&amp;H$349,$3:$3,0),FALSE),"")</f>
        <v>1954527</v>
      </c>
      <c r="I407" s="286">
        <f>IFERROR(VLOOKUP($B$405,$5:$127,MATCH($T407&amp;"/"&amp;I$349,$3:$3,0),FALSE),"")</f>
        <v>2037723</v>
      </c>
      <c r="J407" s="286">
        <f>IFERROR(VLOOKUP($B$405,$5:$127,MATCH($T407&amp;"/"&amp;J$349,$3:$3,0),FALSE),"")</f>
        <v>2186945</v>
      </c>
      <c r="K407" s="286">
        <f>IFERROR(VLOOKUP($B$405,$5:$127,MATCH($T407&amp;"/"&amp;K$349,$3:$3,0),FALSE),"")</f>
        <v>2128491</v>
      </c>
      <c r="L407" s="286">
        <f>IFERROR(VLOOKUP($B$405,$5:$127,MATCH($T407&amp;"/"&amp;L$349,$3:$3,0),FALSE),"")</f>
        <v>2462557</v>
      </c>
      <c r="M407" s="286">
        <f>IFERROR(VLOOKUP($B$405,$5:$127,MATCH($T407&amp;"/"&amp;M$349,$3:$3,0),FALSE),"")</f>
        <v>2467415</v>
      </c>
      <c r="N407" s="286">
        <f>IFERROR(VLOOKUP($B$405,$5:$127,MATCH($T407&amp;"/"&amp;N$349,$3:$3,0),FALSE),"")</f>
        <v>1745056</v>
      </c>
      <c r="O407" s="286">
        <f>IFERROR(VLOOKUP($B$405,$5:$127,MATCH($T407&amp;"/"&amp;O$349,$3:$3,0),FALSE),"")</f>
        <v>2025123</v>
      </c>
      <c r="P407" s="286">
        <f>IFERROR(VLOOKUP($B$405,$5:$127,MATCH($T407&amp;"/"&amp;P$349,$3:$3,0),FALSE),"")</f>
        <v>2692844</v>
      </c>
      <c r="Q407" s="286">
        <f>IFERROR(VLOOKUP($B$405,$5:$127,MATCH($T407&amp;"/"&amp;Q$349,$3:$3,0),FALSE),"")</f>
        <v>2603264</v>
      </c>
      <c r="R407" s="286" t="str">
        <f>IFERROR(VLOOKUP($B$405,$5:$127,MATCH($T407&amp;"/"&amp;R$349,$3:$3,0),FALSE),"")</f>
        <v/>
      </c>
      <c r="S407" s="48"/>
      <c r="T407" s="285" t="s">
        <v>174</v>
      </c>
    </row>
    <row r="408" spans="1:20" x14ac:dyDescent="0.15">
      <c r="B408" s="286">
        <f>IFERROR(VLOOKUP($B$405,$5:$127,MATCH($T408&amp;"/"&amp;B$349,$3:$3,0),FALSE),"")</f>
        <v>298545</v>
      </c>
      <c r="C408" s="286">
        <f>IFERROR(VLOOKUP($B$405,$5:$127,MATCH($T408&amp;"/"&amp;C$349,$3:$3,0),FALSE),"")</f>
        <v>274426</v>
      </c>
      <c r="D408" s="286">
        <f>IFERROR(VLOOKUP($B$405,$5:$127,MATCH($T408&amp;"/"&amp;D$349,$3:$3,0),FALSE),"")</f>
        <v>342497</v>
      </c>
      <c r="E408" s="286">
        <f>IFERROR(VLOOKUP($B$405,$5:$127,MATCH($T408&amp;"/"&amp;E$349,$3:$3,0),FALSE),"")</f>
        <v>450617</v>
      </c>
      <c r="F408" s="286">
        <f>IFERROR(VLOOKUP($B$405,$5:$127,MATCH($T408&amp;"/"&amp;F$349,$3:$3,0),FALSE),"")</f>
        <v>1401747</v>
      </c>
      <c r="G408" s="286">
        <f>IFERROR(VLOOKUP($B$405,$5:$127,MATCH($T408&amp;"/"&amp;G$349,$3:$3,0),FALSE),"")</f>
        <v>1808394</v>
      </c>
      <c r="H408" s="286">
        <f>IFERROR(VLOOKUP($B$405,$5:$127,MATCH($T408&amp;"/"&amp;H$349,$3:$3,0),FALSE),"")</f>
        <v>2121555</v>
      </c>
      <c r="I408" s="286">
        <f>IFERROR(VLOOKUP($B$405,$5:$127,MATCH($T408&amp;"/"&amp;I$349,$3:$3,0),FALSE),"")</f>
        <v>2162738</v>
      </c>
      <c r="J408" s="286">
        <f>IFERROR(VLOOKUP($B$405,$5:$127,MATCH($T408&amp;"/"&amp;J$349,$3:$3,0),FALSE),"")</f>
        <v>2245417</v>
      </c>
      <c r="K408" s="286">
        <f>IFERROR(VLOOKUP($B$405,$5:$127,MATCH($T408&amp;"/"&amp;K$349,$3:$3,0),FALSE),"")</f>
        <v>2227321</v>
      </c>
      <c r="L408" s="286">
        <f>IFERROR(VLOOKUP($B$405,$5:$127,MATCH($T408&amp;"/"&amp;L$349,$3:$3,0),FALSE),"")</f>
        <v>2627977</v>
      </c>
      <c r="M408" s="286">
        <f>IFERROR(VLOOKUP($B$405,$5:$127,MATCH($T408&amp;"/"&amp;M$349,$3:$3,0),FALSE),"")</f>
        <v>2540244</v>
      </c>
      <c r="N408" s="286">
        <f>IFERROR(VLOOKUP($B$405,$5:$127,MATCH($T408&amp;"/"&amp;N$349,$3:$3,0),FALSE),"")</f>
        <v>2013775</v>
      </c>
      <c r="O408" s="286">
        <f>IFERROR(VLOOKUP($B$405,$5:$127,MATCH($T408&amp;"/"&amp;O$349,$3:$3,0),FALSE),"")</f>
        <v>2231583</v>
      </c>
      <c r="P408" s="286">
        <f>IFERROR(VLOOKUP($B$405,$5:$127,MATCH($T408&amp;"/"&amp;P$349,$3:$3,0),FALSE),"")</f>
        <v>2944464</v>
      </c>
      <c r="Q408" s="286">
        <f>IFERROR(VLOOKUP($B$405,$5:$127,MATCH($T408&amp;"/"&amp;Q$349,$3:$3,0),FALSE),"")</f>
        <v>2676562</v>
      </c>
      <c r="R408" s="286" t="str">
        <f>IFERROR(VLOOKUP($B$405,$5:$127,MATCH($T408&amp;"/"&amp;R$349,$3:$3,0),FALSE),"")</f>
        <v/>
      </c>
      <c r="S408" s="48"/>
      <c r="T408" s="285" t="s">
        <v>173</v>
      </c>
    </row>
    <row r="409" spans="1:20" x14ac:dyDescent="0.15">
      <c r="B409" s="286">
        <f>IFERROR(VLOOKUP($B$405,$5:$127,MATCH($T409&amp;"/"&amp;B$349,$3:$3,0),FALSE),"")</f>
        <v>337593.48</v>
      </c>
      <c r="C409" s="286">
        <f>IFERROR(VLOOKUP($B$405,$5:$127,MATCH($T409&amp;"/"&amp;C$349,$3:$3,0),FALSE),"")</f>
        <v>344518.53</v>
      </c>
      <c r="D409" s="286">
        <f>IFERROR(VLOOKUP($B$405,$5:$127,MATCH($T409&amp;"/"&amp;D$349,$3:$3,0),FALSE),"")</f>
        <v>469917.21</v>
      </c>
      <c r="E409" s="286">
        <f>IFERROR(VLOOKUP($B$405,$5:$127,MATCH($T409&amp;"/"&amp;E$349,$3:$3,0),FALSE),"")</f>
        <v>1540975.47</v>
      </c>
      <c r="F409" s="286">
        <f>IFERROR(VLOOKUP($B$405,$5:$127,MATCH($T409&amp;"/"&amp;F$349,$3:$3,0),FALSE),"")</f>
        <v>1851401.39</v>
      </c>
      <c r="G409" s="286">
        <f>IFERROR(VLOOKUP($B$405,$5:$127,MATCH($T409&amp;"/"&amp;G$349,$3:$3,0),FALSE),"")</f>
        <v>2331829.39</v>
      </c>
      <c r="H409" s="286">
        <f>IFERROR(VLOOKUP($B$405,$5:$127,MATCH($T409&amp;"/"&amp;H$349,$3:$3,0),FALSE),"")</f>
        <v>2485282.09</v>
      </c>
      <c r="I409" s="286">
        <f>IFERROR(VLOOKUP($B$405,$5:$127,MATCH($T409&amp;"/"&amp;I$349,$3:$3,0),FALSE),"")</f>
        <v>2524829.9300000002</v>
      </c>
      <c r="J409" s="286">
        <f>IFERROR(VLOOKUP($B$405,$5:$127,MATCH($T409&amp;"/"&amp;J$349,$3:$3,0),FALSE),"")</f>
        <v>2232781.6800000002</v>
      </c>
      <c r="K409" s="286">
        <f>IFERROR(VLOOKUP($B$405,$5:$127,MATCH($T409&amp;"/"&amp;K$349,$3:$3,0),FALSE),"")</f>
        <v>2719680.87</v>
      </c>
      <c r="L409" s="286">
        <f>IFERROR(VLOOKUP($B$405,$5:$127,MATCH($T409&amp;"/"&amp;L$349,$3:$3,0),FALSE),"")</f>
        <v>2755415.94</v>
      </c>
      <c r="M409" s="286">
        <f>IFERROR(VLOOKUP($B$405,$5:$127,MATCH($T409&amp;"/"&amp;M$349,$3:$3,0),FALSE),"")</f>
        <v>2648617.09</v>
      </c>
      <c r="N409" s="286">
        <f>IFERROR(VLOOKUP($B$405,$5:$127,MATCH($T409&amp;"/"&amp;N$349,$3:$3,0),FALSE),IFERROR(VLOOKUP($B$405,$5:$127,MATCH($T408&amp;"/"&amp;N$349,$3:$3,0),FALSE),IFERROR(VLOOKUP($B$405,$5:$127,MATCH($T407&amp;"/"&amp;N$349,$3:$3,0),FALSE),IFERROR(VLOOKUP($B$405,$5:$127,MATCH($T406&amp;"/"&amp;N$349,$3:$3,0),FALSE),""))))</f>
        <v>1872975.52</v>
      </c>
      <c r="O409" s="286">
        <f>IFERROR(VLOOKUP($B$405,$5:$127,MATCH($T409&amp;"/"&amp;O$349,$3:$3,0),FALSE),IFERROR(VLOOKUP($B$405,$5:$127,MATCH($T408&amp;"/"&amp;O$349,$3:$3,0),FALSE),IFERROR(VLOOKUP($B$405,$5:$127,MATCH($T407&amp;"/"&amp;O$349,$3:$3,0),FALSE),IFERROR(VLOOKUP($B$405,$5:$127,MATCH($T406&amp;"/"&amp;O$349,$3:$3,0),FALSE),""))))</f>
        <v>2669309.66</v>
      </c>
      <c r="P409" s="286">
        <f>IFERROR(VLOOKUP($B$405,$5:$127,MATCH($T409&amp;"/"&amp;P$349,$3:$3,0),FALSE),"")</f>
        <v>3459770.39</v>
      </c>
      <c r="Q409" s="286">
        <f>IFERROR(VLOOKUP($B$405,$5:$127,MATCH($T409&amp;"/"&amp;Q$349,$3:$3,0),FALSE),IFERROR(VLOOKUP($B$405,$5:$127,MATCH($T408&amp;"/"&amp;Q$349,$3:$3,0),FALSE),IFERROR(VLOOKUP($B$405,$5:$127,MATCH($T407&amp;"/"&amp;Q$349,$3:$3,0),FALSE),IFERROR(VLOOKUP($B$405,$5:$127,MATCH($T406&amp;"/"&amp;Q$349,$3:$3,0),FALSE),""))))</f>
        <v>3445335.41</v>
      </c>
      <c r="R409" s="286">
        <f>IFERROR(VLOOKUP($B$405,$5:$127,MATCH($T409&amp;"/"&amp;R$349,$3:$3,0),FALSE),IFERROR(VLOOKUP($B$405,$5:$127,MATCH($T408&amp;"/"&amp;R$349,$3:$3,0),FALSE),IFERROR(VLOOKUP($B$405,$5:$127,MATCH($T407&amp;"/"&amp;R$349,$3:$3,0),FALSE),IFERROR(VLOOKUP($B$405,$5:$127,MATCH($T406&amp;"/"&amp;R$349,$3:$3,0),FALSE),""))))</f>
        <v>2946410</v>
      </c>
      <c r="S409" s="48"/>
      <c r="T409" s="285" t="s">
        <v>172</v>
      </c>
    </row>
    <row r="410" spans="1:20" x14ac:dyDescent="0.15">
      <c r="A410" s="422"/>
      <c r="B410" s="414">
        <f>+B409/B$403</f>
        <v>1.9111459293852846E-2</v>
      </c>
      <c r="C410" s="414">
        <f>+C409/C$403</f>
        <v>1.738500828780519E-2</v>
      </c>
      <c r="D410" s="414">
        <f>+D409/D$403</f>
        <v>2.2714698629636699E-2</v>
      </c>
      <c r="E410" s="414">
        <f>+E409/E$403</f>
        <v>7.106644519925312E-2</v>
      </c>
      <c r="F410" s="414">
        <f>+F409/F$403</f>
        <v>6.6699903950084849E-2</v>
      </c>
      <c r="G410" s="414">
        <f>+G409/G$403</f>
        <v>7.9824576902767716E-2</v>
      </c>
      <c r="H410" s="414">
        <f>+H409/H$403</f>
        <v>8.6568430318411646E-2</v>
      </c>
      <c r="I410" s="414">
        <f>+I409/I$403</f>
        <v>0.10305723256545976</v>
      </c>
      <c r="J410" s="414">
        <f>+J409/J$403</f>
        <v>9.1519417391593333E-2</v>
      </c>
      <c r="K410" s="414">
        <f>+K409/K$403</f>
        <v>0.10862512418541743</v>
      </c>
      <c r="L410" s="414">
        <f>+L409/L$403</f>
        <v>0.10418456069659142</v>
      </c>
      <c r="M410" s="414">
        <f>+M409/M$403</f>
        <v>9.6000559425278936E-2</v>
      </c>
      <c r="N410" s="414">
        <f>+N409/N$403</f>
        <v>5.2983534585381527E-2</v>
      </c>
      <c r="O410" s="414">
        <f>+O409/O$403</f>
        <v>5.4932496096716917E-2</v>
      </c>
      <c r="P410" s="414">
        <f>+P409/P$403</f>
        <v>7.183074537764518E-2</v>
      </c>
      <c r="Q410" s="414">
        <f>+Q409/Q$403</f>
        <v>6.3562837416578893E-2</v>
      </c>
      <c r="R410" s="414">
        <f>+R409/R$403</f>
        <v>5.4096967530454454E-2</v>
      </c>
      <c r="S410" s="48"/>
      <c r="T410" s="372" t="s">
        <v>201</v>
      </c>
    </row>
    <row r="411" spans="1:20" x14ac:dyDescent="0.15">
      <c r="A411" s="422"/>
      <c r="B411" s="408" t="s">
        <v>239</v>
      </c>
      <c r="C411" s="407"/>
      <c r="D411" s="407"/>
      <c r="E411" s="407"/>
      <c r="F411" s="407"/>
      <c r="G411" s="407"/>
      <c r="H411" s="407"/>
      <c r="I411" s="407"/>
      <c r="J411" s="407"/>
      <c r="K411" s="407"/>
      <c r="L411" s="407"/>
      <c r="M411" s="407"/>
      <c r="N411" s="407"/>
      <c r="O411" s="407"/>
      <c r="P411" s="407"/>
      <c r="Q411" s="407"/>
      <c r="R411" s="407"/>
      <c r="S411" s="48"/>
      <c r="T411" s="11"/>
    </row>
    <row r="412" spans="1:20" x14ac:dyDescent="0.15">
      <c r="B412" s="286">
        <f>IFERROR(VLOOKUP($B$411,$5:$127,MATCH($T412&amp;"/"&amp;B$349,$3:$3,0),FALSE),"")</f>
        <v>3523657</v>
      </c>
      <c r="C412" s="286">
        <f>IFERROR(VLOOKUP($B$411,$5:$127,MATCH($T412&amp;"/"&amp;C$349,$3:$3,0),FALSE),"")</f>
        <v>7704955</v>
      </c>
      <c r="D412" s="286">
        <f>IFERROR(VLOOKUP($B$411,$5:$127,MATCH($T412&amp;"/"&amp;D$349,$3:$3,0),FALSE),"")</f>
        <v>4040521</v>
      </c>
      <c r="E412" s="286">
        <f>IFERROR(VLOOKUP($B$411,$5:$127,MATCH($T412&amp;"/"&amp;E$349,$3:$3,0),FALSE),"")</f>
        <v>5038373</v>
      </c>
      <c r="F412" s="286">
        <f>IFERROR(VLOOKUP($B$411,$5:$127,MATCH($T412&amp;"/"&amp;F$349,$3:$3,0),FALSE),"")</f>
        <v>6453460</v>
      </c>
      <c r="G412" s="286">
        <f>IFERROR(VLOOKUP($B$411,$5:$127,MATCH($T412&amp;"/"&amp;G$349,$3:$3,0),FALSE),"")</f>
        <v>7126545</v>
      </c>
      <c r="H412" s="286">
        <f>IFERROR(VLOOKUP($B$411,$5:$127,MATCH($T412&amp;"/"&amp;H$349,$3:$3,0),FALSE),"")</f>
        <v>5650193</v>
      </c>
      <c r="I412" s="286">
        <f>IFERROR(VLOOKUP($B$411,$5:$127,MATCH($T412&amp;"/"&amp;I$349,$3:$3,0),FALSE),"")</f>
        <v>5125924</v>
      </c>
      <c r="J412" s="286">
        <f>IFERROR(VLOOKUP($B$411,$5:$127,MATCH($T412&amp;"/"&amp;J$349,$3:$3,0),FALSE),"")</f>
        <v>6538230</v>
      </c>
      <c r="K412" s="286">
        <f>IFERROR(VLOOKUP($B$411,$5:$127,MATCH($T412&amp;"/"&amp;K$349,$3:$3,0),FALSE),"")</f>
        <v>4187051</v>
      </c>
      <c r="L412" s="286">
        <f>IFERROR(VLOOKUP($B$411,$5:$127,MATCH($T412&amp;"/"&amp;L$349,$3:$3,0),FALSE),"")</f>
        <v>4163536</v>
      </c>
      <c r="M412" s="286">
        <f>IFERROR(VLOOKUP($B$411,$5:$127,MATCH($T412&amp;"/"&amp;M$349,$3:$3,0),FALSE),"")</f>
        <v>4359125</v>
      </c>
      <c r="N412" s="286">
        <f>IFERROR(VLOOKUP($B$411,$5:$127,MATCH($T412&amp;"/"&amp;N$349,$3:$3,0),FALSE),"")</f>
        <v>6424327</v>
      </c>
      <c r="O412" s="286">
        <f>IFERROR(VLOOKUP($B$411,$5:$127,MATCH($T412&amp;"/"&amp;O$349,$3:$3,0),FALSE),"")</f>
        <v>7756267</v>
      </c>
      <c r="P412" s="286">
        <f>IFERROR(VLOOKUP($B$411,$5:$127,MATCH($T412&amp;"/"&amp;P$349,$3:$3,0),FALSE),"")</f>
        <v>9225213</v>
      </c>
      <c r="Q412" s="286">
        <f>IFERROR(VLOOKUP($B$411,$5:$127,MATCH($T412&amp;"/"&amp;Q$349,$3:$3,0),FALSE),"")</f>
        <v>9798270</v>
      </c>
      <c r="R412" s="286">
        <f>IFERROR(VLOOKUP($B$411,$5:$127,MATCH($T412&amp;"/"&amp;R$349,$3:$3,0),FALSE),"")</f>
        <v>9376066</v>
      </c>
      <c r="S412" s="48"/>
      <c r="T412" s="285" t="s">
        <v>175</v>
      </c>
    </row>
    <row r="413" spans="1:20" x14ac:dyDescent="0.15">
      <c r="B413" s="286">
        <f>IFERROR(VLOOKUP($B$411,$5:$127,MATCH($T413&amp;"/"&amp;B$349,$3:$3,0),FALSE),"")</f>
        <v>6511668</v>
      </c>
      <c r="C413" s="286">
        <f>IFERROR(VLOOKUP($B$411,$5:$127,MATCH($T413&amp;"/"&amp;C$349,$3:$3,0),FALSE),"")</f>
        <v>5716146</v>
      </c>
      <c r="D413" s="286">
        <f>IFERROR(VLOOKUP($B$411,$5:$127,MATCH($T413&amp;"/"&amp;D$349,$3:$3,0),FALSE),"")</f>
        <v>3891672</v>
      </c>
      <c r="E413" s="286">
        <f>IFERROR(VLOOKUP($B$411,$5:$127,MATCH($T413&amp;"/"&amp;E$349,$3:$3,0),FALSE),"")</f>
        <v>5231515</v>
      </c>
      <c r="F413" s="286">
        <f>IFERROR(VLOOKUP($B$411,$5:$127,MATCH($T413&amp;"/"&amp;F$349,$3:$3,0),FALSE),"")</f>
        <v>6706093</v>
      </c>
      <c r="G413" s="286">
        <f>IFERROR(VLOOKUP($B$411,$5:$127,MATCH($T413&amp;"/"&amp;G$349,$3:$3,0),FALSE),"")</f>
        <v>7169955</v>
      </c>
      <c r="H413" s="286">
        <f>IFERROR(VLOOKUP($B$411,$5:$127,MATCH($T413&amp;"/"&amp;H$349,$3:$3,0),FALSE),"")</f>
        <v>5925113</v>
      </c>
      <c r="I413" s="286">
        <f>IFERROR(VLOOKUP($B$411,$5:$127,MATCH($T413&amp;"/"&amp;I$349,$3:$3,0),FALSE),"")</f>
        <v>5202759</v>
      </c>
      <c r="J413" s="286">
        <f>IFERROR(VLOOKUP($B$411,$5:$127,MATCH($T413&amp;"/"&amp;J$349,$3:$3,0),FALSE),"")</f>
        <v>7866994</v>
      </c>
      <c r="K413" s="286">
        <f>IFERROR(VLOOKUP($B$411,$5:$127,MATCH($T413&amp;"/"&amp;K$349,$3:$3,0),FALSE),"")</f>
        <v>3179354</v>
      </c>
      <c r="L413" s="286">
        <f>IFERROR(VLOOKUP($B$411,$5:$127,MATCH($T413&amp;"/"&amp;L$349,$3:$3,0),FALSE),"")</f>
        <v>4050175</v>
      </c>
      <c r="M413" s="286">
        <f>IFERROR(VLOOKUP($B$411,$5:$127,MATCH($T413&amp;"/"&amp;M$349,$3:$3,0),FALSE),"")</f>
        <v>4464489</v>
      </c>
      <c r="N413" s="286">
        <f>IFERROR(VLOOKUP($B$411,$5:$127,MATCH($T413&amp;"/"&amp;N$349,$3:$3,0),FALSE),"")</f>
        <v>7037445</v>
      </c>
      <c r="O413" s="286">
        <f>IFERROR(VLOOKUP($B$411,$5:$127,MATCH($T413&amp;"/"&amp;O$349,$3:$3,0),FALSE),"")</f>
        <v>6567526</v>
      </c>
      <c r="P413" s="286">
        <f>IFERROR(VLOOKUP($B$411,$5:$127,MATCH($T413&amp;"/"&amp;P$349,$3:$3,0),FALSE),"")</f>
        <v>12536844</v>
      </c>
      <c r="Q413" s="286">
        <f>IFERROR(VLOOKUP($B$411,$5:$127,MATCH($T413&amp;"/"&amp;Q$349,$3:$3,0),FALSE),"")</f>
        <v>9335480</v>
      </c>
      <c r="R413" s="286" t="str">
        <f>IFERROR(VLOOKUP($B$411,$5:$127,MATCH($T413&amp;"/"&amp;R$349,$3:$3,0),FALSE),"")</f>
        <v/>
      </c>
      <c r="S413" s="48"/>
      <c r="T413" s="285" t="s">
        <v>174</v>
      </c>
    </row>
    <row r="414" spans="1:20" x14ac:dyDescent="0.15">
      <c r="B414" s="286">
        <f>IFERROR(VLOOKUP($B$411,$5:$127,MATCH($T414&amp;"/"&amp;B$349,$3:$3,0),FALSE),"")</f>
        <v>6379705</v>
      </c>
      <c r="C414" s="286">
        <f>IFERROR(VLOOKUP($B$411,$5:$127,MATCH($T414&amp;"/"&amp;C$349,$3:$3,0),FALSE),"")</f>
        <v>3447093</v>
      </c>
      <c r="D414" s="286">
        <f>IFERROR(VLOOKUP($B$411,$5:$127,MATCH($T414&amp;"/"&amp;D$349,$3:$3,0),FALSE),"")</f>
        <v>4643953</v>
      </c>
      <c r="E414" s="286">
        <f>IFERROR(VLOOKUP($B$411,$5:$127,MATCH($T414&amp;"/"&amp;E$349,$3:$3,0),FALSE),"")</f>
        <v>6491114</v>
      </c>
      <c r="F414" s="286">
        <f>IFERROR(VLOOKUP($B$411,$5:$127,MATCH($T414&amp;"/"&amp;F$349,$3:$3,0),FALSE),"")</f>
        <v>6899523</v>
      </c>
      <c r="G414" s="286">
        <f>IFERROR(VLOOKUP($B$411,$5:$127,MATCH($T414&amp;"/"&amp;G$349,$3:$3,0),FALSE),"")</f>
        <v>6124254</v>
      </c>
      <c r="H414" s="286">
        <f>IFERROR(VLOOKUP($B$411,$5:$127,MATCH($T414&amp;"/"&amp;H$349,$3:$3,0),FALSE),"")</f>
        <v>4842080</v>
      </c>
      <c r="I414" s="286">
        <f>IFERROR(VLOOKUP($B$411,$5:$127,MATCH($T414&amp;"/"&amp;I$349,$3:$3,0),FALSE),"")</f>
        <v>7723811</v>
      </c>
      <c r="J414" s="286">
        <f>IFERROR(VLOOKUP($B$411,$5:$127,MATCH($T414&amp;"/"&amp;J$349,$3:$3,0),FALSE),"")</f>
        <v>4253623</v>
      </c>
      <c r="K414" s="286">
        <f>IFERROR(VLOOKUP($B$411,$5:$127,MATCH($T414&amp;"/"&amp;K$349,$3:$3,0),FALSE),"")</f>
        <v>3174713</v>
      </c>
      <c r="L414" s="286">
        <f>IFERROR(VLOOKUP($B$411,$5:$127,MATCH($T414&amp;"/"&amp;L$349,$3:$3,0),FALSE),"")</f>
        <v>4156095</v>
      </c>
      <c r="M414" s="286">
        <f>IFERROR(VLOOKUP($B$411,$5:$127,MATCH($T414&amp;"/"&amp;M$349,$3:$3,0),FALSE),"")</f>
        <v>4447462</v>
      </c>
      <c r="N414" s="286">
        <f>IFERROR(VLOOKUP($B$411,$5:$127,MATCH($T414&amp;"/"&amp;N$349,$3:$3,0),FALSE),"")</f>
        <v>7746118</v>
      </c>
      <c r="O414" s="286">
        <f>IFERROR(VLOOKUP($B$411,$5:$127,MATCH($T414&amp;"/"&amp;O$349,$3:$3,0),FALSE),"")</f>
        <v>7795085</v>
      </c>
      <c r="P414" s="286">
        <f>IFERROR(VLOOKUP($B$411,$5:$127,MATCH($T414&amp;"/"&amp;P$349,$3:$3,0),FALSE),"")</f>
        <v>10739536</v>
      </c>
      <c r="Q414" s="286">
        <f>IFERROR(VLOOKUP($B$411,$5:$127,MATCH($T414&amp;"/"&amp;Q$349,$3:$3,0),FALSE),"")</f>
        <v>7861261</v>
      </c>
      <c r="R414" s="286" t="str">
        <f>IFERROR(VLOOKUP($B$411,$5:$127,MATCH($T414&amp;"/"&amp;R$349,$3:$3,0),FALSE),"")</f>
        <v/>
      </c>
      <c r="S414" s="48"/>
      <c r="T414" s="285" t="s">
        <v>173</v>
      </c>
    </row>
    <row r="415" spans="1:20" x14ac:dyDescent="0.15">
      <c r="B415" s="286">
        <f>IFERROR(VLOOKUP($B$411,$5:$127,MATCH($T415&amp;"/"&amp;B$349,$3:$3,0),FALSE),"")</f>
        <v>7234146.5099999998</v>
      </c>
      <c r="C415" s="286">
        <f>IFERROR(VLOOKUP($B$411,$5:$127,MATCH($T415&amp;"/"&amp;C$349,$3:$3,0),FALSE),"")</f>
        <v>4097968.23</v>
      </c>
      <c r="D415" s="286">
        <f>IFERROR(VLOOKUP($B$411,$5:$127,MATCH($T415&amp;"/"&amp;D$349,$3:$3,0),FALSE),"")</f>
        <v>5221995.76</v>
      </c>
      <c r="E415" s="286">
        <f>IFERROR(VLOOKUP($B$411,$5:$127,MATCH($T415&amp;"/"&amp;E$349,$3:$3,0),FALSE),"")</f>
        <v>6511918.6799999997</v>
      </c>
      <c r="F415" s="286">
        <f>IFERROR(VLOOKUP($B$411,$5:$127,MATCH($T415&amp;"/"&amp;F$349,$3:$3,0),FALSE),"")</f>
        <v>7843235.5899999999</v>
      </c>
      <c r="G415" s="286">
        <f>IFERROR(VLOOKUP($B$411,$5:$127,MATCH($T415&amp;"/"&amp;G$349,$3:$3,0),FALSE),"")</f>
        <v>6418302.5899999999</v>
      </c>
      <c r="H415" s="286">
        <f>IFERROR(VLOOKUP($B$411,$5:$127,MATCH($T415&amp;"/"&amp;H$349,$3:$3,0),FALSE),"")</f>
        <v>5344498.09</v>
      </c>
      <c r="I415" s="286">
        <f>IFERROR(VLOOKUP($B$411,$5:$127,MATCH($T415&amp;"/"&amp;I$349,$3:$3,0),FALSE),"")</f>
        <v>7665943.3200000003</v>
      </c>
      <c r="J415" s="286">
        <f>IFERROR(VLOOKUP($B$411,$5:$127,MATCH($T415&amp;"/"&amp;J$349,$3:$3,0),FALSE),"")</f>
        <v>4705652.45</v>
      </c>
      <c r="K415" s="286">
        <f>IFERROR(VLOOKUP($B$411,$5:$127,MATCH($T415&amp;"/"&amp;K$349,$3:$3,0),FALSE),"")</f>
        <v>4404771.1500000004</v>
      </c>
      <c r="L415" s="286">
        <f>IFERROR(VLOOKUP($B$411,$5:$127,MATCH($T415&amp;"/"&amp;L$349,$3:$3,0),FALSE),"")</f>
        <v>3692265.38</v>
      </c>
      <c r="M415" s="286">
        <f>IFERROR(VLOOKUP($B$411,$5:$127,MATCH($T415&amp;"/"&amp;M$349,$3:$3,0),FALSE),"")</f>
        <v>5129197.79</v>
      </c>
      <c r="N415" s="286">
        <f>IFERROR(VLOOKUP($B$411,$5:$127,MATCH($T415&amp;"/"&amp;N$349,$3:$3,0),FALSE),IFERROR(VLOOKUP($B$411,$5:$127,MATCH($T414&amp;"/"&amp;N$349,$3:$3,0),FALSE),IFERROR(VLOOKUP($B$411,$5:$127,MATCH($T413&amp;"/"&amp;N$349,$3:$3,0),FALSE),IFERROR(VLOOKUP($B$411,$5:$127,MATCH($T412&amp;"/"&amp;N$349,$3:$3,0),FALSE),""))))</f>
        <v>7797864.2599999998</v>
      </c>
      <c r="O415" s="286">
        <f>IFERROR(VLOOKUP($B$411,$5:$127,MATCH($T415&amp;"/"&amp;O$349,$3:$3,0),FALSE),IFERROR(VLOOKUP($B$411,$5:$127,MATCH($T414&amp;"/"&amp;O$349,$3:$3,0),FALSE),IFERROR(VLOOKUP($B$411,$5:$127,MATCH($T413&amp;"/"&amp;O$349,$3:$3,0),FALSE),IFERROR(VLOOKUP($B$411,$5:$127,MATCH($T412&amp;"/"&amp;O$349,$3:$3,0),FALSE),""))))</f>
        <v>9664124.7300000004</v>
      </c>
      <c r="P415" s="286">
        <f>IFERROR(VLOOKUP($B$411,$5:$127,MATCH($T415&amp;"/"&amp;P$349,$3:$3,0),FALSE),"")</f>
        <v>11167038.6</v>
      </c>
      <c r="Q415" s="286">
        <f>IFERROR(VLOOKUP($B$411,$5:$127,MATCH($T415&amp;"/"&amp;Q$349,$3:$3,0),FALSE),IFERROR(VLOOKUP($B$411,$5:$127,MATCH($T414&amp;"/"&amp;Q$349,$3:$3,0),FALSE),IFERROR(VLOOKUP($B$411,$5:$127,MATCH($T413&amp;"/"&amp;Q$349,$3:$3,0),FALSE),IFERROR(VLOOKUP($B$411,$5:$127,MATCH($T412&amp;"/"&amp;Q$349,$3:$3,0),FALSE),""))))</f>
        <v>10594466.34</v>
      </c>
      <c r="R415" s="286">
        <f>IFERROR(VLOOKUP($B$411,$5:$127,MATCH($T415&amp;"/"&amp;R$349,$3:$3,0),FALSE),IFERROR(VLOOKUP($B$411,$5:$127,MATCH($T414&amp;"/"&amp;R$349,$3:$3,0),FALSE),IFERROR(VLOOKUP($B$411,$5:$127,MATCH($T413&amp;"/"&amp;R$349,$3:$3,0),FALSE),IFERROR(VLOOKUP($B$411,$5:$127,MATCH($T412&amp;"/"&amp;R$349,$3:$3,0),FALSE),""))))</f>
        <v>9376066</v>
      </c>
      <c r="S415" s="48"/>
      <c r="T415" s="285" t="s">
        <v>172</v>
      </c>
    </row>
    <row r="416" spans="1:20" x14ac:dyDescent="0.15">
      <c r="B416" s="414">
        <f>+B415/B$403</f>
        <v>0.40953129945410272</v>
      </c>
      <c r="C416" s="414">
        <f>+C415/C$403</f>
        <v>0.20679065257161164</v>
      </c>
      <c r="D416" s="414">
        <f>+D415/D$403</f>
        <v>0.25241905895219424</v>
      </c>
      <c r="E416" s="414">
        <f>+E415/E$403</f>
        <v>0.3003155605158418</v>
      </c>
      <c r="F416" s="414">
        <f>+F415/F$403</f>
        <v>0.28256598668259997</v>
      </c>
      <c r="G416" s="414">
        <f>+G415/G$403</f>
        <v>0.21971516907619393</v>
      </c>
      <c r="H416" s="414">
        <f>+H415/H$403</f>
        <v>0.18616188977205766</v>
      </c>
      <c r="I416" s="414">
        <f>+I415/I$403</f>
        <v>0.31290460168256667</v>
      </c>
      <c r="J416" s="414">
        <f>+J415/J$403</f>
        <v>0.19287983887046392</v>
      </c>
      <c r="K416" s="414">
        <f>+K415/K$403</f>
        <v>0.17592829307840591</v>
      </c>
      <c r="L416" s="414">
        <f>+L415/L$403</f>
        <v>0.13960761459140472</v>
      </c>
      <c r="M416" s="414">
        <f>+M415/M$403</f>
        <v>0.18591054898120604</v>
      </c>
      <c r="N416" s="414">
        <f>+N415/N$403</f>
        <v>0.22058932767675496</v>
      </c>
      <c r="O416" s="414">
        <f>+O415/O$403</f>
        <v>0.19888081999782312</v>
      </c>
      <c r="P416" s="414">
        <f>+P415/P$403</f>
        <v>0.23184680365419719</v>
      </c>
      <c r="Q416" s="414">
        <f>+Q415/Q$403</f>
        <v>0.19545683114923129</v>
      </c>
      <c r="R416" s="414">
        <f>+R415/R$403</f>
        <v>0.17214737187472143</v>
      </c>
      <c r="S416" s="48"/>
      <c r="T416" s="372" t="s">
        <v>201</v>
      </c>
    </row>
    <row r="417" spans="2:20" x14ac:dyDescent="0.15">
      <c r="B417" s="424" t="s">
        <v>238</v>
      </c>
      <c r="C417" s="423"/>
      <c r="D417" s="423"/>
      <c r="E417" s="423"/>
      <c r="F417" s="423"/>
      <c r="G417" s="423"/>
      <c r="H417" s="423"/>
      <c r="I417" s="423"/>
      <c r="J417" s="423"/>
      <c r="K417" s="423"/>
      <c r="L417" s="423"/>
      <c r="M417" s="423"/>
      <c r="N417" s="423"/>
      <c r="O417" s="423"/>
      <c r="P417" s="423"/>
      <c r="Q417" s="423"/>
      <c r="R417" s="423"/>
      <c r="S417" s="48"/>
      <c r="T417" s="11"/>
    </row>
    <row r="418" spans="2:20" x14ac:dyDescent="0.15">
      <c r="B418" s="286" t="str">
        <f>IFERROR(VLOOKUP($B$417,$5:$127,MATCH($T418&amp;"/"&amp;B$349,$3:$3,0),FALSE),"")</f>
        <v/>
      </c>
      <c r="C418" s="286" t="str">
        <f>IFERROR(VLOOKUP($B$417,$5:$127,MATCH($T418&amp;"/"&amp;C$349,$3:$3,0),FALSE),"")</f>
        <v/>
      </c>
      <c r="D418" s="286" t="str">
        <f>IFERROR(VLOOKUP($B$417,$5:$127,MATCH($T418&amp;"/"&amp;D$349,$3:$3,0),FALSE),"")</f>
        <v/>
      </c>
      <c r="E418" s="286" t="str">
        <f>IFERROR(VLOOKUP($B$417,$5:$127,MATCH($T418&amp;"/"&amp;E$349,$3:$3,0),FALSE),"")</f>
        <v/>
      </c>
      <c r="F418" s="286" t="str">
        <f>IFERROR(VLOOKUP($B$417,$5:$127,MATCH($T418&amp;"/"&amp;F$349,$3:$3,0),FALSE),"")</f>
        <v/>
      </c>
      <c r="G418" s="286" t="str">
        <f>IFERROR(VLOOKUP($B$417,$5:$127,MATCH($T418&amp;"/"&amp;G$349,$3:$3,0),FALSE),"")</f>
        <v/>
      </c>
      <c r="H418" s="286" t="str">
        <f>IFERROR(VLOOKUP($B$417,$5:$127,MATCH($T418&amp;"/"&amp;H$349,$3:$3,0),FALSE),"")</f>
        <v/>
      </c>
      <c r="I418" s="286" t="str">
        <f>IFERROR(VLOOKUP($B$417,$5:$127,MATCH($T418&amp;"/"&amp;I$349,$3:$3,0),FALSE),"")</f>
        <v/>
      </c>
      <c r="J418" s="286" t="str">
        <f>IFERROR(VLOOKUP($B$417,$5:$127,MATCH($T418&amp;"/"&amp;J$349,$3:$3,0),FALSE),"")</f>
        <v/>
      </c>
      <c r="K418" s="286" t="str">
        <f>IFERROR(VLOOKUP($B$417,$5:$127,MATCH($T418&amp;"/"&amp;K$349,$3:$3,0),FALSE),"")</f>
        <v/>
      </c>
      <c r="L418" s="286" t="str">
        <f>IFERROR(VLOOKUP($B$417,$5:$127,MATCH($T418&amp;"/"&amp;L$349,$3:$3,0),FALSE),"")</f>
        <v/>
      </c>
      <c r="M418" s="286" t="str">
        <f>IFERROR(VLOOKUP($B$417,$5:$127,MATCH($T418&amp;"/"&amp;M$349,$3:$3,0),FALSE),"")</f>
        <v/>
      </c>
      <c r="N418" s="286" t="str">
        <f>IFERROR(VLOOKUP($B$417,$5:$127,MATCH($T418&amp;"/"&amp;N$349,$3:$3,0),FALSE),"")</f>
        <v/>
      </c>
      <c r="O418" s="286" t="str">
        <f>IFERROR(VLOOKUP($B$417,$5:$127,MATCH($T418&amp;"/"&amp;O$349,$3:$3,0),FALSE),"")</f>
        <v/>
      </c>
      <c r="P418" s="286" t="str">
        <f>IFERROR(VLOOKUP($B$417,$5:$127,MATCH($T418&amp;"/"&amp;P$349,$3:$3,0),FALSE),"")</f>
        <v/>
      </c>
      <c r="Q418" s="286" t="str">
        <f>IFERROR(VLOOKUP($B$417,$5:$127,MATCH($T418&amp;"/"&amp;Q$349,$3:$3,0),FALSE),"")</f>
        <v/>
      </c>
      <c r="R418" s="286" t="str">
        <f>IFERROR(VLOOKUP($B$417,$5:$127,MATCH($T418&amp;"/"&amp;R$349,$3:$3,0),FALSE),"")</f>
        <v/>
      </c>
      <c r="S418" s="48"/>
      <c r="T418" s="285" t="s">
        <v>175</v>
      </c>
    </row>
    <row r="419" spans="2:20" x14ac:dyDescent="0.15">
      <c r="B419" s="286" t="str">
        <f>IFERROR(VLOOKUP($B$417,$5:$127,MATCH($T419&amp;"/"&amp;B$349,$3:$3,0),FALSE),"")</f>
        <v/>
      </c>
      <c r="C419" s="286" t="str">
        <f>IFERROR(VLOOKUP($B$417,$5:$127,MATCH($T419&amp;"/"&amp;C$349,$3:$3,0),FALSE),"")</f>
        <v/>
      </c>
      <c r="D419" s="286" t="str">
        <f>IFERROR(VLOOKUP($B$417,$5:$127,MATCH($T419&amp;"/"&amp;D$349,$3:$3,0),FALSE),"")</f>
        <v/>
      </c>
      <c r="E419" s="286" t="str">
        <f>IFERROR(VLOOKUP($B$417,$5:$127,MATCH($T419&amp;"/"&amp;E$349,$3:$3,0),FALSE),"")</f>
        <v/>
      </c>
      <c r="F419" s="286" t="str">
        <f>IFERROR(VLOOKUP($B$417,$5:$127,MATCH($T419&amp;"/"&amp;F$349,$3:$3,0),FALSE),"")</f>
        <v/>
      </c>
      <c r="G419" s="286" t="str">
        <f>IFERROR(VLOOKUP($B$417,$5:$127,MATCH($T419&amp;"/"&amp;G$349,$3:$3,0),FALSE),"")</f>
        <v/>
      </c>
      <c r="H419" s="286" t="str">
        <f>IFERROR(VLOOKUP($B$417,$5:$127,MATCH($T419&amp;"/"&amp;H$349,$3:$3,0),FALSE),"")</f>
        <v/>
      </c>
      <c r="I419" s="286" t="str">
        <f>IFERROR(VLOOKUP($B$417,$5:$127,MATCH($T419&amp;"/"&amp;I$349,$3:$3,0),FALSE),"")</f>
        <v/>
      </c>
      <c r="J419" s="286" t="str">
        <f>IFERROR(VLOOKUP($B$417,$5:$127,MATCH($T419&amp;"/"&amp;J$349,$3:$3,0),FALSE),"")</f>
        <v/>
      </c>
      <c r="K419" s="286" t="str">
        <f>IFERROR(VLOOKUP($B$417,$5:$127,MATCH($T419&amp;"/"&amp;K$349,$3:$3,0),FALSE),"")</f>
        <v/>
      </c>
      <c r="L419" s="286" t="str">
        <f>IFERROR(VLOOKUP($B$417,$5:$127,MATCH($T419&amp;"/"&amp;L$349,$3:$3,0),FALSE),"")</f>
        <v/>
      </c>
      <c r="M419" s="286" t="str">
        <f>IFERROR(VLOOKUP($B$417,$5:$127,MATCH($T419&amp;"/"&amp;M$349,$3:$3,0),FALSE),"")</f>
        <v/>
      </c>
      <c r="N419" s="286" t="str">
        <f>IFERROR(VLOOKUP($B$417,$5:$127,MATCH($T419&amp;"/"&amp;N$349,$3:$3,0),FALSE),"")</f>
        <v/>
      </c>
      <c r="O419" s="286" t="str">
        <f>IFERROR(VLOOKUP($B$417,$5:$127,MATCH($T419&amp;"/"&amp;O$349,$3:$3,0),FALSE),"")</f>
        <v/>
      </c>
      <c r="P419" s="286" t="str">
        <f>IFERROR(VLOOKUP($B$417,$5:$127,MATCH($T419&amp;"/"&amp;P$349,$3:$3,0),FALSE),"")</f>
        <v/>
      </c>
      <c r="Q419" s="286" t="str">
        <f>IFERROR(VLOOKUP($B$417,$5:$127,MATCH($T419&amp;"/"&amp;Q$349,$3:$3,0),FALSE),"")</f>
        <v/>
      </c>
      <c r="R419" s="286" t="str">
        <f>IFERROR(VLOOKUP($B$417,$5:$127,MATCH($T419&amp;"/"&amp;R$349,$3:$3,0),FALSE),"")</f>
        <v/>
      </c>
      <c r="S419" s="48"/>
      <c r="T419" s="285" t="s">
        <v>174</v>
      </c>
    </row>
    <row r="420" spans="2:20" x14ac:dyDescent="0.15">
      <c r="B420" s="286" t="str">
        <f>IFERROR(VLOOKUP($B$417,$5:$127,MATCH($T420&amp;"/"&amp;B$349,$3:$3,0),FALSE),"")</f>
        <v/>
      </c>
      <c r="C420" s="286" t="str">
        <f>IFERROR(VLOOKUP($B$417,$5:$127,MATCH($T420&amp;"/"&amp;C$349,$3:$3,0),FALSE),"")</f>
        <v/>
      </c>
      <c r="D420" s="286" t="str">
        <f>IFERROR(VLOOKUP($B$417,$5:$127,MATCH($T420&amp;"/"&amp;D$349,$3:$3,0),FALSE),"")</f>
        <v/>
      </c>
      <c r="E420" s="286" t="str">
        <f>IFERROR(VLOOKUP($B$417,$5:$127,MATCH($T420&amp;"/"&amp;E$349,$3:$3,0),FALSE),"")</f>
        <v/>
      </c>
      <c r="F420" s="286" t="str">
        <f>IFERROR(VLOOKUP($B$417,$5:$127,MATCH($T420&amp;"/"&amp;F$349,$3:$3,0),FALSE),"")</f>
        <v/>
      </c>
      <c r="G420" s="286" t="str">
        <f>IFERROR(VLOOKUP($B$417,$5:$127,MATCH($T420&amp;"/"&amp;G$349,$3:$3,0),FALSE),"")</f>
        <v/>
      </c>
      <c r="H420" s="286" t="str">
        <f>IFERROR(VLOOKUP($B$417,$5:$127,MATCH($T420&amp;"/"&amp;H$349,$3:$3,0),FALSE),"")</f>
        <v/>
      </c>
      <c r="I420" s="286" t="str">
        <f>IFERROR(VLOOKUP($B$417,$5:$127,MATCH($T420&amp;"/"&amp;I$349,$3:$3,0),FALSE),"")</f>
        <v/>
      </c>
      <c r="J420" s="286" t="str">
        <f>IFERROR(VLOOKUP($B$417,$5:$127,MATCH($T420&amp;"/"&amp;J$349,$3:$3,0),FALSE),"")</f>
        <v/>
      </c>
      <c r="K420" s="286" t="str">
        <f>IFERROR(VLOOKUP($B$417,$5:$127,MATCH($T420&amp;"/"&amp;K$349,$3:$3,0),FALSE),"")</f>
        <v/>
      </c>
      <c r="L420" s="286" t="str">
        <f>IFERROR(VLOOKUP($B$417,$5:$127,MATCH($T420&amp;"/"&amp;L$349,$3:$3,0),FALSE),"")</f>
        <v/>
      </c>
      <c r="M420" s="286" t="str">
        <f>IFERROR(VLOOKUP($B$417,$5:$127,MATCH($T420&amp;"/"&amp;M$349,$3:$3,0),FALSE),"")</f>
        <v/>
      </c>
      <c r="N420" s="286" t="str">
        <f>IFERROR(VLOOKUP($B$417,$5:$127,MATCH($T420&amp;"/"&amp;N$349,$3:$3,0),FALSE),"")</f>
        <v/>
      </c>
      <c r="O420" s="286" t="str">
        <f>IFERROR(VLOOKUP($B$417,$5:$127,MATCH($T420&amp;"/"&amp;O$349,$3:$3,0),FALSE),"")</f>
        <v/>
      </c>
      <c r="P420" s="286" t="str">
        <f>IFERROR(VLOOKUP($B$417,$5:$127,MATCH($T420&amp;"/"&amp;P$349,$3:$3,0),FALSE),"")</f>
        <v/>
      </c>
      <c r="Q420" s="286" t="str">
        <f>IFERROR(VLOOKUP($B$417,$5:$127,MATCH($T420&amp;"/"&amp;Q$349,$3:$3,0),FALSE),"")</f>
        <v/>
      </c>
      <c r="R420" s="286" t="str">
        <f>IFERROR(VLOOKUP($B$417,$5:$127,MATCH($T420&amp;"/"&amp;R$349,$3:$3,0),FALSE),"")</f>
        <v/>
      </c>
      <c r="S420" s="48"/>
      <c r="T420" s="285" t="s">
        <v>173</v>
      </c>
    </row>
    <row r="421" spans="2:20" x14ac:dyDescent="0.15">
      <c r="B421" s="286" t="str">
        <f>IFERROR(VLOOKUP($B$417,$5:$127,MATCH($T421&amp;"/"&amp;B$349,$3:$3,0),FALSE),"")</f>
        <v/>
      </c>
      <c r="C421" s="286" t="str">
        <f>IFERROR(VLOOKUP($B$417,$5:$127,MATCH($T421&amp;"/"&amp;C$349,$3:$3,0),FALSE),"")</f>
        <v/>
      </c>
      <c r="D421" s="286" t="str">
        <f>IFERROR(VLOOKUP($B$417,$5:$127,MATCH($T421&amp;"/"&amp;D$349,$3:$3,0),FALSE),"")</f>
        <v/>
      </c>
      <c r="E421" s="286" t="str">
        <f>IFERROR(VLOOKUP($B$417,$5:$127,MATCH($T421&amp;"/"&amp;E$349,$3:$3,0),FALSE),"")</f>
        <v/>
      </c>
      <c r="F421" s="286" t="str">
        <f>IFERROR(VLOOKUP($B$417,$5:$127,MATCH($T421&amp;"/"&amp;F$349,$3:$3,0),FALSE),"")</f>
        <v/>
      </c>
      <c r="G421" s="286" t="str">
        <f>IFERROR(VLOOKUP($B$417,$5:$127,MATCH($T421&amp;"/"&amp;G$349,$3:$3,0),FALSE),"")</f>
        <v/>
      </c>
      <c r="H421" s="286" t="str">
        <f>IFERROR(VLOOKUP($B$417,$5:$127,MATCH($T421&amp;"/"&amp;H$349,$3:$3,0),FALSE),"")</f>
        <v/>
      </c>
      <c r="I421" s="286" t="str">
        <f>IFERROR(VLOOKUP($B$417,$5:$127,MATCH($T421&amp;"/"&amp;I$349,$3:$3,0),FALSE),"")</f>
        <v/>
      </c>
      <c r="J421" s="286" t="str">
        <f>IFERROR(VLOOKUP($B$417,$5:$127,MATCH($T421&amp;"/"&amp;J$349,$3:$3,0),FALSE),"")</f>
        <v/>
      </c>
      <c r="K421" s="286" t="str">
        <f>IFERROR(VLOOKUP($B$417,$5:$127,MATCH($T421&amp;"/"&amp;K$349,$3:$3,0),FALSE),"")</f>
        <v/>
      </c>
      <c r="L421" s="286" t="str">
        <f>IFERROR(VLOOKUP($B$417,$5:$127,MATCH($T421&amp;"/"&amp;L$349,$3:$3,0),FALSE),"")</f>
        <v/>
      </c>
      <c r="M421" s="286" t="str">
        <f>IFERROR(VLOOKUP($B$417,$5:$127,MATCH($T421&amp;"/"&amp;M$349,$3:$3,0),FALSE),"")</f>
        <v/>
      </c>
      <c r="N421" s="286" t="str">
        <f>IFERROR(VLOOKUP($B$417,$5:$127,MATCH($T421&amp;"/"&amp;N$349,$3:$3,0),FALSE),IFERROR(VLOOKUP($B$417,$5:$127,MATCH($T420&amp;"/"&amp;N$349,$3:$3,0),FALSE),IFERROR(VLOOKUP($B$417,$5:$127,MATCH($T419&amp;"/"&amp;N$349,$3:$3,0),FALSE),IFERROR(VLOOKUP($B$417,$5:$127,MATCH($T418&amp;"/"&amp;N$349,$3:$3,0),FALSE),""))))</f>
        <v/>
      </c>
      <c r="O421" s="286" t="str">
        <f>IFERROR(VLOOKUP($B$417,$5:$127,MATCH($T421&amp;"/"&amp;O$349,$3:$3,0),FALSE),IFERROR(VLOOKUP($B$417,$5:$127,MATCH($T420&amp;"/"&amp;O$349,$3:$3,0),FALSE),IFERROR(VLOOKUP($B$417,$5:$127,MATCH($T419&amp;"/"&amp;O$349,$3:$3,0),FALSE),IFERROR(VLOOKUP($B$417,$5:$127,MATCH($T418&amp;"/"&amp;O$349,$3:$3,0),FALSE),""))))</f>
        <v/>
      </c>
      <c r="P421" s="286" t="str">
        <f>IFERROR(VLOOKUP($B$417,$5:$127,MATCH($T421&amp;"/"&amp;P$349,$3:$3,0),FALSE),"")</f>
        <v/>
      </c>
      <c r="Q421" s="286" t="str">
        <f>IFERROR(VLOOKUP($B$417,$5:$127,MATCH($T421&amp;"/"&amp;Q$349,$3:$3,0),FALSE),IFERROR(VLOOKUP($B$417,$5:$127,MATCH($T420&amp;"/"&amp;Q$349,$3:$3,0),FALSE),IFERROR(VLOOKUP($B$417,$5:$127,MATCH($T419&amp;"/"&amp;Q$349,$3:$3,0),FALSE),IFERROR(VLOOKUP($B$417,$5:$127,MATCH($T418&amp;"/"&amp;Q$349,$3:$3,0),FALSE),""))))</f>
        <v/>
      </c>
      <c r="R421" s="286" t="str">
        <f>IFERROR(VLOOKUP($B$417,$5:$127,MATCH($T421&amp;"/"&amp;R$349,$3:$3,0),FALSE),IFERROR(VLOOKUP($B$417,$5:$127,MATCH($T420&amp;"/"&amp;R$349,$3:$3,0),FALSE),IFERROR(VLOOKUP($B$417,$5:$127,MATCH($T419&amp;"/"&amp;R$349,$3:$3,0),FALSE),IFERROR(VLOOKUP($B$417,$5:$127,MATCH($T418&amp;"/"&amp;R$349,$3:$3,0),FALSE),""))))</f>
        <v/>
      </c>
      <c r="S421" s="48"/>
      <c r="T421" s="285" t="s">
        <v>172</v>
      </c>
    </row>
    <row r="422" spans="2:20" x14ac:dyDescent="0.15">
      <c r="B422" s="414" t="e">
        <f>+B421/B$403</f>
        <v>#VALUE!</v>
      </c>
      <c r="C422" s="414" t="e">
        <f>+C421/C$403</f>
        <v>#VALUE!</v>
      </c>
      <c r="D422" s="414" t="e">
        <f>+D421/D$403</f>
        <v>#VALUE!</v>
      </c>
      <c r="E422" s="414" t="e">
        <f>+E421/E$403</f>
        <v>#VALUE!</v>
      </c>
      <c r="F422" s="414" t="e">
        <f>+F421/F$403</f>
        <v>#VALUE!</v>
      </c>
      <c r="G422" s="414" t="e">
        <f>+G421/G$403</f>
        <v>#VALUE!</v>
      </c>
      <c r="H422" s="414" t="e">
        <f>+H421/H$403</f>
        <v>#VALUE!</v>
      </c>
      <c r="I422" s="414" t="e">
        <f>+I421/I$403</f>
        <v>#VALUE!</v>
      </c>
      <c r="J422" s="414" t="e">
        <f>+J421/J$403</f>
        <v>#VALUE!</v>
      </c>
      <c r="K422" s="414" t="e">
        <f>+K421/K$403</f>
        <v>#VALUE!</v>
      </c>
      <c r="L422" s="414" t="e">
        <f>+L421/L$403</f>
        <v>#VALUE!</v>
      </c>
      <c r="M422" s="414" t="e">
        <f>+M421/M$403</f>
        <v>#VALUE!</v>
      </c>
      <c r="N422" s="414" t="e">
        <f>+N421/N$403</f>
        <v>#VALUE!</v>
      </c>
      <c r="O422" s="414" t="e">
        <f>+O421/O$403</f>
        <v>#VALUE!</v>
      </c>
      <c r="P422" s="414" t="e">
        <f>+P421/P$403</f>
        <v>#VALUE!</v>
      </c>
      <c r="Q422" s="414" t="e">
        <f>+Q421/Q$403</f>
        <v>#VALUE!</v>
      </c>
      <c r="R422" s="414" t="e">
        <f>+R421/R$403</f>
        <v>#VALUE!</v>
      </c>
      <c r="S422" s="48"/>
      <c r="T422" s="372" t="s">
        <v>201</v>
      </c>
    </row>
    <row r="423" spans="2:20" x14ac:dyDescent="0.15">
      <c r="B423" s="408" t="s">
        <v>237</v>
      </c>
      <c r="C423" s="407"/>
      <c r="D423" s="407"/>
      <c r="E423" s="407"/>
      <c r="F423" s="407"/>
      <c r="G423" s="407"/>
      <c r="H423" s="407"/>
      <c r="I423" s="407"/>
      <c r="J423" s="407"/>
      <c r="K423" s="407"/>
      <c r="L423" s="407"/>
      <c r="M423" s="407"/>
      <c r="N423" s="407"/>
      <c r="O423" s="407"/>
      <c r="P423" s="407"/>
      <c r="Q423" s="407"/>
      <c r="R423" s="407"/>
      <c r="S423" s="48"/>
      <c r="T423" s="11"/>
    </row>
    <row r="424" spans="2:20" x14ac:dyDescent="0.15">
      <c r="B424" s="286" t="str">
        <f>IFERROR(VLOOKUP($B$423,$5:$127,MATCH($T424&amp;"/"&amp;B$349,$3:$3,0),FALSE),"")</f>
        <v/>
      </c>
      <c r="C424" s="286" t="str">
        <f>IFERROR(VLOOKUP($B$423,$5:$127,MATCH($T424&amp;"/"&amp;C$349,$3:$3,0),FALSE),"")</f>
        <v/>
      </c>
      <c r="D424" s="286" t="str">
        <f>IFERROR(VLOOKUP($B$423,$5:$127,MATCH($T424&amp;"/"&amp;D$349,$3:$3,0),FALSE),"")</f>
        <v/>
      </c>
      <c r="E424" s="286" t="str">
        <f>IFERROR(VLOOKUP($B$423,$5:$127,MATCH($T424&amp;"/"&amp;E$349,$3:$3,0),FALSE),"")</f>
        <v/>
      </c>
      <c r="F424" s="286" t="str">
        <f>IFERROR(VLOOKUP($B$423,$5:$127,MATCH($T424&amp;"/"&amp;F$349,$3:$3,0),FALSE),"")</f>
        <v/>
      </c>
      <c r="G424" s="286" t="str">
        <f>IFERROR(VLOOKUP($B$423,$5:$127,MATCH($T424&amp;"/"&amp;G$349,$3:$3,0),FALSE),"")</f>
        <v/>
      </c>
      <c r="H424" s="286" t="str">
        <f>IFERROR(VLOOKUP($B$423,$5:$127,MATCH($T424&amp;"/"&amp;H$349,$3:$3,0),FALSE),"")</f>
        <v/>
      </c>
      <c r="I424" s="286" t="str">
        <f>IFERROR(VLOOKUP($B$423,$5:$127,MATCH($T424&amp;"/"&amp;I$349,$3:$3,0),FALSE),"")</f>
        <v/>
      </c>
      <c r="J424" s="286" t="str">
        <f>IFERROR(VLOOKUP($B$423,$5:$127,MATCH($T424&amp;"/"&amp;J$349,$3:$3,0),FALSE),"")</f>
        <v/>
      </c>
      <c r="K424" s="286" t="str">
        <f>IFERROR(VLOOKUP($B$423,$5:$127,MATCH($T424&amp;"/"&amp;K$349,$3:$3,0),FALSE),"")</f>
        <v/>
      </c>
      <c r="L424" s="286" t="str">
        <f>IFERROR(VLOOKUP($B$423,$5:$127,MATCH($T424&amp;"/"&amp;L$349,$3:$3,0),FALSE),"")</f>
        <v/>
      </c>
      <c r="M424" s="286" t="str">
        <f>IFERROR(VLOOKUP($B$423,$5:$127,MATCH($T424&amp;"/"&amp;M$349,$3:$3,0),FALSE),"")</f>
        <v/>
      </c>
      <c r="N424" s="286" t="str">
        <f>IFERROR(VLOOKUP($B$423,$5:$127,MATCH($T424&amp;"/"&amp;N$349,$3:$3,0),FALSE),"")</f>
        <v/>
      </c>
      <c r="O424" s="286" t="str">
        <f>IFERROR(VLOOKUP($B$423,$5:$127,MATCH($T424&amp;"/"&amp;O$349,$3:$3,0),FALSE),"")</f>
        <v/>
      </c>
      <c r="P424" s="286" t="str">
        <f>IFERROR(VLOOKUP($B$423,$5:$127,MATCH($T424&amp;"/"&amp;P$349,$3:$3,0),FALSE),"")</f>
        <v/>
      </c>
      <c r="Q424" s="286" t="str">
        <f>IFERROR(VLOOKUP($B$423,$5:$127,MATCH($T424&amp;"/"&amp;Q$349,$3:$3,0),FALSE),"")</f>
        <v/>
      </c>
      <c r="R424" s="286" t="str">
        <f>IFERROR(VLOOKUP($B$423,$5:$127,MATCH($T424&amp;"/"&amp;R$349,$3:$3,0),FALSE),"")</f>
        <v/>
      </c>
      <c r="S424" s="48"/>
      <c r="T424" s="285" t="s">
        <v>175</v>
      </c>
    </row>
    <row r="425" spans="2:20" x14ac:dyDescent="0.15">
      <c r="B425" s="286" t="str">
        <f>IFERROR(VLOOKUP($B$423,$5:$127,MATCH($T425&amp;"/"&amp;B$349,$3:$3,0),FALSE),"")</f>
        <v/>
      </c>
      <c r="C425" s="286" t="str">
        <f>IFERROR(VLOOKUP($B$423,$5:$127,MATCH($T425&amp;"/"&amp;C$349,$3:$3,0),FALSE),"")</f>
        <v/>
      </c>
      <c r="D425" s="286" t="str">
        <f>IFERROR(VLOOKUP($B$423,$5:$127,MATCH($T425&amp;"/"&amp;D$349,$3:$3,0),FALSE),"")</f>
        <v/>
      </c>
      <c r="E425" s="286" t="str">
        <f>IFERROR(VLOOKUP($B$423,$5:$127,MATCH($T425&amp;"/"&amp;E$349,$3:$3,0),FALSE),"")</f>
        <v/>
      </c>
      <c r="F425" s="286" t="str">
        <f>IFERROR(VLOOKUP($B$423,$5:$127,MATCH($T425&amp;"/"&amp;F$349,$3:$3,0),FALSE),"")</f>
        <v/>
      </c>
      <c r="G425" s="286" t="str">
        <f>IFERROR(VLOOKUP($B$423,$5:$127,MATCH($T425&amp;"/"&amp;G$349,$3:$3,0),FALSE),"")</f>
        <v/>
      </c>
      <c r="H425" s="286" t="str">
        <f>IFERROR(VLOOKUP($B$423,$5:$127,MATCH($T425&amp;"/"&amp;H$349,$3:$3,0),FALSE),"")</f>
        <v/>
      </c>
      <c r="I425" s="286" t="str">
        <f>IFERROR(VLOOKUP($B$423,$5:$127,MATCH($T425&amp;"/"&amp;I$349,$3:$3,0),FALSE),"")</f>
        <v/>
      </c>
      <c r="J425" s="286" t="str">
        <f>IFERROR(VLOOKUP($B$423,$5:$127,MATCH($T425&amp;"/"&amp;J$349,$3:$3,0),FALSE),"")</f>
        <v/>
      </c>
      <c r="K425" s="286" t="str">
        <f>IFERROR(VLOOKUP($B$423,$5:$127,MATCH($T425&amp;"/"&amp;K$349,$3:$3,0),FALSE),"")</f>
        <v/>
      </c>
      <c r="L425" s="286" t="str">
        <f>IFERROR(VLOOKUP($B$423,$5:$127,MATCH($T425&amp;"/"&amp;L$349,$3:$3,0),FALSE),"")</f>
        <v/>
      </c>
      <c r="M425" s="286" t="str">
        <f>IFERROR(VLOOKUP($B$423,$5:$127,MATCH($T425&amp;"/"&amp;M$349,$3:$3,0),FALSE),"")</f>
        <v/>
      </c>
      <c r="N425" s="286" t="str">
        <f>IFERROR(VLOOKUP($B$423,$5:$127,MATCH($T425&amp;"/"&amp;N$349,$3:$3,0),FALSE),"")</f>
        <v/>
      </c>
      <c r="O425" s="286" t="str">
        <f>IFERROR(VLOOKUP($B$423,$5:$127,MATCH($T425&amp;"/"&amp;O$349,$3:$3,0),FALSE),"")</f>
        <v/>
      </c>
      <c r="P425" s="286" t="str">
        <f>IFERROR(VLOOKUP($B$423,$5:$127,MATCH($T425&amp;"/"&amp;P$349,$3:$3,0),FALSE),"")</f>
        <v/>
      </c>
      <c r="Q425" s="286" t="str">
        <f>IFERROR(VLOOKUP($B$423,$5:$127,MATCH($T425&amp;"/"&amp;Q$349,$3:$3,0),FALSE),"")</f>
        <v/>
      </c>
      <c r="R425" s="286" t="str">
        <f>IFERROR(VLOOKUP($B$423,$5:$127,MATCH($T425&amp;"/"&amp;R$349,$3:$3,0),FALSE),"")</f>
        <v/>
      </c>
      <c r="S425" s="48"/>
      <c r="T425" s="285" t="s">
        <v>174</v>
      </c>
    </row>
    <row r="426" spans="2:20" x14ac:dyDescent="0.15">
      <c r="B426" s="286" t="str">
        <f>IFERROR(VLOOKUP($B$423,$5:$127,MATCH($T426&amp;"/"&amp;B$349,$3:$3,0),FALSE),"")</f>
        <v/>
      </c>
      <c r="C426" s="286" t="str">
        <f>IFERROR(VLOOKUP($B$423,$5:$127,MATCH($T426&amp;"/"&amp;C$349,$3:$3,0),FALSE),"")</f>
        <v/>
      </c>
      <c r="D426" s="286" t="str">
        <f>IFERROR(VLOOKUP($B$423,$5:$127,MATCH($T426&amp;"/"&amp;D$349,$3:$3,0),FALSE),"")</f>
        <v/>
      </c>
      <c r="E426" s="286" t="str">
        <f>IFERROR(VLOOKUP($B$423,$5:$127,MATCH($T426&amp;"/"&amp;E$349,$3:$3,0),FALSE),"")</f>
        <v/>
      </c>
      <c r="F426" s="286" t="str">
        <f>IFERROR(VLOOKUP($B$423,$5:$127,MATCH($T426&amp;"/"&amp;F$349,$3:$3,0),FALSE),"")</f>
        <v/>
      </c>
      <c r="G426" s="286" t="str">
        <f>IFERROR(VLOOKUP($B$423,$5:$127,MATCH($T426&amp;"/"&amp;G$349,$3:$3,0),FALSE),"")</f>
        <v/>
      </c>
      <c r="H426" s="286" t="str">
        <f>IFERROR(VLOOKUP($B$423,$5:$127,MATCH($T426&amp;"/"&amp;H$349,$3:$3,0),FALSE),"")</f>
        <v/>
      </c>
      <c r="I426" s="286" t="str">
        <f>IFERROR(VLOOKUP($B$423,$5:$127,MATCH($T426&amp;"/"&amp;I$349,$3:$3,0),FALSE),"")</f>
        <v/>
      </c>
      <c r="J426" s="286" t="str">
        <f>IFERROR(VLOOKUP($B$423,$5:$127,MATCH($T426&amp;"/"&amp;J$349,$3:$3,0),FALSE),"")</f>
        <v/>
      </c>
      <c r="K426" s="286" t="str">
        <f>IFERROR(VLOOKUP($B$423,$5:$127,MATCH($T426&amp;"/"&amp;K$349,$3:$3,0),FALSE),"")</f>
        <v/>
      </c>
      <c r="L426" s="286" t="str">
        <f>IFERROR(VLOOKUP($B$423,$5:$127,MATCH($T426&amp;"/"&amp;L$349,$3:$3,0),FALSE),"")</f>
        <v/>
      </c>
      <c r="M426" s="286" t="str">
        <f>IFERROR(VLOOKUP($B$423,$5:$127,MATCH($T426&amp;"/"&amp;M$349,$3:$3,0),FALSE),"")</f>
        <v/>
      </c>
      <c r="N426" s="286" t="str">
        <f>IFERROR(VLOOKUP($B$423,$5:$127,MATCH($T426&amp;"/"&amp;N$349,$3:$3,0),FALSE),"")</f>
        <v/>
      </c>
      <c r="O426" s="286" t="str">
        <f>IFERROR(VLOOKUP($B$423,$5:$127,MATCH($T426&amp;"/"&amp;O$349,$3:$3,0),FALSE),"")</f>
        <v/>
      </c>
      <c r="P426" s="286" t="str">
        <f>IFERROR(VLOOKUP($B$423,$5:$127,MATCH($T426&amp;"/"&amp;P$349,$3:$3,0),FALSE),"")</f>
        <v/>
      </c>
      <c r="Q426" s="286" t="str">
        <f>IFERROR(VLOOKUP($B$423,$5:$127,MATCH($T426&amp;"/"&amp;Q$349,$3:$3,0),FALSE),"")</f>
        <v/>
      </c>
      <c r="R426" s="286" t="str">
        <f>IFERROR(VLOOKUP($B$423,$5:$127,MATCH($T426&amp;"/"&amp;R$349,$3:$3,0),FALSE),"")</f>
        <v/>
      </c>
      <c r="S426" s="48"/>
      <c r="T426" s="285" t="s">
        <v>173</v>
      </c>
    </row>
    <row r="427" spans="2:20" x14ac:dyDescent="0.15">
      <c r="B427" s="286" t="str">
        <f>IFERROR(VLOOKUP($B$423,$5:$127,MATCH($T427&amp;"/"&amp;B$349,$3:$3,0),FALSE),"")</f>
        <v/>
      </c>
      <c r="C427" s="286" t="str">
        <f>IFERROR(VLOOKUP($B$423,$5:$127,MATCH($T427&amp;"/"&amp;C$349,$3:$3,0),FALSE),"")</f>
        <v/>
      </c>
      <c r="D427" s="286" t="str">
        <f>IFERROR(VLOOKUP($B$423,$5:$127,MATCH($T427&amp;"/"&amp;D$349,$3:$3,0),FALSE),"")</f>
        <v/>
      </c>
      <c r="E427" s="286" t="str">
        <f>IFERROR(VLOOKUP($B$423,$5:$127,MATCH($T427&amp;"/"&amp;E$349,$3:$3,0),FALSE),"")</f>
        <v/>
      </c>
      <c r="F427" s="286" t="str">
        <f>IFERROR(VLOOKUP($B$423,$5:$127,MATCH($T427&amp;"/"&amp;F$349,$3:$3,0),FALSE),"")</f>
        <v/>
      </c>
      <c r="G427" s="286" t="str">
        <f>IFERROR(VLOOKUP($B$423,$5:$127,MATCH($T427&amp;"/"&amp;G$349,$3:$3,0),FALSE),"")</f>
        <v/>
      </c>
      <c r="H427" s="286" t="str">
        <f>IFERROR(VLOOKUP($B$423,$5:$127,MATCH($T427&amp;"/"&amp;H$349,$3:$3,0),FALSE),"")</f>
        <v/>
      </c>
      <c r="I427" s="286" t="str">
        <f>IFERROR(VLOOKUP($B$423,$5:$127,MATCH($T427&amp;"/"&amp;I$349,$3:$3,0),FALSE),"")</f>
        <v/>
      </c>
      <c r="J427" s="286" t="str">
        <f>IFERROR(VLOOKUP($B$423,$5:$127,MATCH($T427&amp;"/"&amp;J$349,$3:$3,0),FALSE),"")</f>
        <v/>
      </c>
      <c r="K427" s="286" t="str">
        <f>IFERROR(VLOOKUP($B$423,$5:$127,MATCH($T427&amp;"/"&amp;K$349,$3:$3,0),FALSE),"")</f>
        <v/>
      </c>
      <c r="L427" s="286" t="str">
        <f>IFERROR(VLOOKUP($B$423,$5:$127,MATCH($T427&amp;"/"&amp;L$349,$3:$3,0),FALSE),"")</f>
        <v/>
      </c>
      <c r="M427" s="286" t="str">
        <f>IFERROR(VLOOKUP($B$423,$5:$127,MATCH($T427&amp;"/"&amp;M$349,$3:$3,0),FALSE),"")</f>
        <v/>
      </c>
      <c r="N427" s="286" t="str">
        <f>IFERROR(VLOOKUP($B$423,$5:$127,MATCH($T427&amp;"/"&amp;N$349,$3:$3,0),FALSE),IFERROR(VLOOKUP($B$423,$5:$127,MATCH($T426&amp;"/"&amp;N$349,$3:$3,0),FALSE),IFERROR(VLOOKUP($B$423,$5:$127,MATCH($T425&amp;"/"&amp;N$349,$3:$3,0),FALSE),IFERROR(VLOOKUP($B$423,$5:$127,MATCH($T424&amp;"/"&amp;N$349,$3:$3,0),FALSE),""))))</f>
        <v/>
      </c>
      <c r="O427" s="286" t="str">
        <f>IFERROR(VLOOKUP($B$423,$5:$127,MATCH($T427&amp;"/"&amp;O$349,$3:$3,0),FALSE),IFERROR(VLOOKUP($B$423,$5:$127,MATCH($T426&amp;"/"&amp;O$349,$3:$3,0),FALSE),IFERROR(VLOOKUP($B$423,$5:$127,MATCH($T425&amp;"/"&amp;O$349,$3:$3,0),FALSE),IFERROR(VLOOKUP($B$423,$5:$127,MATCH($T424&amp;"/"&amp;O$349,$3:$3,0),FALSE),""))))</f>
        <v/>
      </c>
      <c r="P427" s="286" t="str">
        <f>IFERROR(VLOOKUP($B$423,$5:$127,MATCH($T427&amp;"/"&amp;P$349,$3:$3,0),FALSE),"")</f>
        <v/>
      </c>
      <c r="Q427" s="286" t="str">
        <f>IFERROR(VLOOKUP($B$423,$5:$127,MATCH($T427&amp;"/"&amp;Q$349,$3:$3,0),FALSE),IFERROR(VLOOKUP($B$423,$5:$127,MATCH($T426&amp;"/"&amp;Q$349,$3:$3,0),FALSE),IFERROR(VLOOKUP($B$423,$5:$127,MATCH($T425&amp;"/"&amp;Q$349,$3:$3,0),FALSE),IFERROR(VLOOKUP($B$423,$5:$127,MATCH($T424&amp;"/"&amp;Q$349,$3:$3,0),FALSE),""))))</f>
        <v/>
      </c>
      <c r="R427" s="286" t="str">
        <f>IFERROR(VLOOKUP($B$423,$5:$127,MATCH($T427&amp;"/"&amp;R$349,$3:$3,0),FALSE),IFERROR(VLOOKUP($B$423,$5:$127,MATCH($T426&amp;"/"&amp;R$349,$3:$3,0),FALSE),IFERROR(VLOOKUP($B$423,$5:$127,MATCH($T425&amp;"/"&amp;R$349,$3:$3,0),FALSE),IFERROR(VLOOKUP($B$423,$5:$127,MATCH($T424&amp;"/"&amp;R$349,$3:$3,0),FALSE),""))))</f>
        <v/>
      </c>
      <c r="S427" s="48"/>
      <c r="T427" s="285" t="s">
        <v>172</v>
      </c>
    </row>
    <row r="428" spans="2:20" x14ac:dyDescent="0.15">
      <c r="B428" s="414" t="e">
        <f>+B427/B$403</f>
        <v>#VALUE!</v>
      </c>
      <c r="C428" s="414" t="e">
        <f>+C427/C$403</f>
        <v>#VALUE!</v>
      </c>
      <c r="D428" s="414" t="e">
        <f>+D427/D$403</f>
        <v>#VALUE!</v>
      </c>
      <c r="E428" s="414" t="e">
        <f>+E427/E$403</f>
        <v>#VALUE!</v>
      </c>
      <c r="F428" s="414" t="e">
        <f>+F427/F$403</f>
        <v>#VALUE!</v>
      </c>
      <c r="G428" s="414" t="e">
        <f>+G427/G$403</f>
        <v>#VALUE!</v>
      </c>
      <c r="H428" s="414" t="e">
        <f>+H427/H$403</f>
        <v>#VALUE!</v>
      </c>
      <c r="I428" s="414" t="e">
        <f>+I427/I$403</f>
        <v>#VALUE!</v>
      </c>
      <c r="J428" s="414" t="e">
        <f>+J427/J$403</f>
        <v>#VALUE!</v>
      </c>
      <c r="K428" s="414" t="e">
        <f>+K427/K$403</f>
        <v>#VALUE!</v>
      </c>
      <c r="L428" s="414" t="e">
        <f>+L427/L$403</f>
        <v>#VALUE!</v>
      </c>
      <c r="M428" s="414" t="e">
        <f>+M427/M$403</f>
        <v>#VALUE!</v>
      </c>
      <c r="N428" s="414" t="e">
        <f>+N427/N$403</f>
        <v>#VALUE!</v>
      </c>
      <c r="O428" s="414" t="e">
        <f>+O427/O$403</f>
        <v>#VALUE!</v>
      </c>
      <c r="P428" s="414" t="e">
        <f>+P427/P$403</f>
        <v>#VALUE!</v>
      </c>
      <c r="Q428" s="414" t="e">
        <f>+Q427/Q$403</f>
        <v>#VALUE!</v>
      </c>
      <c r="R428" s="414" t="e">
        <f>+R427/R$403</f>
        <v>#VALUE!</v>
      </c>
      <c r="S428" s="48"/>
      <c r="T428" s="372" t="s">
        <v>201</v>
      </c>
    </row>
    <row r="429" spans="2:20" x14ac:dyDescent="0.15">
      <c r="B429" s="408" t="s">
        <v>236</v>
      </c>
      <c r="C429" s="407"/>
      <c r="D429" s="407"/>
      <c r="E429" s="407"/>
      <c r="F429" s="407"/>
      <c r="G429" s="407"/>
      <c r="H429" s="407"/>
      <c r="I429" s="407"/>
      <c r="J429" s="407"/>
      <c r="K429" s="407"/>
      <c r="L429" s="407"/>
      <c r="M429" s="407"/>
      <c r="N429" s="407"/>
      <c r="O429" s="407"/>
      <c r="P429" s="407"/>
      <c r="Q429" s="407"/>
      <c r="R429" s="407"/>
      <c r="S429" s="48"/>
      <c r="T429" s="11"/>
    </row>
    <row r="430" spans="2:20" x14ac:dyDescent="0.15">
      <c r="B430" s="286" t="str">
        <f>IFERROR(VLOOKUP($B$429,$5:$127,MATCH($T430&amp;"/"&amp;B$349,$3:$3,0),FALSE),"")</f>
        <v/>
      </c>
      <c r="C430" s="286" t="str">
        <f>IFERROR(VLOOKUP($B$429,$5:$127,MATCH($T430&amp;"/"&amp;C$349,$3:$3,0),FALSE),"")</f>
        <v/>
      </c>
      <c r="D430" s="286" t="str">
        <f>IFERROR(VLOOKUP($B$429,$5:$127,MATCH($T430&amp;"/"&amp;D$349,$3:$3,0),FALSE),"")</f>
        <v/>
      </c>
      <c r="E430" s="286" t="str">
        <f>IFERROR(VLOOKUP($B$429,$5:$127,MATCH($T430&amp;"/"&amp;E$349,$3:$3,0),FALSE),"")</f>
        <v/>
      </c>
      <c r="F430" s="286" t="str">
        <f>IFERROR(VLOOKUP($B$429,$5:$127,MATCH($T430&amp;"/"&amp;F$349,$3:$3,0),FALSE),"")</f>
        <v/>
      </c>
      <c r="G430" s="286" t="str">
        <f>IFERROR(VLOOKUP($B$429,$5:$127,MATCH($T430&amp;"/"&amp;G$349,$3:$3,0),FALSE),"")</f>
        <v/>
      </c>
      <c r="H430" s="286" t="str">
        <f>IFERROR(VLOOKUP($B$429,$5:$127,MATCH($T430&amp;"/"&amp;H$349,$3:$3,0),FALSE),"")</f>
        <v/>
      </c>
      <c r="I430" s="286" t="str">
        <f>IFERROR(VLOOKUP($B$429,$5:$127,MATCH($T430&amp;"/"&amp;I$349,$3:$3,0),FALSE),"")</f>
        <v/>
      </c>
      <c r="J430" s="286" t="str">
        <f>IFERROR(VLOOKUP($B$429,$5:$127,MATCH($T430&amp;"/"&amp;J$349,$3:$3,0),FALSE),"")</f>
        <v/>
      </c>
      <c r="K430" s="286" t="str">
        <f>IFERROR(VLOOKUP($B$429,$5:$127,MATCH($T430&amp;"/"&amp;K$349,$3:$3,0),FALSE),"")</f>
        <v/>
      </c>
      <c r="L430" s="286" t="str">
        <f>IFERROR(VLOOKUP($B$429,$5:$127,MATCH($T430&amp;"/"&amp;L$349,$3:$3,0),FALSE),"")</f>
        <v/>
      </c>
      <c r="M430" s="286" t="str">
        <f>IFERROR(VLOOKUP($B$429,$5:$127,MATCH($T430&amp;"/"&amp;M$349,$3:$3,0),FALSE),"")</f>
        <v/>
      </c>
      <c r="N430" s="286" t="str">
        <f>IFERROR(VLOOKUP($B$429,$5:$127,MATCH($T430&amp;"/"&amp;N$349,$3:$3,0),FALSE),"")</f>
        <v/>
      </c>
      <c r="O430" s="286" t="str">
        <f>IFERROR(VLOOKUP($B$429,$5:$127,MATCH($T430&amp;"/"&amp;O$349,$3:$3,0),FALSE),"")</f>
        <v/>
      </c>
      <c r="P430" s="286" t="str">
        <f>IFERROR(VLOOKUP($B$429,$5:$127,MATCH($T430&amp;"/"&amp;P$349,$3:$3,0),FALSE),"")</f>
        <v/>
      </c>
      <c r="Q430" s="286" t="str">
        <f>IFERROR(VLOOKUP($B$429,$5:$127,MATCH($T430&amp;"/"&amp;Q$349,$3:$3,0),FALSE),"")</f>
        <v/>
      </c>
      <c r="R430" s="286" t="str">
        <f>IFERROR(VLOOKUP($B$429,$5:$127,MATCH($T430&amp;"/"&amp;R$349,$3:$3,0),FALSE),"")</f>
        <v/>
      </c>
      <c r="S430" s="48"/>
      <c r="T430" s="285" t="s">
        <v>175</v>
      </c>
    </row>
    <row r="431" spans="2:20" x14ac:dyDescent="0.15">
      <c r="B431" s="286" t="str">
        <f>IFERROR(VLOOKUP($B$429,$5:$127,MATCH($T431&amp;"/"&amp;B$349,$3:$3,0),FALSE),"")</f>
        <v/>
      </c>
      <c r="C431" s="286" t="str">
        <f>IFERROR(VLOOKUP($B$429,$5:$127,MATCH($T431&amp;"/"&amp;C$349,$3:$3,0),FALSE),"")</f>
        <v/>
      </c>
      <c r="D431" s="286" t="str">
        <f>IFERROR(VLOOKUP($B$429,$5:$127,MATCH($T431&amp;"/"&amp;D$349,$3:$3,0),FALSE),"")</f>
        <v/>
      </c>
      <c r="E431" s="286" t="str">
        <f>IFERROR(VLOOKUP($B$429,$5:$127,MATCH($T431&amp;"/"&amp;E$349,$3:$3,0),FALSE),"")</f>
        <v/>
      </c>
      <c r="F431" s="286" t="str">
        <f>IFERROR(VLOOKUP($B$429,$5:$127,MATCH($T431&amp;"/"&amp;F$349,$3:$3,0),FALSE),"")</f>
        <v/>
      </c>
      <c r="G431" s="286" t="str">
        <f>IFERROR(VLOOKUP($B$429,$5:$127,MATCH($T431&amp;"/"&amp;G$349,$3:$3,0),FALSE),"")</f>
        <v/>
      </c>
      <c r="H431" s="286" t="str">
        <f>IFERROR(VLOOKUP($B$429,$5:$127,MATCH($T431&amp;"/"&amp;H$349,$3:$3,0),FALSE),"")</f>
        <v/>
      </c>
      <c r="I431" s="286" t="str">
        <f>IFERROR(VLOOKUP($B$429,$5:$127,MATCH($T431&amp;"/"&amp;I$349,$3:$3,0),FALSE),"")</f>
        <v/>
      </c>
      <c r="J431" s="286" t="str">
        <f>IFERROR(VLOOKUP($B$429,$5:$127,MATCH($T431&amp;"/"&amp;J$349,$3:$3,0),FALSE),"")</f>
        <v/>
      </c>
      <c r="K431" s="286" t="str">
        <f>IFERROR(VLOOKUP($B$429,$5:$127,MATCH($T431&amp;"/"&amp;K$349,$3:$3,0),FALSE),"")</f>
        <v/>
      </c>
      <c r="L431" s="286" t="str">
        <f>IFERROR(VLOOKUP($B$429,$5:$127,MATCH($T431&amp;"/"&amp;L$349,$3:$3,0),FALSE),"")</f>
        <v/>
      </c>
      <c r="M431" s="286" t="str">
        <f>IFERROR(VLOOKUP($B$429,$5:$127,MATCH($T431&amp;"/"&amp;M$349,$3:$3,0),FALSE),"")</f>
        <v/>
      </c>
      <c r="N431" s="286" t="str">
        <f>IFERROR(VLOOKUP($B$429,$5:$127,MATCH($T431&amp;"/"&amp;N$349,$3:$3,0),FALSE),"")</f>
        <v/>
      </c>
      <c r="O431" s="286" t="str">
        <f>IFERROR(VLOOKUP($B$429,$5:$127,MATCH($T431&amp;"/"&amp;O$349,$3:$3,0),FALSE),"")</f>
        <v/>
      </c>
      <c r="P431" s="286" t="str">
        <f>IFERROR(VLOOKUP($B$429,$5:$127,MATCH($T431&amp;"/"&amp;P$349,$3:$3,0),FALSE),"")</f>
        <v/>
      </c>
      <c r="Q431" s="286" t="str">
        <f>IFERROR(VLOOKUP($B$429,$5:$127,MATCH($T431&amp;"/"&amp;Q$349,$3:$3,0),FALSE),"")</f>
        <v/>
      </c>
      <c r="R431" s="286" t="str">
        <f>IFERROR(VLOOKUP($B$429,$5:$127,MATCH($T431&amp;"/"&amp;R$349,$3:$3,0),FALSE),"")</f>
        <v/>
      </c>
      <c r="S431" s="48"/>
      <c r="T431" s="285" t="s">
        <v>174</v>
      </c>
    </row>
    <row r="432" spans="2:20" x14ac:dyDescent="0.15">
      <c r="B432" s="286" t="str">
        <f>IFERROR(VLOOKUP($B$429,$5:$127,MATCH($T432&amp;"/"&amp;B$349,$3:$3,0),FALSE),"")</f>
        <v/>
      </c>
      <c r="C432" s="286" t="str">
        <f>IFERROR(VLOOKUP($B$429,$5:$127,MATCH($T432&amp;"/"&amp;C$349,$3:$3,0),FALSE),"")</f>
        <v/>
      </c>
      <c r="D432" s="286" t="str">
        <f>IFERROR(VLOOKUP($B$429,$5:$127,MATCH($T432&amp;"/"&amp;D$349,$3:$3,0),FALSE),"")</f>
        <v/>
      </c>
      <c r="E432" s="286" t="str">
        <f>IFERROR(VLOOKUP($B$429,$5:$127,MATCH($T432&amp;"/"&amp;E$349,$3:$3,0),FALSE),"")</f>
        <v/>
      </c>
      <c r="F432" s="286" t="str">
        <f>IFERROR(VLOOKUP($B$429,$5:$127,MATCH($T432&amp;"/"&amp;F$349,$3:$3,0),FALSE),"")</f>
        <v/>
      </c>
      <c r="G432" s="286" t="str">
        <f>IFERROR(VLOOKUP($B$429,$5:$127,MATCH($T432&amp;"/"&amp;G$349,$3:$3,0),FALSE),"")</f>
        <v/>
      </c>
      <c r="H432" s="286" t="str">
        <f>IFERROR(VLOOKUP($B$429,$5:$127,MATCH($T432&amp;"/"&amp;H$349,$3:$3,0),FALSE),"")</f>
        <v/>
      </c>
      <c r="I432" s="286" t="str">
        <f>IFERROR(VLOOKUP($B$429,$5:$127,MATCH($T432&amp;"/"&amp;I$349,$3:$3,0),FALSE),"")</f>
        <v/>
      </c>
      <c r="J432" s="286" t="str">
        <f>IFERROR(VLOOKUP($B$429,$5:$127,MATCH($T432&amp;"/"&amp;J$349,$3:$3,0),FALSE),"")</f>
        <v/>
      </c>
      <c r="K432" s="286" t="str">
        <f>IFERROR(VLOOKUP($B$429,$5:$127,MATCH($T432&amp;"/"&amp;K$349,$3:$3,0),FALSE),"")</f>
        <v/>
      </c>
      <c r="L432" s="286" t="str">
        <f>IFERROR(VLOOKUP($B$429,$5:$127,MATCH($T432&amp;"/"&amp;L$349,$3:$3,0),FALSE),"")</f>
        <v/>
      </c>
      <c r="M432" s="286" t="str">
        <f>IFERROR(VLOOKUP($B$429,$5:$127,MATCH($T432&amp;"/"&amp;M$349,$3:$3,0),FALSE),"")</f>
        <v/>
      </c>
      <c r="N432" s="286" t="str">
        <f>IFERROR(VLOOKUP($B$429,$5:$127,MATCH($T432&amp;"/"&amp;N$349,$3:$3,0),FALSE),"")</f>
        <v/>
      </c>
      <c r="O432" s="286" t="str">
        <f>IFERROR(VLOOKUP($B$429,$5:$127,MATCH($T432&amp;"/"&amp;O$349,$3:$3,0),FALSE),"")</f>
        <v/>
      </c>
      <c r="P432" s="286" t="str">
        <f>IFERROR(VLOOKUP($B$429,$5:$127,MATCH($T432&amp;"/"&amp;P$349,$3:$3,0),FALSE),"")</f>
        <v/>
      </c>
      <c r="Q432" s="286" t="str">
        <f>IFERROR(VLOOKUP($B$429,$5:$127,MATCH($T432&amp;"/"&amp;Q$349,$3:$3,0),FALSE),"")</f>
        <v/>
      </c>
      <c r="R432" s="286" t="str">
        <f>IFERROR(VLOOKUP($B$429,$5:$127,MATCH($T432&amp;"/"&amp;R$349,$3:$3,0),FALSE),"")</f>
        <v/>
      </c>
      <c r="S432" s="48"/>
      <c r="T432" s="285" t="s">
        <v>173</v>
      </c>
    </row>
    <row r="433" spans="1:20" x14ac:dyDescent="0.15">
      <c r="B433" s="286" t="str">
        <f>IFERROR(VLOOKUP($B$429,$5:$127,MATCH($T433&amp;"/"&amp;B$349,$3:$3,0),FALSE),"")</f>
        <v/>
      </c>
      <c r="C433" s="286" t="str">
        <f>IFERROR(VLOOKUP($B$429,$5:$127,MATCH($T433&amp;"/"&amp;C$349,$3:$3,0),FALSE),"")</f>
        <v/>
      </c>
      <c r="D433" s="286" t="str">
        <f>IFERROR(VLOOKUP($B$429,$5:$127,MATCH($T433&amp;"/"&amp;D$349,$3:$3,0),FALSE),"")</f>
        <v/>
      </c>
      <c r="E433" s="286" t="str">
        <f>IFERROR(VLOOKUP($B$429,$5:$127,MATCH($T433&amp;"/"&amp;E$349,$3:$3,0),FALSE),"")</f>
        <v/>
      </c>
      <c r="F433" s="286" t="str">
        <f>IFERROR(VLOOKUP($B$429,$5:$127,MATCH($T433&amp;"/"&amp;F$349,$3:$3,0),FALSE),"")</f>
        <v/>
      </c>
      <c r="G433" s="286" t="str">
        <f>IFERROR(VLOOKUP($B$429,$5:$127,MATCH($T433&amp;"/"&amp;G$349,$3:$3,0),FALSE),"")</f>
        <v/>
      </c>
      <c r="H433" s="286" t="str">
        <f>IFERROR(VLOOKUP($B$429,$5:$127,MATCH($T433&amp;"/"&amp;H$349,$3:$3,0),FALSE),"")</f>
        <v/>
      </c>
      <c r="I433" s="286" t="str">
        <f>IFERROR(VLOOKUP($B$429,$5:$127,MATCH($T433&amp;"/"&amp;I$349,$3:$3,0),FALSE),"")</f>
        <v/>
      </c>
      <c r="J433" s="286" t="str">
        <f>IFERROR(VLOOKUP($B$429,$5:$127,MATCH($T433&amp;"/"&amp;J$349,$3:$3,0),FALSE),"")</f>
        <v/>
      </c>
      <c r="K433" s="286" t="str">
        <f>IFERROR(VLOOKUP($B$429,$5:$127,MATCH($T433&amp;"/"&amp;K$349,$3:$3,0),FALSE),"")</f>
        <v/>
      </c>
      <c r="L433" s="286" t="str">
        <f>IFERROR(VLOOKUP($B$429,$5:$127,MATCH($T433&amp;"/"&amp;L$349,$3:$3,0),FALSE),"")</f>
        <v/>
      </c>
      <c r="M433" s="286" t="str">
        <f>IFERROR(VLOOKUP($B$429,$5:$127,MATCH($T433&amp;"/"&amp;M$349,$3:$3,0),FALSE),"")</f>
        <v/>
      </c>
      <c r="N433" s="286" t="str">
        <f>IFERROR(VLOOKUP($B$429,$5:$127,MATCH($T433&amp;"/"&amp;N$349,$3:$3,0),FALSE),IFERROR(VLOOKUP($B$429,$5:$127,MATCH($T432&amp;"/"&amp;N$349,$3:$3,0),FALSE),IFERROR(VLOOKUP($B$429,$5:$127,MATCH($T431&amp;"/"&amp;N$349,$3:$3,0),FALSE),IFERROR(VLOOKUP($B$429,$5:$127,MATCH($T430&amp;"/"&amp;N$349,$3:$3,0),FALSE),""))))</f>
        <v/>
      </c>
      <c r="O433" s="286" t="str">
        <f>IFERROR(VLOOKUP($B$429,$5:$127,MATCH($T433&amp;"/"&amp;O$349,$3:$3,0),FALSE),IFERROR(VLOOKUP($B$429,$5:$127,MATCH($T432&amp;"/"&amp;O$349,$3:$3,0),FALSE),IFERROR(VLOOKUP($B$429,$5:$127,MATCH($T431&amp;"/"&amp;O$349,$3:$3,0),FALSE),IFERROR(VLOOKUP($B$429,$5:$127,MATCH($T430&amp;"/"&amp;O$349,$3:$3,0),FALSE),""))))</f>
        <v/>
      </c>
      <c r="P433" s="286" t="str">
        <f>IFERROR(VLOOKUP($B$429,$5:$127,MATCH($T433&amp;"/"&amp;P$349,$3:$3,0),FALSE),"")</f>
        <v/>
      </c>
      <c r="Q433" s="286" t="str">
        <f>IFERROR(VLOOKUP($B$429,$5:$127,MATCH($T433&amp;"/"&amp;Q$349,$3:$3,0),FALSE),IFERROR(VLOOKUP($B$429,$5:$127,MATCH($T432&amp;"/"&amp;Q$349,$3:$3,0),FALSE),IFERROR(VLOOKUP($B$429,$5:$127,MATCH($T431&amp;"/"&amp;Q$349,$3:$3,0),FALSE),IFERROR(VLOOKUP($B$429,$5:$127,MATCH($T430&amp;"/"&amp;Q$349,$3:$3,0),FALSE),""))))</f>
        <v/>
      </c>
      <c r="R433" s="286" t="str">
        <f>IFERROR(VLOOKUP($B$429,$5:$127,MATCH($T433&amp;"/"&amp;R$349,$3:$3,0),FALSE),IFERROR(VLOOKUP($B$429,$5:$127,MATCH($T432&amp;"/"&amp;R$349,$3:$3,0),FALSE),IFERROR(VLOOKUP($B$429,$5:$127,MATCH($T431&amp;"/"&amp;R$349,$3:$3,0),FALSE),IFERROR(VLOOKUP($B$429,$5:$127,MATCH($T430&amp;"/"&amp;R$349,$3:$3,0),FALSE),""))))</f>
        <v/>
      </c>
      <c r="S433" s="48"/>
      <c r="T433" s="285" t="s">
        <v>172</v>
      </c>
    </row>
    <row r="434" spans="1:20" s="382" customFormat="1" ht="16" x14ac:dyDescent="0.2">
      <c r="A434" s="386"/>
      <c r="B434" s="81" t="e">
        <f>+B433/B$458</f>
        <v>#VALUE!</v>
      </c>
      <c r="C434" s="81" t="e">
        <f>+C433/C$458</f>
        <v>#VALUE!</v>
      </c>
      <c r="D434" s="81" t="e">
        <f>+D433/D$458</f>
        <v>#VALUE!</v>
      </c>
      <c r="E434" s="81" t="e">
        <f>+E433/E$458</f>
        <v>#VALUE!</v>
      </c>
      <c r="F434" s="81" t="e">
        <f>+F433/F$458</f>
        <v>#VALUE!</v>
      </c>
      <c r="G434" s="81" t="e">
        <f>+G433/G$458</f>
        <v>#VALUE!</v>
      </c>
      <c r="H434" s="81" t="e">
        <f>+H433/H$458</f>
        <v>#VALUE!</v>
      </c>
      <c r="I434" s="81" t="e">
        <f>+I433/I$458</f>
        <v>#VALUE!</v>
      </c>
      <c r="J434" s="81" t="e">
        <f>+J433/J$458</f>
        <v>#VALUE!</v>
      </c>
      <c r="K434" s="81" t="e">
        <f>+K433/K$458</f>
        <v>#VALUE!</v>
      </c>
      <c r="L434" s="81" t="e">
        <f>+L433/L$458</f>
        <v>#VALUE!</v>
      </c>
      <c r="M434" s="81" t="e">
        <f>+M433/M$458</f>
        <v>#VALUE!</v>
      </c>
      <c r="N434" s="81" t="e">
        <f>+N433/N$458</f>
        <v>#VALUE!</v>
      </c>
      <c r="O434" s="81" t="e">
        <f>+O433/O$458</f>
        <v>#VALUE!</v>
      </c>
      <c r="P434" s="81" t="e">
        <f>+P433/P$458</f>
        <v>#VALUE!</v>
      </c>
      <c r="Q434" s="81" t="e">
        <f>+Q433/Q$458</f>
        <v>#VALUE!</v>
      </c>
      <c r="R434" s="81" t="e">
        <f>+R433/R$458</f>
        <v>#VALUE!</v>
      </c>
      <c r="S434" s="48"/>
      <c r="T434" s="383" t="s">
        <v>235</v>
      </c>
    </row>
    <row r="435" spans="1:20" x14ac:dyDescent="0.15">
      <c r="A435" s="422"/>
      <c r="B435" s="408" t="s">
        <v>234</v>
      </c>
      <c r="C435" s="407"/>
      <c r="D435" s="407"/>
      <c r="E435" s="407"/>
      <c r="F435" s="407"/>
      <c r="G435" s="407"/>
      <c r="H435" s="407"/>
      <c r="I435" s="407"/>
      <c r="J435" s="407"/>
      <c r="K435" s="407"/>
      <c r="L435" s="407"/>
      <c r="M435" s="407"/>
      <c r="N435" s="407"/>
      <c r="O435" s="407"/>
      <c r="P435" s="407"/>
      <c r="Q435" s="407"/>
      <c r="R435" s="407"/>
      <c r="S435" s="48"/>
      <c r="T435" s="11"/>
    </row>
    <row r="436" spans="1:20" x14ac:dyDescent="0.15">
      <c r="B436" s="286">
        <f>IFERROR(VLOOKUP($B$435,$5:$127,MATCH($T436&amp;"/"&amp;B$349,$3:$3,0),FALSE),"")</f>
        <v>4190500</v>
      </c>
      <c r="C436" s="286">
        <f>IFERROR(VLOOKUP($B$435,$5:$127,MATCH($T436&amp;"/"&amp;C$349,$3:$3,0),FALSE),"")</f>
        <v>4097904</v>
      </c>
      <c r="D436" s="286">
        <f>IFERROR(VLOOKUP($B$435,$5:$127,MATCH($T436&amp;"/"&amp;D$349,$3:$3,0),FALSE),"")</f>
        <v>9367295</v>
      </c>
      <c r="E436" s="286">
        <f>IFERROR(VLOOKUP($B$435,$5:$127,MATCH($T436&amp;"/"&amp;E$349,$3:$3,0),FALSE),"")</f>
        <v>9436258</v>
      </c>
      <c r="F436" s="286">
        <f>IFERROR(VLOOKUP($B$435,$5:$127,MATCH($T436&amp;"/"&amp;F$349,$3:$3,0),FALSE),"")</f>
        <v>9426569</v>
      </c>
      <c r="G436" s="286">
        <f>IFERROR(VLOOKUP($B$435,$5:$127,MATCH($T436&amp;"/"&amp;G$349,$3:$3,0),FALSE),"")</f>
        <v>10519555</v>
      </c>
      <c r="H436" s="286">
        <f>IFERROR(VLOOKUP($B$435,$5:$127,MATCH($T436&amp;"/"&amp;H$349,$3:$3,0),FALSE),"")</f>
        <v>11264201</v>
      </c>
      <c r="I436" s="286">
        <f>IFERROR(VLOOKUP($B$435,$5:$127,MATCH($T436&amp;"/"&amp;I$349,$3:$3,0),FALSE),"")</f>
        <v>10563682</v>
      </c>
      <c r="J436" s="286">
        <f>IFERROR(VLOOKUP($B$435,$5:$127,MATCH($T436&amp;"/"&amp;J$349,$3:$3,0),FALSE),"")</f>
        <v>7426576</v>
      </c>
      <c r="K436" s="286">
        <f>IFERROR(VLOOKUP($B$435,$5:$127,MATCH($T436&amp;"/"&amp;K$349,$3:$3,0),FALSE),"")</f>
        <v>9116466</v>
      </c>
      <c r="L436" s="286">
        <f>IFERROR(VLOOKUP($B$435,$5:$127,MATCH($T436&amp;"/"&amp;L$349,$3:$3,0),FALSE),"")</f>
        <v>8428548</v>
      </c>
      <c r="M436" s="286">
        <f>IFERROR(VLOOKUP($B$435,$5:$127,MATCH($T436&amp;"/"&amp;M$349,$3:$3,0),FALSE),"")</f>
        <v>8447458</v>
      </c>
      <c r="N436" s="286">
        <f>IFERROR(VLOOKUP($B$435,$5:$127,MATCH($T436&amp;"/"&amp;N$349,$3:$3,0),FALSE),"")</f>
        <v>17763148</v>
      </c>
      <c r="O436" s="286">
        <f>IFERROR(VLOOKUP($B$435,$5:$127,MATCH($T436&amp;"/"&amp;O$349,$3:$3,0),FALSE),"")</f>
        <v>17979419</v>
      </c>
      <c r="P436" s="286">
        <f>IFERROR(VLOOKUP($B$435,$5:$127,MATCH($T436&amp;"/"&amp;P$349,$3:$3,0),FALSE),"")</f>
        <v>20668455</v>
      </c>
      <c r="Q436" s="286">
        <f>IFERROR(VLOOKUP($B$435,$5:$127,MATCH($T436&amp;"/"&amp;Q$349,$3:$3,0),FALSE),"")</f>
        <v>23873488</v>
      </c>
      <c r="R436" s="286">
        <f>IFERROR(VLOOKUP($B$435,$5:$127,MATCH($T436&amp;"/"&amp;R$349,$3:$3,0),FALSE),"")</f>
        <v>23915743</v>
      </c>
      <c r="S436" s="48"/>
      <c r="T436" s="285" t="s">
        <v>175</v>
      </c>
    </row>
    <row r="437" spans="1:20" x14ac:dyDescent="0.15">
      <c r="B437" s="286">
        <f>IFERROR(VLOOKUP($B$435,$5:$127,MATCH($T437&amp;"/"&amp;B$349,$3:$3,0),FALSE),"")</f>
        <v>1636383</v>
      </c>
      <c r="C437" s="286">
        <f>IFERROR(VLOOKUP($B$435,$5:$127,MATCH($T437&amp;"/"&amp;C$349,$3:$3,0),FALSE),"")</f>
        <v>6355751</v>
      </c>
      <c r="D437" s="286">
        <f>IFERROR(VLOOKUP($B$435,$5:$127,MATCH($T437&amp;"/"&amp;D$349,$3:$3,0),FALSE),"")</f>
        <v>9739398</v>
      </c>
      <c r="E437" s="286">
        <f>IFERROR(VLOOKUP($B$435,$5:$127,MATCH($T437&amp;"/"&amp;E$349,$3:$3,0),FALSE),"")</f>
        <v>9409577</v>
      </c>
      <c r="F437" s="286">
        <f>IFERROR(VLOOKUP($B$435,$5:$127,MATCH($T437&amp;"/"&amp;F$349,$3:$3,0),FALSE),"")</f>
        <v>9199643</v>
      </c>
      <c r="G437" s="286">
        <f>IFERROR(VLOOKUP($B$435,$5:$127,MATCH($T437&amp;"/"&amp;G$349,$3:$3,0),FALSE),"")</f>
        <v>10652606</v>
      </c>
      <c r="H437" s="286">
        <f>IFERROR(VLOOKUP($B$435,$5:$127,MATCH($T437&amp;"/"&amp;H$349,$3:$3,0),FALSE),"")</f>
        <v>10924096</v>
      </c>
      <c r="I437" s="286">
        <f>IFERROR(VLOOKUP($B$435,$5:$127,MATCH($T437&amp;"/"&amp;I$349,$3:$3,0),FALSE),"")</f>
        <v>10346253</v>
      </c>
      <c r="J437" s="286">
        <f>IFERROR(VLOOKUP($B$435,$5:$127,MATCH($T437&amp;"/"&amp;J$349,$3:$3,0),FALSE),"")</f>
        <v>6214078</v>
      </c>
      <c r="K437" s="286">
        <f>IFERROR(VLOOKUP($B$435,$5:$127,MATCH($T437&amp;"/"&amp;K$349,$3:$3,0),FALSE),"")</f>
        <v>9337071</v>
      </c>
      <c r="L437" s="286">
        <f>IFERROR(VLOOKUP($B$435,$5:$127,MATCH($T437&amp;"/"&amp;L$349,$3:$3,0),FALSE),"")</f>
        <v>8494835</v>
      </c>
      <c r="M437" s="286">
        <f>IFERROR(VLOOKUP($B$435,$5:$127,MATCH($T437&amp;"/"&amp;M$349,$3:$3,0),FALSE),"")</f>
        <v>8102191</v>
      </c>
      <c r="N437" s="286">
        <f>IFERROR(VLOOKUP($B$435,$5:$127,MATCH($T437&amp;"/"&amp;N$349,$3:$3,0),FALSE),"")</f>
        <v>17795231</v>
      </c>
      <c r="O437" s="286">
        <f>IFERROR(VLOOKUP($B$435,$5:$127,MATCH($T437&amp;"/"&amp;O$349,$3:$3,0),FALSE),"")</f>
        <v>22134815</v>
      </c>
      <c r="P437" s="286">
        <f>IFERROR(VLOOKUP($B$435,$5:$127,MATCH($T437&amp;"/"&amp;P$349,$3:$3,0),FALSE),"")</f>
        <v>16868569</v>
      </c>
      <c r="Q437" s="286">
        <f>IFERROR(VLOOKUP($B$435,$5:$127,MATCH($T437&amp;"/"&amp;Q$349,$3:$3,0),FALSE),"")</f>
        <v>26059834</v>
      </c>
      <c r="R437" s="286" t="str">
        <f>IFERROR(VLOOKUP($B$435,$5:$127,MATCH($T437&amp;"/"&amp;R$349,$3:$3,0),FALSE),"")</f>
        <v/>
      </c>
      <c r="S437" s="48"/>
      <c r="T437" s="285" t="s">
        <v>174</v>
      </c>
    </row>
    <row r="438" spans="1:20" x14ac:dyDescent="0.15">
      <c r="B438" s="286">
        <f>IFERROR(VLOOKUP($B$435,$5:$127,MATCH($T438&amp;"/"&amp;B$349,$3:$3,0),FALSE),"")</f>
        <v>959147</v>
      </c>
      <c r="C438" s="286">
        <f>IFERROR(VLOOKUP($B$435,$5:$127,MATCH($T438&amp;"/"&amp;C$349,$3:$3,0),FALSE),"")</f>
        <v>9365796</v>
      </c>
      <c r="D438" s="286">
        <f>IFERROR(VLOOKUP($B$435,$5:$127,MATCH($T438&amp;"/"&amp;D$349,$3:$3,0),FALSE),"")</f>
        <v>9555325</v>
      </c>
      <c r="E438" s="286">
        <f>IFERROR(VLOOKUP($B$435,$5:$127,MATCH($T438&amp;"/"&amp;E$349,$3:$3,0),FALSE),"")</f>
        <v>8830658</v>
      </c>
      <c r="F438" s="286">
        <f>IFERROR(VLOOKUP($B$435,$5:$127,MATCH($T438&amp;"/"&amp;F$349,$3:$3,0),FALSE),"")</f>
        <v>8922749</v>
      </c>
      <c r="G438" s="286">
        <f>IFERROR(VLOOKUP($B$435,$5:$127,MATCH($T438&amp;"/"&amp;G$349,$3:$3,0),FALSE),"")</f>
        <v>11499485</v>
      </c>
      <c r="H438" s="286">
        <f>IFERROR(VLOOKUP($B$435,$5:$127,MATCH($T438&amp;"/"&amp;H$349,$3:$3,0),FALSE),"")</f>
        <v>11738566</v>
      </c>
      <c r="I438" s="286">
        <f>IFERROR(VLOOKUP($B$435,$5:$127,MATCH($T438&amp;"/"&amp;I$349,$3:$3,0),FALSE),"")</f>
        <v>7770525</v>
      </c>
      <c r="J438" s="286">
        <f>IFERROR(VLOOKUP($B$435,$5:$127,MATCH($T438&amp;"/"&amp;J$349,$3:$3,0),FALSE),"")</f>
        <v>9296888</v>
      </c>
      <c r="K438" s="286">
        <f>IFERROR(VLOOKUP($B$435,$5:$127,MATCH($T438&amp;"/"&amp;K$349,$3:$3,0),FALSE),"")</f>
        <v>9278823</v>
      </c>
      <c r="L438" s="286">
        <f>IFERROR(VLOOKUP($B$435,$5:$127,MATCH($T438&amp;"/"&amp;L$349,$3:$3,0),FALSE),"")</f>
        <v>8508175</v>
      </c>
      <c r="M438" s="286">
        <f>IFERROR(VLOOKUP($B$435,$5:$127,MATCH($T438&amp;"/"&amp;M$349,$3:$3,0),FALSE),"")</f>
        <v>8297704</v>
      </c>
      <c r="N438" s="286">
        <f>IFERROR(VLOOKUP($B$435,$5:$127,MATCH($T438&amp;"/"&amp;N$349,$3:$3,0),FALSE),"")</f>
        <v>17155805</v>
      </c>
      <c r="O438" s="286">
        <f>IFERROR(VLOOKUP($B$435,$5:$127,MATCH($T438&amp;"/"&amp;O$349,$3:$3,0),FALSE),"")</f>
        <v>21780915</v>
      </c>
      <c r="P438" s="286">
        <f>IFERROR(VLOOKUP($B$435,$5:$127,MATCH($T438&amp;"/"&amp;P$349,$3:$3,0),FALSE),"")</f>
        <v>18916624</v>
      </c>
      <c r="Q438" s="286">
        <f>IFERROR(VLOOKUP($B$435,$5:$127,MATCH($T438&amp;"/"&amp;Q$349,$3:$3,0),FALSE),"")</f>
        <v>25826550</v>
      </c>
      <c r="R438" s="286" t="str">
        <f>IFERROR(VLOOKUP($B$435,$5:$127,MATCH($T438&amp;"/"&amp;R$349,$3:$3,0),FALSE),"")</f>
        <v/>
      </c>
      <c r="S438" s="48"/>
      <c r="T438" s="285" t="s">
        <v>173</v>
      </c>
    </row>
    <row r="439" spans="1:20" x14ac:dyDescent="0.15">
      <c r="B439" s="286">
        <f>IFERROR(VLOOKUP($B$435,$5:$127,MATCH($T439&amp;"/"&amp;B$349,$3:$3,0),FALSE),"")</f>
        <v>4000508.56</v>
      </c>
      <c r="C439" s="286">
        <f>IFERROR(VLOOKUP($B$435,$5:$127,MATCH($T439&amp;"/"&amp;C$349,$3:$3,0),FALSE),"")</f>
        <v>9442464.2400000002</v>
      </c>
      <c r="D439" s="286">
        <f>IFERROR(VLOOKUP($B$435,$5:$127,MATCH($T439&amp;"/"&amp;D$349,$3:$3,0),FALSE),"")</f>
        <v>9384656.1899999995</v>
      </c>
      <c r="E439" s="286">
        <f>IFERROR(VLOOKUP($B$435,$5:$127,MATCH($T439&amp;"/"&amp;E$349,$3:$3,0),FALSE),"")</f>
        <v>9123029.1300000008</v>
      </c>
      <c r="F439" s="286">
        <f>IFERROR(VLOOKUP($B$435,$5:$127,MATCH($T439&amp;"/"&amp;F$349,$3:$3,0),FALSE),"")</f>
        <v>9855124.0999999996</v>
      </c>
      <c r="G439" s="286">
        <f>IFERROR(VLOOKUP($B$435,$5:$127,MATCH($T439&amp;"/"&amp;G$349,$3:$3,0),FALSE),"")</f>
        <v>11641842.42</v>
      </c>
      <c r="H439" s="286">
        <f>IFERROR(VLOOKUP($B$435,$5:$127,MATCH($T439&amp;"/"&amp;H$349,$3:$3,0),FALSE),"")</f>
        <v>11648222.24</v>
      </c>
      <c r="I439" s="286">
        <f>IFERROR(VLOOKUP($B$435,$5:$127,MATCH($T439&amp;"/"&amp;I$349,$3:$3,0),FALSE),"")</f>
        <v>6879092.6900000004</v>
      </c>
      <c r="J439" s="286">
        <f>IFERROR(VLOOKUP($B$435,$5:$127,MATCH($T439&amp;"/"&amp;J$349,$3:$3,0),FALSE),"")</f>
        <v>8573875.8000000007</v>
      </c>
      <c r="K439" s="286">
        <f>IFERROR(VLOOKUP($B$435,$5:$127,MATCH($T439&amp;"/"&amp;K$349,$3:$3,0),FALSE),"")</f>
        <v>8574168.3800000008</v>
      </c>
      <c r="L439" s="286">
        <f>IFERROR(VLOOKUP($B$435,$5:$127,MATCH($T439&amp;"/"&amp;L$349,$3:$3,0),FALSE),"")</f>
        <v>9335509.4199999999</v>
      </c>
      <c r="M439" s="286">
        <f>IFERROR(VLOOKUP($B$435,$5:$127,MATCH($T439&amp;"/"&amp;M$349,$3:$3,0),FALSE),"")</f>
        <v>8316780.2400000002</v>
      </c>
      <c r="N439" s="286">
        <f>IFERROR(VLOOKUP($B$435,$5:$127,MATCH($T439&amp;"/"&amp;N$349,$3:$3,0),FALSE),IFERROR(VLOOKUP($B$435,$5:$127,MATCH($T438&amp;"/"&amp;N$349,$3:$3,0),FALSE),IFERROR(VLOOKUP($B$435,$5:$127,MATCH($T437&amp;"/"&amp;N$349,$3:$3,0),FALSE),IFERROR(VLOOKUP($B$435,$5:$127,MATCH($T436&amp;"/"&amp;N$349,$3:$3,0),FALSE),""))))</f>
        <v>17336721.82</v>
      </c>
      <c r="O439" s="286">
        <f>IFERROR(VLOOKUP($B$435,$5:$127,MATCH($T439&amp;"/"&amp;O$349,$3:$3,0),FALSE),IFERROR(VLOOKUP($B$435,$5:$127,MATCH($T438&amp;"/"&amp;O$349,$3:$3,0),FALSE),IFERROR(VLOOKUP($B$435,$5:$127,MATCH($T437&amp;"/"&amp;O$349,$3:$3,0),FALSE),IFERROR(VLOOKUP($B$435,$5:$127,MATCH($T436&amp;"/"&amp;O$349,$3:$3,0),FALSE),""))))</f>
        <v>20496729.690000001</v>
      </c>
      <c r="P439" s="286">
        <f>IFERROR(VLOOKUP($B$435,$5:$127,MATCH($T439&amp;"/"&amp;P$349,$3:$3,0),FALSE),"")</f>
        <v>18107825.190000001</v>
      </c>
      <c r="Q439" s="286">
        <f>IFERROR(VLOOKUP($B$435,$5:$127,MATCH($T439&amp;"/"&amp;Q$349,$3:$3,0),FALSE),IFERROR(VLOOKUP($B$435,$5:$127,MATCH($T438&amp;"/"&amp;Q$349,$3:$3,0),FALSE),IFERROR(VLOOKUP($B$435,$5:$127,MATCH($T437&amp;"/"&amp;Q$349,$3:$3,0),FALSE),IFERROR(VLOOKUP($B$435,$5:$127,MATCH($T436&amp;"/"&amp;Q$349,$3:$3,0),FALSE),""))))</f>
        <v>23591163.280000001</v>
      </c>
      <c r="R439" s="286">
        <f>IFERROR(VLOOKUP($B$435,$5:$127,MATCH($T439&amp;"/"&amp;R$349,$3:$3,0),FALSE),IFERROR(VLOOKUP($B$435,$5:$127,MATCH($T438&amp;"/"&amp;R$349,$3:$3,0),FALSE),IFERROR(VLOOKUP($B$435,$5:$127,MATCH($T437&amp;"/"&amp;R$349,$3:$3,0),FALSE),IFERROR(VLOOKUP($B$435,$5:$127,MATCH($T436&amp;"/"&amp;R$349,$3:$3,0),FALSE),""))))</f>
        <v>23915743</v>
      </c>
      <c r="S439" s="48"/>
      <c r="T439" s="285" t="s">
        <v>172</v>
      </c>
    </row>
    <row r="440" spans="1:20" x14ac:dyDescent="0.15">
      <c r="B440" s="414">
        <f>+B439/B$403</f>
        <v>0.22647225443794078</v>
      </c>
      <c r="C440" s="414">
        <f>+C439/C$403</f>
        <v>0.47648327963579817</v>
      </c>
      <c r="D440" s="414">
        <f>+D439/D$403</f>
        <v>0.45363232621040744</v>
      </c>
      <c r="E440" s="414">
        <f>+E439/E$403</f>
        <v>0.42073430910508586</v>
      </c>
      <c r="F440" s="414">
        <f>+F439/F$403</f>
        <v>0.35504771382188838</v>
      </c>
      <c r="G440" s="414">
        <f>+G439/G$403</f>
        <v>0.39853050550374675</v>
      </c>
      <c r="H440" s="414">
        <f>+H439/H$403</f>
        <v>0.40573596026550568</v>
      </c>
      <c r="I440" s="414">
        <f>+I439/I$403</f>
        <v>0.28078733017581275</v>
      </c>
      <c r="J440" s="414">
        <f>+J439/J$403</f>
        <v>0.35143432294906735</v>
      </c>
      <c r="K440" s="414">
        <f>+K439/K$403</f>
        <v>0.34245565916863602</v>
      </c>
      <c r="L440" s="414">
        <f>+L439/L$403</f>
        <v>0.35298334951259336</v>
      </c>
      <c r="M440" s="414">
        <f>+M439/M$403</f>
        <v>0.3014461994795577</v>
      </c>
      <c r="N440" s="414">
        <f>+N439/N$403</f>
        <v>0.4904286203095215</v>
      </c>
      <c r="O440" s="414">
        <f>+O439/O$403</f>
        <v>0.42180813285311636</v>
      </c>
      <c r="P440" s="414">
        <f>+P439/P$403</f>
        <v>0.3759493937300849</v>
      </c>
      <c r="Q440" s="414">
        <f>+Q439/Q$403</f>
        <v>0.43523230617323438</v>
      </c>
      <c r="R440" s="414">
        <f>+R439/R$403</f>
        <v>0.43910018379576959</v>
      </c>
      <c r="S440" s="48"/>
      <c r="T440" s="372" t="s">
        <v>201</v>
      </c>
    </row>
    <row r="441" spans="1:20" x14ac:dyDescent="0.15">
      <c r="B441" s="410" t="s">
        <v>233</v>
      </c>
      <c r="C441" s="409"/>
      <c r="D441" s="409"/>
      <c r="E441" s="409"/>
      <c r="F441" s="409"/>
      <c r="G441" s="409"/>
      <c r="H441" s="409"/>
      <c r="I441" s="409"/>
      <c r="J441" s="409"/>
      <c r="K441" s="409"/>
      <c r="L441" s="409"/>
      <c r="M441" s="409"/>
      <c r="N441" s="409"/>
      <c r="O441" s="409"/>
      <c r="P441" s="409"/>
      <c r="Q441" s="409"/>
      <c r="R441" s="409"/>
      <c r="S441" s="48"/>
      <c r="T441" s="11"/>
    </row>
    <row r="442" spans="1:20" x14ac:dyDescent="0.15">
      <c r="B442" s="286">
        <f>IFERROR(VLOOKUP($B$441,$5:$127,MATCH($T442&amp;"/"&amp;B$349,$3:$3,0),FALSE),"")</f>
        <v>7714157</v>
      </c>
      <c r="C442" s="286">
        <f>IFERROR(VLOOKUP($B$441,$5:$127,MATCH($T442&amp;"/"&amp;C$349,$3:$3,0),FALSE),"")</f>
        <v>11802859</v>
      </c>
      <c r="D442" s="286">
        <f>IFERROR(VLOOKUP($B$441,$5:$127,MATCH($T442&amp;"/"&amp;D$349,$3:$3,0),FALSE),"")</f>
        <v>13407816</v>
      </c>
      <c r="E442" s="286">
        <f>IFERROR(VLOOKUP($B$441,$5:$127,MATCH($T442&amp;"/"&amp;E$349,$3:$3,0),FALSE),"")</f>
        <v>14474631</v>
      </c>
      <c r="F442" s="286">
        <f>IFERROR(VLOOKUP($B$441,$5:$127,MATCH($T442&amp;"/"&amp;F$349,$3:$3,0),FALSE),"")</f>
        <v>15880029</v>
      </c>
      <c r="G442" s="286">
        <f>IFERROR(VLOOKUP($B$441,$5:$127,MATCH($T442&amp;"/"&amp;G$349,$3:$3,0),FALSE),"")</f>
        <v>17646100</v>
      </c>
      <c r="H442" s="286">
        <f>IFERROR(VLOOKUP($B$441,$5:$127,MATCH($T442&amp;"/"&amp;H$349,$3:$3,0),FALSE),"")</f>
        <v>16914394</v>
      </c>
      <c r="I442" s="286">
        <f>IFERROR(VLOOKUP($B$441,$5:$127,MATCH($T442&amp;"/"&amp;I$349,$3:$3,0),FALSE),"")</f>
        <v>15689606</v>
      </c>
      <c r="J442" s="286">
        <f>IFERROR(VLOOKUP($B$441,$5:$127,MATCH($T442&amp;"/"&amp;J$349,$3:$3,0),FALSE),"")</f>
        <v>13964806</v>
      </c>
      <c r="K442" s="286">
        <f>IFERROR(VLOOKUP($B$441,$5:$127,MATCH($T442&amp;"/"&amp;K$349,$3:$3,0),FALSE),"")</f>
        <v>13303517</v>
      </c>
      <c r="L442" s="286">
        <f>IFERROR(VLOOKUP($B$441,$5:$127,MATCH($T442&amp;"/"&amp;L$349,$3:$3,0),FALSE),"")</f>
        <v>12592084</v>
      </c>
      <c r="M442" s="286">
        <f>IFERROR(VLOOKUP($B$441,$5:$127,MATCH($T442&amp;"/"&amp;M$349,$3:$3,0),FALSE),"")</f>
        <v>12806583</v>
      </c>
      <c r="N442" s="286">
        <f>IFERROR(VLOOKUP($B$441,$5:$127,MATCH($T442&amp;"/"&amp;N$349,$3:$3,0),FALSE),"")</f>
        <v>24187475</v>
      </c>
      <c r="O442" s="286">
        <f>IFERROR(VLOOKUP($B$441,$5:$127,MATCH($T442&amp;"/"&amp;O$349,$3:$3,0),FALSE),"")</f>
        <v>25735686</v>
      </c>
      <c r="P442" s="286">
        <f>IFERROR(VLOOKUP($B$441,$5:$127,MATCH($T442&amp;"/"&amp;P$349,$3:$3,0),FALSE),"")</f>
        <v>29893668</v>
      </c>
      <c r="Q442" s="286">
        <f>IFERROR(VLOOKUP($B$441,$5:$127,MATCH($T442&amp;"/"&amp;Q$349,$3:$3,0),FALSE),"")</f>
        <v>33671758</v>
      </c>
      <c r="R442" s="286">
        <f>IFERROR(VLOOKUP($B$441,$5:$127,MATCH($T442&amp;"/"&amp;R$349,$3:$3,0),FALSE),"")</f>
        <v>33291809</v>
      </c>
      <c r="S442" s="48"/>
      <c r="T442" s="285" t="s">
        <v>175</v>
      </c>
    </row>
    <row r="443" spans="1:20" x14ac:dyDescent="0.15">
      <c r="B443" s="286">
        <f>IFERROR(VLOOKUP($B$441,$5:$127,MATCH($T443&amp;"/"&amp;B$349,$3:$3,0),FALSE),"")</f>
        <v>8148051</v>
      </c>
      <c r="C443" s="286">
        <f>IFERROR(VLOOKUP($B$441,$5:$127,MATCH($T443&amp;"/"&amp;C$349,$3:$3,0),FALSE),"")</f>
        <v>12071897</v>
      </c>
      <c r="D443" s="286">
        <f>IFERROR(VLOOKUP($B$441,$5:$127,MATCH($T443&amp;"/"&amp;D$349,$3:$3,0),FALSE),"")</f>
        <v>13631070</v>
      </c>
      <c r="E443" s="286">
        <f>IFERROR(VLOOKUP($B$441,$5:$127,MATCH($T443&amp;"/"&amp;E$349,$3:$3,0),FALSE),"")</f>
        <v>14641092</v>
      </c>
      <c r="F443" s="286">
        <f>IFERROR(VLOOKUP($B$441,$5:$127,MATCH($T443&amp;"/"&amp;F$349,$3:$3,0),FALSE),"")</f>
        <v>15905736</v>
      </c>
      <c r="G443" s="286">
        <f>IFERROR(VLOOKUP($B$441,$5:$127,MATCH($T443&amp;"/"&amp;G$349,$3:$3,0),FALSE),"")</f>
        <v>17822561</v>
      </c>
      <c r="H443" s="286">
        <f>IFERROR(VLOOKUP($B$441,$5:$127,MATCH($T443&amp;"/"&amp;H$349,$3:$3,0),FALSE),"")</f>
        <v>16849209</v>
      </c>
      <c r="I443" s="286">
        <f>IFERROR(VLOOKUP($B$441,$5:$127,MATCH($T443&amp;"/"&amp;I$349,$3:$3,0),FALSE),"")</f>
        <v>15549012</v>
      </c>
      <c r="J443" s="286">
        <f>IFERROR(VLOOKUP($B$441,$5:$127,MATCH($T443&amp;"/"&amp;J$349,$3:$3,0),FALSE),"")</f>
        <v>14081072</v>
      </c>
      <c r="K443" s="286">
        <f>IFERROR(VLOOKUP($B$441,$5:$127,MATCH($T443&amp;"/"&amp;K$349,$3:$3,0),FALSE),"")</f>
        <v>12516425</v>
      </c>
      <c r="L443" s="286">
        <f>IFERROR(VLOOKUP($B$441,$5:$127,MATCH($T443&amp;"/"&amp;L$349,$3:$3,0),FALSE),"")</f>
        <v>12545010</v>
      </c>
      <c r="M443" s="286">
        <f>IFERROR(VLOOKUP($B$441,$5:$127,MATCH($T443&amp;"/"&amp;M$349,$3:$3,0),FALSE),"")</f>
        <v>12566680</v>
      </c>
      <c r="N443" s="286">
        <f>IFERROR(VLOOKUP($B$441,$5:$127,MATCH($T443&amp;"/"&amp;N$349,$3:$3,0),FALSE),"")</f>
        <v>24832676</v>
      </c>
      <c r="O443" s="286">
        <f>IFERROR(VLOOKUP($B$441,$5:$127,MATCH($T443&amp;"/"&amp;O$349,$3:$3,0),FALSE),"")</f>
        <v>28702341</v>
      </c>
      <c r="P443" s="286">
        <f>IFERROR(VLOOKUP($B$441,$5:$127,MATCH($T443&amp;"/"&amp;P$349,$3:$3,0),FALSE),"")</f>
        <v>29405413</v>
      </c>
      <c r="Q443" s="286">
        <f>IFERROR(VLOOKUP($B$441,$5:$127,MATCH($T443&amp;"/"&amp;Q$349,$3:$3,0),FALSE),"")</f>
        <v>35395314</v>
      </c>
      <c r="R443" s="286" t="str">
        <f>IFERROR(VLOOKUP($B$441,$5:$127,MATCH($T443&amp;"/"&amp;R$349,$3:$3,0),FALSE),"")</f>
        <v/>
      </c>
      <c r="S443" s="48"/>
      <c r="T443" s="285" t="s">
        <v>174</v>
      </c>
    </row>
    <row r="444" spans="1:20" x14ac:dyDescent="0.15">
      <c r="B444" s="286">
        <f>IFERROR(VLOOKUP($B$441,$5:$127,MATCH($T444&amp;"/"&amp;B$349,$3:$3,0),FALSE),"")</f>
        <v>7338852</v>
      </c>
      <c r="C444" s="286">
        <f>IFERROR(VLOOKUP($B$441,$5:$127,MATCH($T444&amp;"/"&amp;C$349,$3:$3,0),FALSE),"")</f>
        <v>12812889</v>
      </c>
      <c r="D444" s="286">
        <f>IFERROR(VLOOKUP($B$441,$5:$127,MATCH($T444&amp;"/"&amp;D$349,$3:$3,0),FALSE),"")</f>
        <v>14199278</v>
      </c>
      <c r="E444" s="286">
        <f>IFERROR(VLOOKUP($B$441,$5:$127,MATCH($T444&amp;"/"&amp;E$349,$3:$3,0),FALSE),"")</f>
        <v>15321772</v>
      </c>
      <c r="F444" s="286">
        <f>IFERROR(VLOOKUP($B$441,$5:$127,MATCH($T444&amp;"/"&amp;F$349,$3:$3,0),FALSE),"")</f>
        <v>15822272</v>
      </c>
      <c r="G444" s="286">
        <f>IFERROR(VLOOKUP($B$441,$5:$127,MATCH($T444&amp;"/"&amp;G$349,$3:$3,0),FALSE),"")</f>
        <v>17623739</v>
      </c>
      <c r="H444" s="286">
        <f>IFERROR(VLOOKUP($B$441,$5:$127,MATCH($T444&amp;"/"&amp;H$349,$3:$3,0),FALSE),"")</f>
        <v>16580646</v>
      </c>
      <c r="I444" s="286">
        <f>IFERROR(VLOOKUP($B$441,$5:$127,MATCH($T444&amp;"/"&amp;I$349,$3:$3,0),FALSE),"")</f>
        <v>15494336</v>
      </c>
      <c r="J444" s="286">
        <f>IFERROR(VLOOKUP($B$441,$5:$127,MATCH($T444&amp;"/"&amp;J$349,$3:$3,0),FALSE),"")</f>
        <v>13550511</v>
      </c>
      <c r="K444" s="286">
        <f>IFERROR(VLOOKUP($B$441,$5:$127,MATCH($T444&amp;"/"&amp;K$349,$3:$3,0),FALSE),"")</f>
        <v>12453536</v>
      </c>
      <c r="L444" s="286">
        <f>IFERROR(VLOOKUP($B$441,$5:$127,MATCH($T444&amp;"/"&amp;L$349,$3:$3,0),FALSE),"")</f>
        <v>12664270</v>
      </c>
      <c r="M444" s="286">
        <f>IFERROR(VLOOKUP($B$441,$5:$127,MATCH($T444&amp;"/"&amp;M$349,$3:$3,0),FALSE),"")</f>
        <v>12745166</v>
      </c>
      <c r="N444" s="286">
        <f>IFERROR(VLOOKUP($B$441,$5:$127,MATCH($T444&amp;"/"&amp;N$349,$3:$3,0),FALSE),"")</f>
        <v>24901923</v>
      </c>
      <c r="O444" s="286">
        <f>IFERROR(VLOOKUP($B$441,$5:$127,MATCH($T444&amp;"/"&amp;O$349,$3:$3,0),FALSE),"")</f>
        <v>29576000</v>
      </c>
      <c r="P444" s="286">
        <f>IFERROR(VLOOKUP($B$441,$5:$127,MATCH($T444&amp;"/"&amp;P$349,$3:$3,0),FALSE),"")</f>
        <v>29656160</v>
      </c>
      <c r="Q444" s="286">
        <f>IFERROR(VLOOKUP($B$441,$5:$127,MATCH($T444&amp;"/"&amp;Q$349,$3:$3,0),FALSE),"")</f>
        <v>33687811</v>
      </c>
      <c r="R444" s="286" t="str">
        <f>IFERROR(VLOOKUP($B$441,$5:$127,MATCH($T444&amp;"/"&amp;R$349,$3:$3,0),FALSE),"")</f>
        <v/>
      </c>
      <c r="S444" s="48"/>
      <c r="T444" s="285" t="s">
        <v>173</v>
      </c>
    </row>
    <row r="445" spans="1:20" x14ac:dyDescent="0.15">
      <c r="B445" s="286">
        <f>IFERROR(VLOOKUP($B$441,$5:$127,MATCH($T445&amp;"/"&amp;B$349,$3:$3,0),FALSE),"")</f>
        <v>11234655.07</v>
      </c>
      <c r="C445" s="286">
        <f>IFERROR(VLOOKUP($B$441,$5:$127,MATCH($T445&amp;"/"&amp;C$349,$3:$3,0),FALSE),"")</f>
        <v>13540432.470000001</v>
      </c>
      <c r="D445" s="286">
        <f>IFERROR(VLOOKUP($B$441,$5:$127,MATCH($T445&amp;"/"&amp;D$349,$3:$3,0),FALSE),"")</f>
        <v>14606651.939999999</v>
      </c>
      <c r="E445" s="286">
        <f>IFERROR(VLOOKUP($B$441,$5:$127,MATCH($T445&amp;"/"&amp;E$349,$3:$3,0),FALSE),"")</f>
        <v>15634947.82</v>
      </c>
      <c r="F445" s="286">
        <f>IFERROR(VLOOKUP($B$441,$5:$127,MATCH($T445&amp;"/"&amp;F$349,$3:$3,0),FALSE),"")</f>
        <v>17698359.690000001</v>
      </c>
      <c r="G445" s="286">
        <f>IFERROR(VLOOKUP($B$441,$5:$127,MATCH($T445&amp;"/"&amp;G$349,$3:$3,0),FALSE),"")</f>
        <v>18060145.010000002</v>
      </c>
      <c r="H445" s="286">
        <f>IFERROR(VLOOKUP($B$441,$5:$127,MATCH($T445&amp;"/"&amp;H$349,$3:$3,0),FALSE),"")</f>
        <v>16992720.329999998</v>
      </c>
      <c r="I445" s="286">
        <f>IFERROR(VLOOKUP($B$441,$5:$127,MATCH($T445&amp;"/"&amp;I$349,$3:$3,0),FALSE),"")</f>
        <v>14545036.01</v>
      </c>
      <c r="J445" s="286">
        <f>IFERROR(VLOOKUP($B$441,$5:$127,MATCH($T445&amp;"/"&amp;J$349,$3:$3,0),FALSE),"")</f>
        <v>13279528.25</v>
      </c>
      <c r="K445" s="286">
        <f>IFERROR(VLOOKUP($B$441,$5:$127,MATCH($T445&amp;"/"&amp;K$349,$3:$3,0),FALSE),"")</f>
        <v>12978939.529999999</v>
      </c>
      <c r="L445" s="286">
        <f>IFERROR(VLOOKUP($B$441,$5:$127,MATCH($T445&amp;"/"&amp;L$349,$3:$3,0),FALSE),"")</f>
        <v>13027774.789999999</v>
      </c>
      <c r="M445" s="286">
        <f>IFERROR(VLOOKUP($B$441,$5:$127,MATCH($T445&amp;"/"&amp;M$349,$3:$3,0),FALSE),"")</f>
        <v>13445978.029999999</v>
      </c>
      <c r="N445" s="286">
        <f>IFERROR(VLOOKUP($B$441,$5:$127,MATCH($T445&amp;"/"&amp;N$349,$3:$3,0),FALSE),IFERROR(VLOOKUP($B$441,$5:$127,MATCH($T444&amp;"/"&amp;N$349,$3:$3,0),FALSE),IFERROR(VLOOKUP($B$441,$5:$127,MATCH($T443&amp;"/"&amp;N$349,$3:$3,0),FALSE),IFERROR(VLOOKUP($B$441,$5:$127,MATCH($T442&amp;"/"&amp;N$349,$3:$3,0),FALSE),""))))</f>
        <v>25134586.079999998</v>
      </c>
      <c r="O445" s="286">
        <f>IFERROR(VLOOKUP($B$441,$5:$127,MATCH($T445&amp;"/"&amp;O$349,$3:$3,0),FALSE),IFERROR(VLOOKUP($B$441,$5:$127,MATCH($T444&amp;"/"&amp;O$349,$3:$3,0),FALSE),IFERROR(VLOOKUP($B$441,$5:$127,MATCH($T443&amp;"/"&amp;O$349,$3:$3,0),FALSE),IFERROR(VLOOKUP($B$441,$5:$127,MATCH($T442&amp;"/"&amp;O$349,$3:$3,0),FALSE),""))))</f>
        <v>30160854.420000002</v>
      </c>
      <c r="P445" s="286">
        <f>IFERROR(VLOOKUP($B$441,$5:$127,MATCH($T445&amp;"/"&amp;P$349,$3:$3,0),FALSE),"")</f>
        <v>29274863.789999999</v>
      </c>
      <c r="Q445" s="286">
        <f>IFERROR(VLOOKUP($B$441,$5:$127,MATCH($T445&amp;"/"&amp;Q$349,$3:$3,0),FALSE),IFERROR(VLOOKUP($B$441,$5:$127,MATCH($T444&amp;"/"&amp;Q$349,$3:$3,0),FALSE),IFERROR(VLOOKUP($B$441,$5:$127,MATCH($T443&amp;"/"&amp;Q$349,$3:$3,0),FALSE),IFERROR(VLOOKUP($B$441,$5:$127,MATCH($T442&amp;"/"&amp;Q$349,$3:$3,0),FALSE),""))))</f>
        <v>34185629.619999997</v>
      </c>
      <c r="R445" s="286">
        <f>IFERROR(VLOOKUP($B$441,$5:$127,MATCH($T445&amp;"/"&amp;R$349,$3:$3,0),FALSE),IFERROR(VLOOKUP($B$441,$5:$127,MATCH($T444&amp;"/"&amp;R$349,$3:$3,0),FALSE),IFERROR(VLOOKUP($B$441,$5:$127,MATCH($T443&amp;"/"&amp;R$349,$3:$3,0),FALSE),IFERROR(VLOOKUP($B$441,$5:$127,MATCH($T442&amp;"/"&amp;R$349,$3:$3,0),FALSE),""))))</f>
        <v>33291809</v>
      </c>
      <c r="S445" s="48"/>
      <c r="T445" s="285" t="s">
        <v>172</v>
      </c>
    </row>
    <row r="446" spans="1:20" x14ac:dyDescent="0.15">
      <c r="B446" s="414">
        <f>+B445/B$403</f>
        <v>0.63600355389204355</v>
      </c>
      <c r="C446" s="414">
        <f>+C445/C$403</f>
        <v>0.68327393220740984</v>
      </c>
      <c r="D446" s="414">
        <f>+D445/D$403</f>
        <v>0.70605138467922512</v>
      </c>
      <c r="E446" s="414">
        <f>+E445/E$403</f>
        <v>0.72104987008210597</v>
      </c>
      <c r="F446" s="414">
        <f>+F445/F$403</f>
        <v>0.6376137005044884</v>
      </c>
      <c r="G446" s="414">
        <f>+G445/G$403</f>
        <v>0.61824567457994073</v>
      </c>
      <c r="H446" s="414">
        <f>+H445/H$403</f>
        <v>0.59189785003756323</v>
      </c>
      <c r="I446" s="414">
        <f>+I445/I$403</f>
        <v>0.59369193185837943</v>
      </c>
      <c r="J446" s="414">
        <f>+J445/J$403</f>
        <v>0.54431416181953118</v>
      </c>
      <c r="K446" s="414">
        <f>+K445/K$403</f>
        <v>0.51838395224704181</v>
      </c>
      <c r="L446" s="414">
        <f>+L445/L$403</f>
        <v>0.49259096372588973</v>
      </c>
      <c r="M446" s="414">
        <f>+M445/M$403</f>
        <v>0.48735674846076371</v>
      </c>
      <c r="N446" s="414">
        <f>+N445/N$403</f>
        <v>0.71101794798627638</v>
      </c>
      <c r="O446" s="414">
        <f>+O445/O$403</f>
        <v>0.6206889528509395</v>
      </c>
      <c r="P446" s="414">
        <f>+P445/P$403</f>
        <v>0.60779619738428203</v>
      </c>
      <c r="Q446" s="414">
        <f>+Q445/Q$403</f>
        <v>0.63068913732246557</v>
      </c>
      <c r="R446" s="414">
        <f>+R445/R$403</f>
        <v>0.61124755567049105</v>
      </c>
      <c r="S446" s="48"/>
      <c r="T446" s="372" t="s">
        <v>201</v>
      </c>
    </row>
    <row r="447" spans="1:20" x14ac:dyDescent="0.15">
      <c r="B447" s="419" t="s">
        <v>232</v>
      </c>
      <c r="C447" s="418"/>
      <c r="D447" s="418"/>
      <c r="E447" s="418"/>
      <c r="F447" s="418"/>
      <c r="G447" s="418"/>
      <c r="H447" s="418"/>
      <c r="I447" s="418"/>
      <c r="J447" s="418"/>
      <c r="K447" s="418"/>
      <c r="L447" s="418"/>
      <c r="M447" s="418"/>
      <c r="N447" s="418"/>
      <c r="O447" s="418"/>
      <c r="P447" s="418"/>
      <c r="Q447" s="418"/>
      <c r="R447" s="418"/>
      <c r="S447" s="48"/>
      <c r="T447" s="372"/>
    </row>
    <row r="448" spans="1:20" x14ac:dyDescent="0.15">
      <c r="B448" s="421" t="s">
        <v>231</v>
      </c>
      <c r="C448" s="420"/>
      <c r="D448" s="420"/>
      <c r="E448" s="420"/>
      <c r="F448" s="420"/>
      <c r="G448" s="420"/>
      <c r="H448" s="420"/>
      <c r="I448" s="420"/>
      <c r="J448" s="420"/>
      <c r="K448" s="420"/>
      <c r="L448" s="420"/>
      <c r="M448" s="420"/>
      <c r="N448" s="420"/>
      <c r="O448" s="420"/>
      <c r="P448" s="420"/>
      <c r="Q448" s="420"/>
      <c r="R448" s="420"/>
    </row>
    <row r="449" spans="1:21" x14ac:dyDescent="0.15">
      <c r="B449" s="286">
        <f>IFERROR(VLOOKUP($B$448,$5:$127,MATCH($T449&amp;"/"&amp;B$349,$3:$3,0),FALSE),"")</f>
        <v>1815624</v>
      </c>
      <c r="C449" s="286">
        <f>IFERROR(VLOOKUP($B$448,$5:$127,MATCH($T449&amp;"/"&amp;C$349,$3:$3,0),FALSE),"")</f>
        <v>1781593</v>
      </c>
      <c r="D449" s="286">
        <f>IFERROR(VLOOKUP($B$448,$5:$127,MATCH($T449&amp;"/"&amp;D$349,$3:$3,0),FALSE),"")</f>
        <v>1783115</v>
      </c>
      <c r="E449" s="286">
        <f>IFERROR(VLOOKUP($B$448,$5:$127,MATCH($T449&amp;"/"&amp;E$349,$3:$3,0),FALSE),"")</f>
        <v>1687419</v>
      </c>
      <c r="F449" s="286">
        <f>IFERROR(VLOOKUP($B$448,$5:$127,MATCH($T449&amp;"/"&amp;F$349,$3:$3,0),FALSE),"")</f>
        <v>2334964</v>
      </c>
      <c r="G449" s="286">
        <f>IFERROR(VLOOKUP($B$448,$5:$127,MATCH($T449&amp;"/"&amp;G$349,$3:$3,0),FALSE),"")</f>
        <v>4342508</v>
      </c>
      <c r="H449" s="286">
        <f>IFERROR(VLOOKUP($B$448,$5:$127,MATCH($T449&amp;"/"&amp;H$349,$3:$3,0),FALSE),"")</f>
        <v>5250922</v>
      </c>
      <c r="I449" s="286">
        <f>IFERROR(VLOOKUP($B$448,$5:$127,MATCH($T449&amp;"/"&amp;I$349,$3:$3,0),FALSE),"")</f>
        <v>6301755</v>
      </c>
      <c r="J449" s="286">
        <f>IFERROR(VLOOKUP($B$448,$5:$127,MATCH($T449&amp;"/"&amp;J$349,$3:$3,0),FALSE),"")</f>
        <v>7310643</v>
      </c>
      <c r="K449" s="286">
        <f>IFERROR(VLOOKUP($B$448,$5:$127,MATCH($T449&amp;"/"&amp;K$349,$3:$3,0),FALSE),"")</f>
        <v>8477214</v>
      </c>
      <c r="L449" s="286">
        <f>IFERROR(VLOOKUP($B$448,$5:$127,MATCH($T449&amp;"/"&amp;L$349,$3:$3,0),FALSE),"")</f>
        <v>9826132</v>
      </c>
      <c r="M449" s="286">
        <f>IFERROR(VLOOKUP($B$448,$5:$127,MATCH($T449&amp;"/"&amp;M$349,$3:$3,0),FALSE),"")</f>
        <v>11119161</v>
      </c>
      <c r="N449" s="286">
        <f>IFERROR(VLOOKUP($B$448,$5:$127,MATCH($T449&amp;"/"&amp;N$349,$3:$3,0),FALSE),"")</f>
        <v>10163967</v>
      </c>
      <c r="O449" s="286">
        <f>IFERROR(VLOOKUP($B$448,$5:$127,MATCH($T449&amp;"/"&amp;O$349,$3:$3,0),FALSE),"")</f>
        <v>6907240</v>
      </c>
      <c r="P449" s="286">
        <f>IFERROR(VLOOKUP($B$448,$5:$127,MATCH($T449&amp;"/"&amp;P$349,$3:$3,0),FALSE),"")</f>
        <v>5606068</v>
      </c>
      <c r="Q449" s="286">
        <f>IFERROR(VLOOKUP($B$448,$5:$127,MATCH($T449&amp;"/"&amp;Q$349,$3:$3,0),FALSE),"")</f>
        <v>6676922</v>
      </c>
      <c r="R449" s="286">
        <f>IFERROR(VLOOKUP($B$448,$5:$127,MATCH($T449&amp;"/"&amp;R$349,$3:$3,0),FALSE),"")</f>
        <v>8038101</v>
      </c>
      <c r="S449" s="48"/>
      <c r="T449" s="285" t="s">
        <v>175</v>
      </c>
    </row>
    <row r="450" spans="1:21" x14ac:dyDescent="0.15">
      <c r="B450" s="286">
        <f>IFERROR(VLOOKUP($B$448,$5:$127,MATCH($T450&amp;"/"&amp;B$349,$3:$3,0),FALSE),"")</f>
        <v>1670251</v>
      </c>
      <c r="C450" s="286">
        <f>IFERROR(VLOOKUP($B$448,$5:$127,MATCH($T450&amp;"/"&amp;C$349,$3:$3,0),FALSE),"")</f>
        <v>1690817</v>
      </c>
      <c r="D450" s="286">
        <f>IFERROR(VLOOKUP($B$448,$5:$127,MATCH($T450&amp;"/"&amp;D$349,$3:$3,0),FALSE),"")</f>
        <v>1511014</v>
      </c>
      <c r="E450" s="286">
        <f>IFERROR(VLOOKUP($B$448,$5:$127,MATCH($T450&amp;"/"&amp;E$349,$3:$3,0),FALSE),"")</f>
        <v>1662457</v>
      </c>
      <c r="F450" s="286">
        <f>IFERROR(VLOOKUP($B$448,$5:$127,MATCH($T450&amp;"/"&amp;F$349,$3:$3,0),FALSE),"")</f>
        <v>2296196</v>
      </c>
      <c r="G450" s="286">
        <f>IFERROR(VLOOKUP($B$448,$5:$127,MATCH($T450&amp;"/"&amp;G$349,$3:$3,0),FALSE),"")</f>
        <v>4126135</v>
      </c>
      <c r="H450" s="286">
        <f>IFERROR(VLOOKUP($B$448,$5:$127,MATCH($T450&amp;"/"&amp;H$349,$3:$3,0),FALSE),"")</f>
        <v>4752578</v>
      </c>
      <c r="I450" s="286">
        <f>IFERROR(VLOOKUP($B$448,$5:$127,MATCH($T450&amp;"/"&amp;I$349,$3:$3,0),FALSE),"")</f>
        <v>6007997</v>
      </c>
      <c r="J450" s="286">
        <f>IFERROR(VLOOKUP($B$448,$5:$127,MATCH($T450&amp;"/"&amp;J$349,$3:$3,0),FALSE),"")</f>
        <v>6989789</v>
      </c>
      <c r="K450" s="286">
        <f>IFERROR(VLOOKUP($B$448,$5:$127,MATCH($T450&amp;"/"&amp;K$349,$3:$3,0),FALSE),"")</f>
        <v>8132996</v>
      </c>
      <c r="L450" s="286">
        <f>IFERROR(VLOOKUP($B$448,$5:$127,MATCH($T450&amp;"/"&amp;L$349,$3:$3,0),FALSE),"")</f>
        <v>9387898</v>
      </c>
      <c r="M450" s="286">
        <f>IFERROR(VLOOKUP($B$448,$5:$127,MATCH($T450&amp;"/"&amp;M$349,$3:$3,0),FALSE),"")</f>
        <v>10474088</v>
      </c>
      <c r="N450" s="286">
        <f>IFERROR(VLOOKUP($B$448,$5:$127,MATCH($T450&amp;"/"&amp;N$349,$3:$3,0),FALSE),"")</f>
        <v>9698480</v>
      </c>
      <c r="O450" s="286">
        <f>IFERROR(VLOOKUP($B$448,$5:$127,MATCH($T450&amp;"/"&amp;O$349,$3:$3,0),FALSE),"")</f>
        <v>6300747</v>
      </c>
      <c r="P450" s="286">
        <f>IFERROR(VLOOKUP($B$448,$5:$127,MATCH($T450&amp;"/"&amp;P$349,$3:$3,0),FALSE),"")</f>
        <v>5628131</v>
      </c>
      <c r="Q450" s="286">
        <f>IFERROR(VLOOKUP($B$448,$5:$127,MATCH($T450&amp;"/"&amp;Q$349,$3:$3,0),FALSE),"")</f>
        <v>6797554</v>
      </c>
      <c r="R450" s="286" t="str">
        <f>IFERROR(VLOOKUP($B$448,$5:$127,MATCH($T450&amp;"/"&amp;R$349,$3:$3,0),FALSE),"")</f>
        <v/>
      </c>
      <c r="S450" s="48"/>
      <c r="T450" s="285" t="s">
        <v>174</v>
      </c>
    </row>
    <row r="451" spans="1:21" x14ac:dyDescent="0.15">
      <c r="B451" s="286">
        <f>IFERROR(VLOOKUP($B$448,$5:$127,MATCH($T451&amp;"/"&amp;B$349,$3:$3,0),FALSE),"")</f>
        <v>1674186</v>
      </c>
      <c r="C451" s="286">
        <f>IFERROR(VLOOKUP($B$448,$5:$127,MATCH($T451&amp;"/"&amp;C$349,$3:$3,0),FALSE),"")</f>
        <v>1524647</v>
      </c>
      <c r="D451" s="286">
        <f>IFERROR(VLOOKUP($B$448,$5:$127,MATCH($T451&amp;"/"&amp;D$349,$3:$3,0),FALSE),"")</f>
        <v>1368036</v>
      </c>
      <c r="E451" s="286">
        <f>IFERROR(VLOOKUP($B$448,$5:$127,MATCH($T451&amp;"/"&amp;E$349,$3:$3,0),FALSE),"")</f>
        <v>1694353</v>
      </c>
      <c r="F451" s="286">
        <f>IFERROR(VLOOKUP($B$448,$5:$127,MATCH($T451&amp;"/"&amp;F$349,$3:$3,0),FALSE),"")</f>
        <v>2399963</v>
      </c>
      <c r="G451" s="286">
        <f>IFERROR(VLOOKUP($B$448,$5:$127,MATCH($T451&amp;"/"&amp;G$349,$3:$3,0),FALSE),"")</f>
        <v>4320099</v>
      </c>
      <c r="H451" s="286">
        <f>IFERROR(VLOOKUP($B$448,$5:$127,MATCH($T451&amp;"/"&amp;H$349,$3:$3,0),FALSE),"")</f>
        <v>4920565</v>
      </c>
      <c r="I451" s="286">
        <f>IFERROR(VLOOKUP($B$448,$5:$127,MATCH($T451&amp;"/"&amp;I$349,$3:$3,0),FALSE),"")</f>
        <v>6301592</v>
      </c>
      <c r="J451" s="286">
        <f>IFERROR(VLOOKUP($B$448,$5:$127,MATCH($T451&amp;"/"&amp;J$349,$3:$3,0),FALSE),"")</f>
        <v>7311731</v>
      </c>
      <c r="K451" s="286">
        <f>IFERROR(VLOOKUP($B$448,$5:$127,MATCH($T451&amp;"/"&amp;K$349,$3:$3,0),FALSE),"")</f>
        <v>8501535</v>
      </c>
      <c r="L451" s="286">
        <f>IFERROR(VLOOKUP($B$448,$5:$127,MATCH($T451&amp;"/"&amp;L$349,$3:$3,0),FALSE),"")</f>
        <v>9829645</v>
      </c>
      <c r="M451" s="286">
        <f>IFERROR(VLOOKUP($B$448,$5:$127,MATCH($T451&amp;"/"&amp;M$349,$3:$3,0),FALSE),"")</f>
        <v>10689082</v>
      </c>
      <c r="N451" s="286">
        <f>IFERROR(VLOOKUP($B$448,$5:$127,MATCH($T451&amp;"/"&amp;N$349,$3:$3,0),FALSE),"")</f>
        <v>8801057</v>
      </c>
      <c r="O451" s="286">
        <f>IFERROR(VLOOKUP($B$448,$5:$127,MATCH($T451&amp;"/"&amp;O$349,$3:$3,0),FALSE),"")</f>
        <v>5497428</v>
      </c>
      <c r="P451" s="286">
        <f>IFERROR(VLOOKUP($B$448,$5:$127,MATCH($T451&amp;"/"&amp;P$349,$3:$3,0),FALSE),"")</f>
        <v>5550069</v>
      </c>
      <c r="Q451" s="286">
        <f>IFERROR(VLOOKUP($B$448,$5:$127,MATCH($T451&amp;"/"&amp;Q$349,$3:$3,0),FALSE),"")</f>
        <v>6871326</v>
      </c>
      <c r="R451" s="286" t="str">
        <f>IFERROR(VLOOKUP($B$448,$5:$127,MATCH($T451&amp;"/"&amp;R$349,$3:$3,0),FALSE),"")</f>
        <v/>
      </c>
      <c r="S451" s="48"/>
      <c r="T451" s="285" t="s">
        <v>173</v>
      </c>
    </row>
    <row r="452" spans="1:21" x14ac:dyDescent="0.15">
      <c r="B452" s="286">
        <f>IFERROR(VLOOKUP($B$448,$5:$127,MATCH($T452&amp;"/"&amp;B$349,$3:$3,0),FALSE),"")</f>
        <v>1656529.35</v>
      </c>
      <c r="C452" s="286">
        <f>IFERROR(VLOOKUP($B$448,$5:$127,MATCH($T452&amp;"/"&amp;C$349,$3:$3,0),FALSE),"")</f>
        <v>1577427.66</v>
      </c>
      <c r="D452" s="286">
        <f>IFERROR(VLOOKUP($B$448,$5:$127,MATCH($T452&amp;"/"&amp;D$349,$3:$3,0),FALSE),"")</f>
        <v>1458822.37</v>
      </c>
      <c r="E452" s="286">
        <f>IFERROR(VLOOKUP($B$448,$5:$127,MATCH($T452&amp;"/"&amp;E$349,$3:$3,0),FALSE),"")</f>
        <v>1769362.07</v>
      </c>
      <c r="F452" s="286">
        <f>IFERROR(VLOOKUP($B$448,$5:$127,MATCH($T452&amp;"/"&amp;F$349,$3:$3,0),FALSE),"")</f>
        <v>3147628.28</v>
      </c>
      <c r="G452" s="286">
        <f>IFERROR(VLOOKUP($B$448,$5:$127,MATCH($T452&amp;"/"&amp;G$349,$3:$3,0),FALSE),"")</f>
        <v>4749039.79</v>
      </c>
      <c r="H452" s="286">
        <f>IFERROR(VLOOKUP($B$448,$5:$127,MATCH($T452&amp;"/"&amp;H$349,$3:$3,0),FALSE),"")</f>
        <v>5467921.1699999999</v>
      </c>
      <c r="I452" s="286">
        <f>IFERROR(VLOOKUP($B$448,$5:$127,MATCH($T452&amp;"/"&amp;I$349,$3:$3,0),FALSE),"")</f>
        <v>6552983.9900000002</v>
      </c>
      <c r="J452" s="286">
        <f>IFERROR(VLOOKUP($B$448,$5:$127,MATCH($T452&amp;"/"&amp;J$349,$3:$3,0),FALSE),"")</f>
        <v>7694201.1200000001</v>
      </c>
      <c r="K452" s="286">
        <f>IFERROR(VLOOKUP($B$448,$5:$127,MATCH($T452&amp;"/"&amp;K$349,$3:$3,0),FALSE),"")</f>
        <v>8943095.5800000001</v>
      </c>
      <c r="L452" s="286">
        <f>IFERROR(VLOOKUP($B$448,$5:$127,MATCH($T452&amp;"/"&amp;L$349,$3:$3,0),FALSE),"")</f>
        <v>10293247.029999999</v>
      </c>
      <c r="M452" s="286">
        <f>IFERROR(VLOOKUP($B$448,$5:$127,MATCH($T452&amp;"/"&amp;M$349,$3:$3,0),FALSE),"")</f>
        <v>11160000.48</v>
      </c>
      <c r="N452" s="286">
        <f>IFERROR(VLOOKUP($B$448,$5:$127,MATCH($T452&amp;"/"&amp;N$349,$3:$3,0),FALSE),IFERROR(VLOOKUP($B$448,$5:$127,MATCH($T451&amp;"/"&amp;N$349,$3:$3,0),FALSE),IFERROR(VLOOKUP($B$448,$5:$127,MATCH($T450&amp;"/"&amp;N$349,$3:$3,0),FALSE),IFERROR(VLOOKUP($B$448,$5:$127,MATCH($T449&amp;"/"&amp;N$349,$3:$3,0),FALSE),""))))</f>
        <v>7382967.21</v>
      </c>
      <c r="O452" s="286">
        <f>IFERROR(VLOOKUP($B$448,$5:$127,MATCH($T452&amp;"/"&amp;O$349,$3:$3,0),FALSE),IFERROR(VLOOKUP($B$448,$5:$127,MATCH($T451&amp;"/"&amp;O$349,$3:$3,0),FALSE),IFERROR(VLOOKUP($B$448,$5:$127,MATCH($T450&amp;"/"&amp;O$349,$3:$3,0),FALSE),IFERROR(VLOOKUP($B$448,$5:$127,MATCH($T449&amp;"/"&amp;O$349,$3:$3,0),FALSE),""))))</f>
        <v>5649760.3300000001</v>
      </c>
      <c r="P452" s="286">
        <f>IFERROR(VLOOKUP($B$448,$5:$127,MATCH($T452&amp;"/"&amp;P$349,$3:$3,0),FALSE),"")</f>
        <v>6047841.8399999999</v>
      </c>
      <c r="Q452" s="286">
        <f>IFERROR(VLOOKUP($B$448,$5:$127,MATCH($T452&amp;"/"&amp;Q$349,$3:$3,0),FALSE),IFERROR(VLOOKUP($B$448,$5:$127,MATCH($T451&amp;"/"&amp;Q$349,$3:$3,0),FALSE),IFERROR(VLOOKUP($B$448,$5:$127,MATCH($T450&amp;"/"&amp;Q$349,$3:$3,0),FALSE),IFERROR(VLOOKUP($B$448,$5:$127,MATCH($T449&amp;"/"&amp;Q$349,$3:$3,0),FALSE),""))))</f>
        <v>7282787.04</v>
      </c>
      <c r="R452" s="286">
        <f>IFERROR(VLOOKUP($B$448,$5:$127,MATCH($T452&amp;"/"&amp;R$349,$3:$3,0),FALSE),IFERROR(VLOOKUP($B$448,$5:$127,MATCH($T451&amp;"/"&amp;R$349,$3:$3,0),FALSE),IFERROR(VLOOKUP($B$448,$5:$127,MATCH($T450&amp;"/"&amp;R$349,$3:$3,0),FALSE),IFERROR(VLOOKUP($B$448,$5:$127,MATCH($T449&amp;"/"&amp;R$349,$3:$3,0),FALSE),""))))</f>
        <v>8038101</v>
      </c>
      <c r="S452" s="48"/>
      <c r="T452" s="285" t="s">
        <v>172</v>
      </c>
    </row>
    <row r="453" spans="1:21" x14ac:dyDescent="0.15">
      <c r="A453" s="417"/>
      <c r="B453" s="414">
        <f>+B452/B$403</f>
        <v>9.3777561230144371E-2</v>
      </c>
      <c r="C453" s="414">
        <f>+C452/C$403</f>
        <v>7.9599761854647247E-2</v>
      </c>
      <c r="D453" s="414">
        <f>+D452/D$403</f>
        <v>7.0516060666776514E-2</v>
      </c>
      <c r="E453" s="414">
        <f>+E452/E$403</f>
        <v>8.159913965748726E-2</v>
      </c>
      <c r="F453" s="414">
        <f>+F452/F$403</f>
        <v>0.113398696295983</v>
      </c>
      <c r="G453" s="414">
        <f>+G452/G$403</f>
        <v>0.16257196755340614</v>
      </c>
      <c r="H453" s="414">
        <f>+H452/H$403</f>
        <v>0.19046101635557711</v>
      </c>
      <c r="I453" s="414">
        <f>+I452/I$403</f>
        <v>0.26747639000586643</v>
      </c>
      <c r="J453" s="414">
        <f>+J452/J$403</f>
        <v>0.31537736541986711</v>
      </c>
      <c r="K453" s="414">
        <f>+K452/K$403</f>
        <v>0.35719075671534861</v>
      </c>
      <c r="L453" s="414">
        <f>+L452/L$403</f>
        <v>0.38919620242962094</v>
      </c>
      <c r="M453" s="414">
        <f>+M452/M$403</f>
        <v>0.40450025536397238</v>
      </c>
      <c r="N453" s="414">
        <f>+N452/N$403</f>
        <v>0.20885254203096726</v>
      </c>
      <c r="O453" s="414">
        <f>+O452/O$403</f>
        <v>0.11626805309471329</v>
      </c>
      <c r="P453" s="414">
        <f>+P452/P$403</f>
        <v>0.12556353119529098</v>
      </c>
      <c r="Q453" s="414">
        <f>+Q452/Q$403</f>
        <v>0.13435980927125113</v>
      </c>
      <c r="R453" s="414">
        <f>+R452/R$403</f>
        <v>0.14758193489823668</v>
      </c>
      <c r="S453" s="48"/>
      <c r="T453" s="372" t="s">
        <v>201</v>
      </c>
    </row>
    <row r="454" spans="1:21" x14ac:dyDescent="0.15">
      <c r="B454" s="419" t="s">
        <v>230</v>
      </c>
      <c r="C454" s="418"/>
      <c r="D454" s="418"/>
      <c r="E454" s="418"/>
      <c r="F454" s="418"/>
      <c r="G454" s="418"/>
      <c r="H454" s="418"/>
      <c r="I454" s="418"/>
      <c r="J454" s="418"/>
      <c r="K454" s="418"/>
      <c r="L454" s="418"/>
      <c r="M454" s="418"/>
      <c r="N454" s="418"/>
      <c r="O454" s="418"/>
      <c r="P454" s="418"/>
      <c r="Q454" s="418"/>
      <c r="R454" s="418"/>
    </row>
    <row r="455" spans="1:21" x14ac:dyDescent="0.15">
      <c r="B455" s="286">
        <f>IFERROR(VLOOKUP($B$454,$5:$127,MATCH($T455&amp;"/"&amp;B$349,$3:$3,0),FALSE),"")</f>
        <v>4517211</v>
      </c>
      <c r="C455" s="286">
        <f>IFERROR(VLOOKUP($B$454,$5:$127,MATCH($T455&amp;"/"&amp;C$349,$3:$3,0),FALSE),"")</f>
        <v>6204805</v>
      </c>
      <c r="D455" s="286">
        <f>IFERROR(VLOOKUP($B$454,$5:$127,MATCH($T455&amp;"/"&amp;D$349,$3:$3,0),FALSE),"")</f>
        <v>6159510</v>
      </c>
      <c r="E455" s="286">
        <f>IFERROR(VLOOKUP($B$454,$5:$127,MATCH($T455&amp;"/"&amp;E$349,$3:$3,0),FALSE),"")</f>
        <v>5806864</v>
      </c>
      <c r="F455" s="286">
        <f>IFERROR(VLOOKUP($B$454,$5:$127,MATCH($T455&amp;"/"&amp;F$349,$3:$3,0),FALSE),"")</f>
        <v>6353133</v>
      </c>
      <c r="G455" s="286">
        <f>IFERROR(VLOOKUP($B$454,$5:$127,MATCH($T455&amp;"/"&amp;G$349,$3:$3,0),FALSE),"")</f>
        <v>9701616</v>
      </c>
      <c r="H455" s="286">
        <f>IFERROR(VLOOKUP($B$454,$5:$127,MATCH($T455&amp;"/"&amp;H$349,$3:$3,0),FALSE),"")</f>
        <v>10788708</v>
      </c>
      <c r="I455" s="286">
        <f>IFERROR(VLOOKUP($B$454,$5:$127,MATCH($T455&amp;"/"&amp;I$349,$3:$3,0),FALSE),"")</f>
        <v>11710013</v>
      </c>
      <c r="J455" s="286">
        <f>IFERROR(VLOOKUP($B$454,$5:$127,MATCH($T455&amp;"/"&amp;J$349,$3:$3,0),FALSE),"")</f>
        <v>9995177</v>
      </c>
      <c r="K455" s="286">
        <f>IFERROR(VLOOKUP($B$454,$5:$127,MATCH($T455&amp;"/"&amp;K$349,$3:$3,0),FALSE),"")</f>
        <v>11128833</v>
      </c>
      <c r="L455" s="286">
        <f>IFERROR(VLOOKUP($B$454,$5:$127,MATCH($T455&amp;"/"&amp;L$349,$3:$3,0),FALSE),"")</f>
        <v>12365316</v>
      </c>
      <c r="M455" s="286">
        <f>IFERROR(VLOOKUP($B$454,$5:$127,MATCH($T455&amp;"/"&amp;M$349,$3:$3,0),FALSE),"")</f>
        <v>13701191</v>
      </c>
      <c r="N455" s="286">
        <f>IFERROR(VLOOKUP($B$454,$5:$127,MATCH($T455&amp;"/"&amp;N$349,$3:$3,0),FALSE),"")</f>
        <v>12842593</v>
      </c>
      <c r="O455" s="286">
        <f>IFERROR(VLOOKUP($B$454,$5:$127,MATCH($T455&amp;"/"&amp;O$349,$3:$3,0),FALSE),"")</f>
        <v>9541016</v>
      </c>
      <c r="P455" s="286">
        <f>IFERROR(VLOOKUP($B$454,$5:$127,MATCH($T455&amp;"/"&amp;P$349,$3:$3,0),FALSE),"")</f>
        <v>18032330</v>
      </c>
      <c r="Q455" s="286">
        <f>IFERROR(VLOOKUP($B$454,$5:$127,MATCH($T455&amp;"/"&amp;Q$349,$3:$3,0),FALSE),"")</f>
        <v>19124427</v>
      </c>
      <c r="R455" s="286">
        <f>IFERROR(VLOOKUP($B$454,$5:$127,MATCH($T455&amp;"/"&amp;R$349,$3:$3,0),FALSE),"")</f>
        <v>20791751</v>
      </c>
      <c r="S455" s="48"/>
      <c r="T455" s="285" t="s">
        <v>175</v>
      </c>
    </row>
    <row r="456" spans="1:21" x14ac:dyDescent="0.15">
      <c r="B456" s="286">
        <f>IFERROR(VLOOKUP($B$454,$5:$127,MATCH($T456&amp;"/"&amp;B$349,$3:$3,0),FALSE),"")</f>
        <v>4356902</v>
      </c>
      <c r="C456" s="286">
        <f>IFERROR(VLOOKUP($B$454,$5:$127,MATCH($T456&amp;"/"&amp;C$349,$3:$3,0),FALSE),"")</f>
        <v>6104957</v>
      </c>
      <c r="D456" s="286">
        <f>IFERROR(VLOOKUP($B$454,$5:$127,MATCH($T456&amp;"/"&amp;D$349,$3:$3,0),FALSE),"")</f>
        <v>5874613</v>
      </c>
      <c r="E456" s="286">
        <f>IFERROR(VLOOKUP($B$454,$5:$127,MATCH($T456&amp;"/"&amp;E$349,$3:$3,0),FALSE),"")</f>
        <v>5710854</v>
      </c>
      <c r="F456" s="286">
        <f>IFERROR(VLOOKUP($B$454,$5:$127,MATCH($T456&amp;"/"&amp;F$349,$3:$3,0),FALSE),"")</f>
        <v>6328087</v>
      </c>
      <c r="G456" s="286">
        <f>IFERROR(VLOOKUP($B$454,$5:$127,MATCH($T456&amp;"/"&amp;G$349,$3:$3,0),FALSE),"")</f>
        <v>9487732</v>
      </c>
      <c r="H456" s="286">
        <f>IFERROR(VLOOKUP($B$454,$5:$127,MATCH($T456&amp;"/"&amp;H$349,$3:$3,0),FALSE),"")</f>
        <v>10255862</v>
      </c>
      <c r="I456" s="286">
        <f>IFERROR(VLOOKUP($B$454,$5:$127,MATCH($T456&amp;"/"&amp;I$349,$3:$3,0),FALSE),"")</f>
        <v>11387107</v>
      </c>
      <c r="J456" s="286">
        <f>IFERROR(VLOOKUP($B$454,$5:$127,MATCH($T456&amp;"/"&amp;J$349,$3:$3,0),FALSE),"")</f>
        <v>9674783</v>
      </c>
      <c r="K456" s="286">
        <f>IFERROR(VLOOKUP($B$454,$5:$127,MATCH($T456&amp;"/"&amp;K$349,$3:$3,0),FALSE),"")</f>
        <v>10772922</v>
      </c>
      <c r="L456" s="286">
        <f>IFERROR(VLOOKUP($B$454,$5:$127,MATCH($T456&amp;"/"&amp;L$349,$3:$3,0),FALSE),"")</f>
        <v>12007841</v>
      </c>
      <c r="M456" s="286">
        <f>IFERROR(VLOOKUP($B$454,$5:$127,MATCH($T456&amp;"/"&amp;M$349,$3:$3,0),FALSE),"")</f>
        <v>13005857</v>
      </c>
      <c r="N456" s="286">
        <f>IFERROR(VLOOKUP($B$454,$5:$127,MATCH($T456&amp;"/"&amp;N$349,$3:$3,0),FALSE),"")</f>
        <v>12233955</v>
      </c>
      <c r="O456" s="286">
        <f>IFERROR(VLOOKUP($B$454,$5:$127,MATCH($T456&amp;"/"&amp;O$349,$3:$3,0),FALSE),"")</f>
        <v>18629097</v>
      </c>
      <c r="P456" s="286">
        <f>IFERROR(VLOOKUP($B$454,$5:$127,MATCH($T456&amp;"/"&amp;P$349,$3:$3,0),FALSE),"")</f>
        <v>18237863</v>
      </c>
      <c r="Q456" s="286">
        <f>IFERROR(VLOOKUP($B$454,$5:$127,MATCH($T456&amp;"/"&amp;Q$349,$3:$3,0),FALSE),"")</f>
        <v>19439575</v>
      </c>
      <c r="R456" s="286" t="str">
        <f>IFERROR(VLOOKUP($B$454,$5:$127,MATCH($T456&amp;"/"&amp;R$349,$3:$3,0),FALSE),"")</f>
        <v/>
      </c>
      <c r="S456" s="48"/>
      <c r="T456" s="285" t="s">
        <v>174</v>
      </c>
    </row>
    <row r="457" spans="1:21" x14ac:dyDescent="0.15">
      <c r="B457" s="286">
        <f>IFERROR(VLOOKUP($B$454,$5:$127,MATCH($T457&amp;"/"&amp;B$349,$3:$3,0),FALSE),"")</f>
        <v>6134794</v>
      </c>
      <c r="C457" s="286">
        <f>IFERROR(VLOOKUP($B$454,$5:$127,MATCH($T457&amp;"/"&amp;C$349,$3:$3,0),FALSE),"")</f>
        <v>5925333</v>
      </c>
      <c r="D457" s="286">
        <f>IFERROR(VLOOKUP($B$454,$5:$127,MATCH($T457&amp;"/"&amp;D$349,$3:$3,0),FALSE),"")</f>
        <v>5717937</v>
      </c>
      <c r="E457" s="286">
        <f>IFERROR(VLOOKUP($B$454,$5:$127,MATCH($T457&amp;"/"&amp;E$349,$3:$3,0),FALSE),"")</f>
        <v>5731979</v>
      </c>
      <c r="F457" s="286">
        <f>IFERROR(VLOOKUP($B$454,$5:$127,MATCH($T457&amp;"/"&amp;F$349,$3:$3,0),FALSE),"")</f>
        <v>6411463</v>
      </c>
      <c r="G457" s="286">
        <f>IFERROR(VLOOKUP($B$454,$5:$127,MATCH($T457&amp;"/"&amp;G$349,$3:$3,0),FALSE),"")</f>
        <v>9657452</v>
      </c>
      <c r="H457" s="286">
        <f>IFERROR(VLOOKUP($B$454,$5:$127,MATCH($T457&amp;"/"&amp;H$349,$3:$3,0),FALSE),"")</f>
        <v>10396930</v>
      </c>
      <c r="I457" s="286">
        <f>IFERROR(VLOOKUP($B$454,$5:$127,MATCH($T457&amp;"/"&amp;I$349,$3:$3,0),FALSE),"")</f>
        <v>11689536</v>
      </c>
      <c r="J457" s="286">
        <f>IFERROR(VLOOKUP($B$454,$5:$127,MATCH($T457&amp;"/"&amp;J$349,$3:$3,0),FALSE),"")</f>
        <v>9986606</v>
      </c>
      <c r="K457" s="286">
        <f>IFERROR(VLOOKUP($B$454,$5:$127,MATCH($T457&amp;"/"&amp;K$349,$3:$3,0),FALSE),"")</f>
        <v>11128166</v>
      </c>
      <c r="L457" s="286">
        <f>IFERROR(VLOOKUP($B$454,$5:$127,MATCH($T457&amp;"/"&amp;L$349,$3:$3,0),FALSE),"")</f>
        <v>12427101</v>
      </c>
      <c r="M457" s="286">
        <f>IFERROR(VLOOKUP($B$454,$5:$127,MATCH($T457&amp;"/"&amp;M$349,$3:$3,0),FALSE),"")</f>
        <v>13217294</v>
      </c>
      <c r="N457" s="286">
        <f>IFERROR(VLOOKUP($B$454,$5:$127,MATCH($T457&amp;"/"&amp;N$349,$3:$3,0),FALSE),"")</f>
        <v>11384829</v>
      </c>
      <c r="O457" s="286">
        <f>IFERROR(VLOOKUP($B$454,$5:$127,MATCH($T457&amp;"/"&amp;O$349,$3:$3,0),FALSE),"")</f>
        <v>17980013</v>
      </c>
      <c r="P457" s="286">
        <f>IFERROR(VLOOKUP($B$454,$5:$127,MATCH($T457&amp;"/"&amp;P$349,$3:$3,0),FALSE),"")</f>
        <v>18451019</v>
      </c>
      <c r="Q457" s="286">
        <f>IFERROR(VLOOKUP($B$454,$5:$127,MATCH($T457&amp;"/"&amp;Q$349,$3:$3,0),FALSE),"")</f>
        <v>19650719</v>
      </c>
      <c r="R457" s="286" t="str">
        <f>IFERROR(VLOOKUP($B$454,$5:$127,MATCH($T457&amp;"/"&amp;R$349,$3:$3,0),FALSE),"")</f>
        <v/>
      </c>
      <c r="S457" s="48"/>
      <c r="T457" s="285" t="s">
        <v>173</v>
      </c>
    </row>
    <row r="458" spans="1:21" x14ac:dyDescent="0.15">
      <c r="B458" s="286">
        <f>IFERROR(VLOOKUP($B$454,$5:$127,MATCH($T458&amp;"/"&amp;B$349,$3:$3,0),FALSE),"")</f>
        <v>6099361.3499999996</v>
      </c>
      <c r="C458" s="286">
        <f>IFERROR(VLOOKUP($B$454,$5:$127,MATCH($T458&amp;"/"&amp;C$349,$3:$3,0),FALSE),"")</f>
        <v>5965426.6200000001</v>
      </c>
      <c r="D458" s="286">
        <f>IFERROR(VLOOKUP($B$454,$5:$127,MATCH($T458&amp;"/"&amp;D$349,$3:$3,0),FALSE),"")</f>
        <v>5796822.0599999996</v>
      </c>
      <c r="E458" s="286">
        <f>IFERROR(VLOOKUP($B$454,$5:$127,MATCH($T458&amp;"/"&amp;E$349,$3:$3,0),FALSE),"")</f>
        <v>5795974.2300000004</v>
      </c>
      <c r="F458" s="286">
        <f>IFERROR(VLOOKUP($B$454,$5:$127,MATCH($T458&amp;"/"&amp;F$349,$3:$3,0),FALSE),"")</f>
        <v>9377086.8399999999</v>
      </c>
      <c r="G458" s="286">
        <f>IFERROR(VLOOKUP($B$454,$5:$127,MATCH($T458&amp;"/"&amp;G$349,$3:$3,0),FALSE),"")</f>
        <v>10344374.42</v>
      </c>
      <c r="H458" s="286">
        <f>IFERROR(VLOOKUP($B$454,$5:$127,MATCH($T458&amp;"/"&amp;H$349,$3:$3,0),FALSE),"")</f>
        <v>10914879.310000001</v>
      </c>
      <c r="I458" s="286">
        <f>IFERROR(VLOOKUP($B$454,$5:$127,MATCH($T458&amp;"/"&amp;I$349,$3:$3,0),FALSE),"")</f>
        <v>9257805.0600000005</v>
      </c>
      <c r="J458" s="286">
        <f>IFERROR(VLOOKUP($B$454,$5:$127,MATCH($T458&amp;"/"&amp;J$349,$3:$3,0),FALSE),"")</f>
        <v>10404244.439999999</v>
      </c>
      <c r="K458" s="286">
        <f>IFERROR(VLOOKUP($B$454,$5:$127,MATCH($T458&amp;"/"&amp;K$349,$3:$3,0),FALSE),"")</f>
        <v>11540852.25</v>
      </c>
      <c r="L458" s="286">
        <f>IFERROR(VLOOKUP($B$454,$5:$127,MATCH($T458&amp;"/"&amp;L$349,$3:$3,0),FALSE),"")</f>
        <v>12902151.33</v>
      </c>
      <c r="M458" s="286">
        <f>IFERROR(VLOOKUP($B$454,$5:$127,MATCH($T458&amp;"/"&amp;M$349,$3:$3,0),FALSE),"")</f>
        <v>13670318.720000001</v>
      </c>
      <c r="N458" s="286">
        <f>IFERROR(VLOOKUP($B$454,$5:$127,MATCH($T458&amp;"/"&amp;N$349,$3:$3,0),FALSE),IFERROR(VLOOKUP($B$454,$5:$127,MATCH($T457&amp;"/"&amp;N$349,$3:$3,0),FALSE),IFERROR(VLOOKUP($B$454,$5:$127,MATCH($T456&amp;"/"&amp;N$349,$3:$3,0),FALSE),IFERROR(VLOOKUP($B$454,$5:$127,MATCH($T455&amp;"/"&amp;N$349,$3:$3,0),FALSE),""))))</f>
        <v>9922769.6400000006</v>
      </c>
      <c r="O458" s="286">
        <f>IFERROR(VLOOKUP($B$454,$5:$127,MATCH($T458&amp;"/"&amp;O$349,$3:$3,0),FALSE),IFERROR(VLOOKUP($B$454,$5:$127,MATCH($T457&amp;"/"&amp;O$349,$3:$3,0),FALSE),IFERROR(VLOOKUP($B$454,$5:$127,MATCH($T456&amp;"/"&amp;O$349,$3:$3,0),FALSE),IFERROR(VLOOKUP($B$454,$5:$127,MATCH($T455&amp;"/"&amp;O$349,$3:$3,0),FALSE),""))))</f>
        <v>18076411.09</v>
      </c>
      <c r="P458" s="286">
        <f>IFERROR(VLOOKUP($B$454,$5:$127,MATCH($T458&amp;"/"&amp;P$349,$3:$3,0),FALSE),"")</f>
        <v>18518134.300000001</v>
      </c>
      <c r="Q458" s="286">
        <f>IFERROR(VLOOKUP($B$454,$5:$127,MATCH($T458&amp;"/"&amp;Q$349,$3:$3,0),FALSE),IFERROR(VLOOKUP($B$454,$5:$127,MATCH($T457&amp;"/"&amp;Q$349,$3:$3,0),FALSE),IFERROR(VLOOKUP($B$454,$5:$127,MATCH($T456&amp;"/"&amp;Q$349,$3:$3,0),FALSE),IFERROR(VLOOKUP($B$454,$5:$127,MATCH($T455&amp;"/"&amp;Q$349,$3:$3,0),FALSE),""))))</f>
        <v>19675062.629999999</v>
      </c>
      <c r="R458" s="286">
        <f>IFERROR(VLOOKUP($B$454,$5:$127,MATCH($T458&amp;"/"&amp;R$349,$3:$3,0),FALSE),IFERROR(VLOOKUP($B$454,$5:$127,MATCH($T457&amp;"/"&amp;R$349,$3:$3,0),FALSE),IFERROR(VLOOKUP($B$454,$5:$127,MATCH($T456&amp;"/"&amp;R$349,$3:$3,0),FALSE),IFERROR(VLOOKUP($B$454,$5:$127,MATCH($T455&amp;"/"&amp;R$349,$3:$3,0),FALSE),""))))</f>
        <v>20791751</v>
      </c>
      <c r="S458" s="48"/>
      <c r="T458" s="285" t="s">
        <v>172</v>
      </c>
    </row>
    <row r="459" spans="1:21" x14ac:dyDescent="0.15">
      <c r="A459" s="417"/>
      <c r="B459" s="414">
        <f>+B458/B$403</f>
        <v>0.34529012870457199</v>
      </c>
      <c r="C459" s="414">
        <f>+C458/C$403</f>
        <v>0.30102587291601907</v>
      </c>
      <c r="D459" s="414">
        <f>+D458/D$403</f>
        <v>0.28020481757314181</v>
      </c>
      <c r="E459" s="414">
        <f>+E458/E$403</f>
        <v>0.2672977558770474</v>
      </c>
      <c r="F459" s="414">
        <f>+F458/F$403</f>
        <v>0.33782560331749811</v>
      </c>
      <c r="G459" s="414">
        <f>+G458/G$403</f>
        <v>0.35411480571497261</v>
      </c>
      <c r="H459" s="414">
        <f>+H458/H$403</f>
        <v>0.38019183930207617</v>
      </c>
      <c r="I459" s="414">
        <f>+I458/I$403</f>
        <v>0.37788040999423284</v>
      </c>
      <c r="J459" s="414">
        <f>+J458/J$403</f>
        <v>0.42645924502055393</v>
      </c>
      <c r="K459" s="414">
        <f>+K458/K$403</f>
        <v>0.46094618037365692</v>
      </c>
      <c r="L459" s="414">
        <f>+L458/L$403</f>
        <v>0.48784103657213823</v>
      </c>
      <c r="M459" s="414">
        <f>+M458/M$403</f>
        <v>0.4954880981462908</v>
      </c>
      <c r="N459" s="414">
        <f>+N458/N$403</f>
        <v>0.28069956216177017</v>
      </c>
      <c r="O459" s="414">
        <f>+O458/O$403</f>
        <v>0.37199969584798015</v>
      </c>
      <c r="P459" s="414">
        <f>+P458/P$403</f>
        <v>0.38446811199292841</v>
      </c>
      <c r="Q459" s="414">
        <f>+Q458/Q$403</f>
        <v>0.36298434209971359</v>
      </c>
      <c r="R459" s="414">
        <f>+R458/R$403</f>
        <v>0.38174275771134836</v>
      </c>
      <c r="S459" s="48"/>
      <c r="T459" s="372" t="s">
        <v>201</v>
      </c>
    </row>
    <row r="460" spans="1:21" x14ac:dyDescent="0.15">
      <c r="B460" s="412" t="s">
        <v>229</v>
      </c>
      <c r="C460" s="411"/>
      <c r="D460" s="411"/>
      <c r="E460" s="411"/>
      <c r="F460" s="411"/>
      <c r="G460" s="411"/>
      <c r="H460" s="411"/>
      <c r="I460" s="411"/>
      <c r="J460" s="411"/>
      <c r="K460" s="411"/>
      <c r="L460" s="411"/>
      <c r="M460" s="411"/>
      <c r="N460" s="411"/>
      <c r="O460" s="411"/>
      <c r="P460" s="411"/>
      <c r="Q460" s="411"/>
      <c r="R460" s="411"/>
      <c r="S460" s="48"/>
      <c r="T460" s="69"/>
    </row>
    <row r="461" spans="1:21" x14ac:dyDescent="0.15">
      <c r="B461" s="412" t="s">
        <v>228</v>
      </c>
      <c r="C461" s="411"/>
      <c r="D461" s="411"/>
      <c r="E461" s="411"/>
      <c r="F461" s="411"/>
      <c r="G461" s="411"/>
      <c r="H461" s="411"/>
      <c r="I461" s="411"/>
      <c r="J461" s="411"/>
      <c r="K461" s="411"/>
      <c r="L461" s="411"/>
      <c r="M461" s="411"/>
      <c r="N461" s="411"/>
      <c r="O461" s="411"/>
      <c r="P461" s="411"/>
      <c r="Q461" s="411"/>
      <c r="R461" s="411"/>
      <c r="S461" s="48"/>
      <c r="T461" s="285"/>
    </row>
    <row r="462" spans="1:21" x14ac:dyDescent="0.15">
      <c r="B462" s="287">
        <f>IFERROR(VLOOKUP($B$461,$131:$217,MATCH($T462&amp;"/"&amp;B$349,$129:$129,0),FALSE),"")</f>
        <v>2101575</v>
      </c>
      <c r="C462" s="287">
        <f>IFERROR(VLOOKUP($B$461,$131:$217,MATCH($T462&amp;"/"&amp;C$349,$129:$129,0),FALSE),"")</f>
        <v>2107822</v>
      </c>
      <c r="D462" s="287">
        <f>IFERROR(VLOOKUP($B$461,$131:$217,MATCH($T462&amp;"/"&amp;D$349,$129:$129,0),FALSE),"")</f>
        <v>2339147</v>
      </c>
      <c r="E462" s="287">
        <f>IFERROR(VLOOKUP($B$461,$131:$217,MATCH($T462&amp;"/"&amp;E$349,$129:$129,0),FALSE),"")</f>
        <v>2914145</v>
      </c>
      <c r="F462" s="287">
        <f>IFERROR(VLOOKUP($B$461,$131:$217,MATCH($T462&amp;"/"&amp;F$349,$129:$129,0),FALSE),"")</f>
        <v>3617770</v>
      </c>
      <c r="G462" s="287">
        <f>IFERROR(VLOOKUP($B$461,$131:$217,MATCH($T462&amp;"/"&amp;G$349,$129:$129,0),FALSE),"")</f>
        <v>4419962</v>
      </c>
      <c r="H462" s="287">
        <f>IFERROR(VLOOKUP($B$461,$131:$217,MATCH($T462&amp;"/"&amp;H$349,$129:$129,0),FALSE),"")</f>
        <v>4544348</v>
      </c>
      <c r="I462" s="287">
        <f>IFERROR(VLOOKUP($B$461,$131:$217,MATCH($T462&amp;"/"&amp;I$349,$129:$129,0),FALSE),"")</f>
        <v>5046726</v>
      </c>
      <c r="J462" s="287">
        <f>IFERROR(VLOOKUP($B$461,$131:$217,MATCH($T462&amp;"/"&amp;J$349,$129:$129,0),FALSE),"")</f>
        <v>5191993</v>
      </c>
      <c r="K462" s="287">
        <f>IFERROR(VLOOKUP($B$461,$131:$217,MATCH($T462&amp;"/"&amp;K$349,$129:$129,0),FALSE),"")</f>
        <v>5166687</v>
      </c>
      <c r="L462" s="287">
        <f>IFERROR(VLOOKUP($B$461,$131:$217,MATCH($T462&amp;"/"&amp;L$349,$129:$129,0),FALSE),"")</f>
        <v>5608511</v>
      </c>
      <c r="M462" s="287">
        <f>IFERROR(VLOOKUP($B$461,$131:$217,MATCH($T462&amp;"/"&amp;M$349,$129:$129,0),FALSE),"")</f>
        <v>5511904</v>
      </c>
      <c r="N462" s="287">
        <f>IFERROR(VLOOKUP($B$461,$131:$217,MATCH($T462&amp;"/"&amp;N$349,$129:$129,0),FALSE),"")</f>
        <v>4497216</v>
      </c>
      <c r="O462" s="287">
        <f>IFERROR(VLOOKUP($B$461,$131:$217,MATCH($T462&amp;"/"&amp;O$349,$129:$129,0),FALSE),"")</f>
        <v>2682037</v>
      </c>
      <c r="P462" s="287">
        <f>IFERROR(VLOOKUP($B$461,$131:$217,MATCH($T462&amp;"/"&amp;P$349,$129:$129,0),FALSE),"")</f>
        <v>3681115</v>
      </c>
      <c r="Q462" s="287">
        <f>IFERROR(VLOOKUP($B$461,$131:$217,MATCH($T462&amp;"/"&amp;Q$349,$129:$129,0),FALSE),"")</f>
        <v>5529948</v>
      </c>
      <c r="R462" s="287">
        <f>IFERROR(VLOOKUP($B$461,$131:$217,MATCH($T462&amp;"/"&amp;R$349,$129:$129,0),FALSE),"")</f>
        <v>6103895</v>
      </c>
      <c r="S462" s="384"/>
      <c r="T462" s="285" t="s">
        <v>175</v>
      </c>
      <c r="U462" s="416"/>
    </row>
    <row r="463" spans="1:21" x14ac:dyDescent="0.15">
      <c r="B463" s="287">
        <f>IFERROR(VLOOKUP($B$461,$131:$217,MATCH($T463&amp;"/"&amp;B$349,$129:$129,0),FALSE),"")</f>
        <v>1910888</v>
      </c>
      <c r="C463" s="287">
        <f>IFERROR(VLOOKUP($B$461,$131:$217,MATCH($T463&amp;"/"&amp;C$349,$129:$129,0),FALSE),"")</f>
        <v>1968223</v>
      </c>
      <c r="D463" s="287">
        <f>IFERROR(VLOOKUP($B$461,$131:$217,MATCH($T463&amp;"/"&amp;D$349,$129:$129,0),FALSE),"")</f>
        <v>1981117</v>
      </c>
      <c r="E463" s="287">
        <f>IFERROR(VLOOKUP($B$461,$131:$217,MATCH($T463&amp;"/"&amp;E$349,$129:$129,0),FALSE),"")</f>
        <v>2568050</v>
      </c>
      <c r="F463" s="287">
        <f>IFERROR(VLOOKUP($B$461,$131:$217,MATCH($T463&amp;"/"&amp;F$349,$129:$129,0),FALSE),"")</f>
        <v>3443697</v>
      </c>
      <c r="G463" s="287">
        <f>IFERROR(VLOOKUP($B$461,$131:$217,MATCH($T463&amp;"/"&amp;G$349,$129:$129,0),FALSE),"")</f>
        <v>4100460</v>
      </c>
      <c r="H463" s="287">
        <f>IFERROR(VLOOKUP($B$461,$131:$217,MATCH($T463&amp;"/"&amp;H$349,$129:$129,0),FALSE),"")</f>
        <v>4266770</v>
      </c>
      <c r="I463" s="287">
        <f>IFERROR(VLOOKUP($B$461,$131:$217,MATCH($T463&amp;"/"&amp;I$349,$129:$129,0),FALSE),"")</f>
        <v>4490796</v>
      </c>
      <c r="J463" s="287">
        <f>IFERROR(VLOOKUP($B$461,$131:$217,MATCH($T463&amp;"/"&amp;J$349,$129:$129,0),FALSE),"")</f>
        <v>4771236</v>
      </c>
      <c r="K463" s="287">
        <f>IFERROR(VLOOKUP($B$461,$131:$217,MATCH($T463&amp;"/"&amp;K$349,$129:$129,0),FALSE),"")</f>
        <v>4702290</v>
      </c>
      <c r="L463" s="287">
        <f>IFERROR(VLOOKUP($B$461,$131:$217,MATCH($T463&amp;"/"&amp;L$349,$129:$129,0),FALSE),"")</f>
        <v>5056536</v>
      </c>
      <c r="M463" s="287">
        <f>IFERROR(VLOOKUP($B$461,$131:$217,MATCH($T463&amp;"/"&amp;M$349,$129:$129,0),FALSE),"")</f>
        <v>5087662</v>
      </c>
      <c r="N463" s="287">
        <f>IFERROR(VLOOKUP($B$461,$131:$217,MATCH($T463&amp;"/"&amp;N$349,$129:$129,0),FALSE),"")</f>
        <v>2245220</v>
      </c>
      <c r="O463" s="287">
        <f>IFERROR(VLOOKUP($B$461,$131:$217,MATCH($T463&amp;"/"&amp;O$349,$129:$129,0),FALSE),"")</f>
        <v>2565923</v>
      </c>
      <c r="P463" s="287">
        <f>IFERROR(VLOOKUP($B$461,$131:$217,MATCH($T463&amp;"/"&amp;P$349,$129:$129,0),FALSE),"")</f>
        <v>4192649</v>
      </c>
      <c r="Q463" s="287">
        <f>IFERROR(VLOOKUP($B$461,$131:$217,MATCH($T463&amp;"/"&amp;Q$349,$129:$129,0),FALSE),"")</f>
        <v>5060875</v>
      </c>
      <c r="R463" s="287" t="str">
        <f>IFERROR(VLOOKUP($B$461,$131:$217,MATCH($T463&amp;"/"&amp;R$349,$129:$129,0),FALSE),"")</f>
        <v/>
      </c>
      <c r="S463" s="384"/>
      <c r="T463" s="285" t="s">
        <v>174</v>
      </c>
    </row>
    <row r="464" spans="1:21" x14ac:dyDescent="0.15">
      <c r="B464" s="287">
        <f>IFERROR(VLOOKUP($B$461,$131:$217,MATCH($T464&amp;"/"&amp;B$349,$129:$129,0),FALSE),"")</f>
        <v>1932376</v>
      </c>
      <c r="C464" s="287">
        <f>IFERROR(VLOOKUP($B$461,$131:$217,MATCH($T464&amp;"/"&amp;C$349,$129:$129,0),FALSE),"")</f>
        <v>1928768</v>
      </c>
      <c r="D464" s="287">
        <f>IFERROR(VLOOKUP($B$461,$131:$217,MATCH($T464&amp;"/"&amp;D$349,$129:$129,0),FALSE),"")</f>
        <v>2103857</v>
      </c>
      <c r="E464" s="287">
        <f>IFERROR(VLOOKUP($B$461,$131:$217,MATCH($T464&amp;"/"&amp;E$349,$129:$129,0),FALSE),"")</f>
        <v>2713218</v>
      </c>
      <c r="F464" s="287">
        <f>IFERROR(VLOOKUP($B$461,$131:$217,MATCH($T464&amp;"/"&amp;F$349,$129:$129,0),FALSE),"")</f>
        <v>3372412</v>
      </c>
      <c r="G464" s="287">
        <f>IFERROR(VLOOKUP($B$461,$131:$217,MATCH($T464&amp;"/"&amp;G$349,$129:$129,0),FALSE),"")</f>
        <v>4055085</v>
      </c>
      <c r="H464" s="287">
        <f>IFERROR(VLOOKUP($B$461,$131:$217,MATCH($T464&amp;"/"&amp;H$349,$129:$129,0),FALSE),"")</f>
        <v>4284646</v>
      </c>
      <c r="I464" s="287">
        <f>IFERROR(VLOOKUP($B$461,$131:$217,MATCH($T464&amp;"/"&amp;I$349,$129:$129,0),FALSE),"")</f>
        <v>4379286</v>
      </c>
      <c r="J464" s="287">
        <f>IFERROR(VLOOKUP($B$461,$131:$217,MATCH($T464&amp;"/"&amp;J$349,$129:$129,0),FALSE),"")</f>
        <v>4640971</v>
      </c>
      <c r="K464" s="287">
        <f>IFERROR(VLOOKUP($B$461,$131:$217,MATCH($T464&amp;"/"&amp;K$349,$129:$129,0),FALSE),"")</f>
        <v>4783125</v>
      </c>
      <c r="L464" s="287">
        <f>IFERROR(VLOOKUP($B$461,$131:$217,MATCH($T464&amp;"/"&amp;L$349,$129:$129,0),FALSE),"")</f>
        <v>5215636</v>
      </c>
      <c r="M464" s="287">
        <f>IFERROR(VLOOKUP($B$461,$131:$217,MATCH($T464&amp;"/"&amp;M$349,$129:$129,0),FALSE),"")</f>
        <v>4847735</v>
      </c>
      <c r="N464" s="287">
        <f>IFERROR(VLOOKUP($B$461,$131:$217,MATCH($T464&amp;"/"&amp;N$349,$129:$129,0),FALSE),"")</f>
        <v>2993559</v>
      </c>
      <c r="O464" s="287">
        <f>IFERROR(VLOOKUP($B$461,$131:$217,MATCH($T464&amp;"/"&amp;O$349,$129:$129,0),FALSE),"")</f>
        <v>2310293</v>
      </c>
      <c r="P464" s="287">
        <f>IFERROR(VLOOKUP($B$461,$131:$217,MATCH($T464&amp;"/"&amp;P$349,$129:$129,0),FALSE),"")</f>
        <v>4433070</v>
      </c>
      <c r="Q464" s="287">
        <f>IFERROR(VLOOKUP($B$461,$131:$217,MATCH($T464&amp;"/"&amp;Q$349,$129:$129,0),FALSE),"")</f>
        <v>5211747</v>
      </c>
      <c r="R464" s="287" t="str">
        <f>IFERROR(VLOOKUP($B$461,$131:$217,MATCH($T464&amp;"/"&amp;R$349,$129:$129,0),FALSE),"")</f>
        <v/>
      </c>
      <c r="S464" s="384"/>
      <c r="T464" s="285" t="s">
        <v>173</v>
      </c>
    </row>
    <row r="465" spans="1:20" x14ac:dyDescent="0.15">
      <c r="B465" s="356">
        <f>IFERROR(VLOOKUP($B$461,$131:$217,MATCH($T465&amp;"/"&amp;B$349,$129:$129,0),FALSE),"")</f>
        <v>2079293.77</v>
      </c>
      <c r="C465" s="356">
        <f>IFERROR(VLOOKUP($B$461,$131:$217,MATCH($T465&amp;"/"&amp;C$349,$129:$129,0),FALSE),"")</f>
        <v>2272236.4900000002</v>
      </c>
      <c r="D465" s="356">
        <f>IFERROR(VLOOKUP($B$461,$131:$217,MATCH($T465&amp;"/"&amp;D$349,$129:$129,0),FALSE),"")</f>
        <v>2591738.75</v>
      </c>
      <c r="E465" s="356">
        <f>IFERROR(VLOOKUP($B$461,$131:$217,MATCH($T465&amp;"/"&amp;E$349,$129:$129,0),FALSE),"")</f>
        <v>2967781.64</v>
      </c>
      <c r="F465" s="356">
        <f>IFERROR(VLOOKUP($B$461,$131:$217,MATCH($T465&amp;"/"&amp;F$349,$129:$129,0),FALSE),"")</f>
        <v>4069955.08</v>
      </c>
      <c r="G465" s="356">
        <f>IFERROR(VLOOKUP($B$461,$131:$217,MATCH($T465&amp;"/"&amp;G$349,$129:$129,0),FALSE),"")</f>
        <v>4520463.1100000003</v>
      </c>
      <c r="H465" s="356">
        <f>IFERROR(VLOOKUP($B$461,$131:$217,MATCH($T465&amp;"/"&amp;H$349,$129:$129,0),FALSE),"")</f>
        <v>4896504.07</v>
      </c>
      <c r="I465" s="356">
        <f>IFERROR(VLOOKUP($B$461,$131:$217,MATCH($T465&amp;"/"&amp;I$349,$129:$129,0),FALSE),"")</f>
        <v>4962828.53</v>
      </c>
      <c r="J465" s="356">
        <f>IFERROR(VLOOKUP($B$461,$131:$217,MATCH($T465&amp;"/"&amp;J$349,$129:$129,0),FALSE),"")</f>
        <v>4843967.8099999996</v>
      </c>
      <c r="K465" s="356">
        <f>IFERROR(VLOOKUP($B$461,$131:$217,MATCH($T465&amp;"/"&amp;K$349,$129:$129,0),FALSE),"")</f>
        <v>5162327.46</v>
      </c>
      <c r="L465" s="356">
        <f>IFERROR(VLOOKUP($B$461,$131:$217,MATCH($T465&amp;"/"&amp;L$349,$129:$129,0),FALSE),"")</f>
        <v>5382300.9199999999</v>
      </c>
      <c r="M465" s="356">
        <f>IFERROR(VLOOKUP($B$461,$131:$217,MATCH($T465&amp;"/"&amp;M$349,$129:$129,0),FALSE),"")</f>
        <v>5175444.04</v>
      </c>
      <c r="N465" s="356">
        <f>IFERROR(VLOOKUP($B$461,$131:$217,MATCH($T465&amp;"/"&amp;N$349,$129:$129,0),FALSE),"")</f>
        <v>3156748.1</v>
      </c>
      <c r="O465" s="356">
        <f>IFERROR(VLOOKUP($B$461,$131:$217,MATCH($T465&amp;"/"&amp;O$349,$129:$129,0),FALSE),"")</f>
        <v>3652996.3</v>
      </c>
      <c r="P465" s="356">
        <f>IFERROR(VLOOKUP($B$461,$131:$217,MATCH($T465&amp;"/"&amp;P$349,$129:$129,0),FALSE),"")</f>
        <v>5195174.6500000004</v>
      </c>
      <c r="Q465" s="356">
        <f>IFERROR(VLOOKUP($B$461,$131:$217,MATCH($T465&amp;"/"&amp;Q$349,$129:$129,0),FALSE),"")</f>
        <v>5755067.6799999997</v>
      </c>
      <c r="R465" s="356" t="str">
        <f>IFERROR(VLOOKUP($B$461,$131:$217,MATCH($T465&amp;"/"&amp;R$349,$129:$129,0),FALSE),"")</f>
        <v/>
      </c>
      <c r="S465" s="384"/>
      <c r="T465" s="285" t="s">
        <v>206</v>
      </c>
    </row>
    <row r="466" spans="1:20" x14ac:dyDescent="0.15">
      <c r="B466" s="76">
        <f>SUM(B462:B465)</f>
        <v>8024132.7699999996</v>
      </c>
      <c r="C466" s="76">
        <f>SUM(C462:C465)</f>
        <v>8277049.4900000002</v>
      </c>
      <c r="D466" s="76">
        <f>SUM(D462:D465)</f>
        <v>9015859.75</v>
      </c>
      <c r="E466" s="76">
        <f>SUM(E462:E465)</f>
        <v>11163194.640000001</v>
      </c>
      <c r="F466" s="76">
        <f>SUM(F462:F465)</f>
        <v>14503834.08</v>
      </c>
      <c r="G466" s="76">
        <f>SUM(G462:G465)</f>
        <v>17095970.109999999</v>
      </c>
      <c r="H466" s="76">
        <f>SUM(H462:H465)</f>
        <v>17992268.07</v>
      </c>
      <c r="I466" s="76">
        <f>SUM(I462:I465)</f>
        <v>18879636.530000001</v>
      </c>
      <c r="J466" s="76">
        <f>SUM(J462:J465)</f>
        <v>19448167.809999999</v>
      </c>
      <c r="K466" s="76">
        <f>SUM(K462:K465)</f>
        <v>19814429.460000001</v>
      </c>
      <c r="L466" s="76">
        <f>SUM(L462:L465)</f>
        <v>21262983.920000002</v>
      </c>
      <c r="M466" s="76">
        <f>SUM(M462:M465)</f>
        <v>20622745.039999999</v>
      </c>
      <c r="N466" s="76">
        <f>IF(N463="",N462*4,IF(N464="",(N463+N462)*2,IF(N465="",((N464+N463+N462)/3)*4,SUM(N462:N465))))</f>
        <v>12892743.1</v>
      </c>
      <c r="O466" s="76">
        <f>IF(O463="",O462*4,IF(O464="",(O463+O462)*2,IF(O465="",((O464+O463+O462)/3)*4,SUM(O462:O465))))</f>
        <v>11211249.300000001</v>
      </c>
      <c r="P466" s="76">
        <f>SUM(P462:P465)</f>
        <v>17502008.649999999</v>
      </c>
      <c r="Q466" s="76">
        <f>IF(Q463="",Q462*4,IF(Q464="",(Q463+Q462)*2,IF(Q465="",((Q464+Q463+Q462)/3)*4,SUM(Q462:Q465))))</f>
        <v>21557637.68</v>
      </c>
      <c r="R466" s="76">
        <f>IF(R463="",R462*4,IF(R464="",(R463+R462)*2,IF(R465="",((R464+R463+R462)/3)*4,SUM(R462:R465))))</f>
        <v>24415580</v>
      </c>
      <c r="S466" s="48"/>
      <c r="T466" s="285" t="s">
        <v>172</v>
      </c>
    </row>
    <row r="467" spans="1:20" s="382" customFormat="1" ht="16" x14ac:dyDescent="0.2">
      <c r="A467" s="386"/>
      <c r="B467" s="385"/>
      <c r="C467" s="415">
        <f>C466/B466-1</f>
        <v>3.1519508369251659E-2</v>
      </c>
      <c r="D467" s="415">
        <f>D466/C466-1</f>
        <v>8.9260099373889235E-2</v>
      </c>
      <c r="E467" s="415">
        <f>E466/D466-1</f>
        <v>0.23817305831537583</v>
      </c>
      <c r="F467" s="415">
        <f>F466/E466-1</f>
        <v>0.29925478751663137</v>
      </c>
      <c r="G467" s="415">
        <f>G466/F466-1</f>
        <v>0.17872074485286715</v>
      </c>
      <c r="H467" s="415">
        <f>H466/G466-1</f>
        <v>5.2427440749660992E-2</v>
      </c>
      <c r="I467" s="415">
        <f>I466/H466-1</f>
        <v>4.931943302243158E-2</v>
      </c>
      <c r="J467" s="415">
        <f>J466/I466-1</f>
        <v>3.0113465325277478E-2</v>
      </c>
      <c r="K467" s="415">
        <f>K466/J466-1</f>
        <v>1.8832707202972365E-2</v>
      </c>
      <c r="L467" s="415">
        <f>L466/K466-1</f>
        <v>7.3106039360065544E-2</v>
      </c>
      <c r="M467" s="415">
        <f>M466/L466-1</f>
        <v>-3.0110490719874594E-2</v>
      </c>
      <c r="N467" s="414">
        <f>N466/M466-1</f>
        <v>-0.37482895342045119</v>
      </c>
      <c r="O467" s="414">
        <f>O466/N466-1</f>
        <v>-0.13042172538131147</v>
      </c>
      <c r="P467" s="415">
        <f>P466/O466-1</f>
        <v>0.56111136071160228</v>
      </c>
      <c r="Q467" s="414">
        <f>Q466/P466-1</f>
        <v>0.2317236330471133</v>
      </c>
      <c r="R467" s="414">
        <f>R466/Q466-1</f>
        <v>0.13257214739495526</v>
      </c>
      <c r="S467" s="384"/>
      <c r="T467" s="383" t="s">
        <v>204</v>
      </c>
    </row>
    <row r="468" spans="1:20" x14ac:dyDescent="0.15">
      <c r="B468" s="412" t="s">
        <v>227</v>
      </c>
      <c r="C468" s="411"/>
      <c r="D468" s="411"/>
      <c r="E468" s="411"/>
      <c r="F468" s="411"/>
      <c r="G468" s="411"/>
      <c r="H468" s="411"/>
      <c r="I468" s="411"/>
      <c r="J468" s="411"/>
      <c r="K468" s="411"/>
      <c r="L468" s="411"/>
      <c r="M468" s="411"/>
      <c r="N468" s="411"/>
      <c r="O468" s="411"/>
      <c r="P468" s="411"/>
      <c r="Q468" s="411"/>
      <c r="R468" s="411"/>
      <c r="S468" s="48"/>
      <c r="T468" s="285"/>
    </row>
    <row r="469" spans="1:20" x14ac:dyDescent="0.15">
      <c r="B469" s="287">
        <f>IFERROR(VLOOKUP($B$468,$131:$217,MATCH($T469&amp;"/"&amp;B$349,$129:$129,0),FALSE),"")</f>
        <v>34035</v>
      </c>
      <c r="C469" s="287">
        <f>IFERROR(VLOOKUP($B$468,$131:$217,MATCH($T469&amp;"/"&amp;C$349,$129:$129,0),FALSE),"")</f>
        <v>73746</v>
      </c>
      <c r="D469" s="287">
        <f>IFERROR(VLOOKUP($B$468,$131:$217,MATCH($T469&amp;"/"&amp;D$349,$129:$129,0),FALSE),"")</f>
        <v>210949</v>
      </c>
      <c r="E469" s="287">
        <f>IFERROR(VLOOKUP($B$468,$131:$217,MATCH($T469&amp;"/"&amp;E$349,$129:$129,0),FALSE),"")</f>
        <v>103228</v>
      </c>
      <c r="F469" s="287">
        <f>IFERROR(VLOOKUP($B$468,$131:$217,MATCH($T469&amp;"/"&amp;F$349,$129:$129,0),FALSE),"")</f>
        <v>126793</v>
      </c>
      <c r="G469" s="287">
        <f>IFERROR(VLOOKUP($B$468,$131:$217,MATCH($T469&amp;"/"&amp;G$349,$129:$129,0),FALSE),"")</f>
        <v>118335</v>
      </c>
      <c r="H469" s="287">
        <f>IFERROR(VLOOKUP($B$468,$131:$217,MATCH($T469&amp;"/"&amp;H$349,$129:$129,0),FALSE),"")</f>
        <v>105853</v>
      </c>
      <c r="I469" s="287">
        <f>IFERROR(VLOOKUP($B$468,$131:$217,MATCH($T469&amp;"/"&amp;I$349,$129:$129,0),FALSE),"")</f>
        <v>133791</v>
      </c>
      <c r="J469" s="287">
        <f>IFERROR(VLOOKUP($B$468,$131:$217,MATCH($T469&amp;"/"&amp;J$349,$129:$129,0),FALSE),"")</f>
        <v>138671</v>
      </c>
      <c r="K469" s="287">
        <f>IFERROR(VLOOKUP($B$468,$131:$217,MATCH($T469&amp;"/"&amp;K$349,$129:$129,0),FALSE),"")</f>
        <v>178984</v>
      </c>
      <c r="L469" s="287">
        <f>IFERROR(VLOOKUP($B$468,$131:$217,MATCH($T469&amp;"/"&amp;L$349,$129:$129,0),FALSE),"")</f>
        <v>132766</v>
      </c>
      <c r="M469" s="287">
        <f>IFERROR(VLOOKUP($B$468,$131:$217,MATCH($T469&amp;"/"&amp;M$349,$129:$129,0),FALSE),"")</f>
        <v>231832</v>
      </c>
      <c r="N469" s="287">
        <f>IFERROR(VLOOKUP($B$468,$131:$217,MATCH($T469&amp;"/"&amp;N$349,$129:$129,0),FALSE),"")</f>
        <v>81741</v>
      </c>
      <c r="O469" s="287">
        <f>IFERROR(VLOOKUP($B$468,$131:$217,MATCH($T469&amp;"/"&amp;O$349,$129:$129,0),FALSE),"")</f>
        <v>72532</v>
      </c>
      <c r="P469" s="287">
        <f>IFERROR(VLOOKUP($B$468,$131:$217,MATCH($T469&amp;"/"&amp;P$349,$129:$129,0),FALSE),"")</f>
        <v>170493</v>
      </c>
      <c r="Q469" s="287">
        <f>IFERROR(VLOOKUP($B$468,$131:$217,MATCH($T469&amp;"/"&amp;Q$349,$129:$129,0),FALSE),"")</f>
        <v>274671</v>
      </c>
      <c r="R469" s="287">
        <f>IFERROR(VLOOKUP($B$468,$131:$217,MATCH($T469&amp;"/"&amp;R$349,$129:$129,0),FALSE),"")</f>
        <v>217796</v>
      </c>
      <c r="S469" s="48"/>
      <c r="T469" s="285" t="s">
        <v>175</v>
      </c>
    </row>
    <row r="470" spans="1:20" x14ac:dyDescent="0.15">
      <c r="B470" s="287">
        <f>IFERROR(VLOOKUP($B$468,$131:$217,MATCH($T470&amp;"/"&amp;B$349,$129:$129,0),FALSE),"")</f>
        <v>35846</v>
      </c>
      <c r="C470" s="287">
        <f>IFERROR(VLOOKUP($B$468,$131:$217,MATCH($T470&amp;"/"&amp;C$349,$129:$129,0),FALSE),"")</f>
        <v>49054</v>
      </c>
      <c r="D470" s="287">
        <f>IFERROR(VLOOKUP($B$468,$131:$217,MATCH($T470&amp;"/"&amp;D$349,$129:$129,0),FALSE),"")</f>
        <v>78093</v>
      </c>
      <c r="E470" s="287">
        <f>IFERROR(VLOOKUP($B$468,$131:$217,MATCH($T470&amp;"/"&amp;E$349,$129:$129,0),FALSE),"")</f>
        <v>80744</v>
      </c>
      <c r="F470" s="287">
        <f>IFERROR(VLOOKUP($B$468,$131:$217,MATCH($T470&amp;"/"&amp;F$349,$129:$129,0),FALSE),"")</f>
        <v>112137</v>
      </c>
      <c r="G470" s="287">
        <f>IFERROR(VLOOKUP($B$468,$131:$217,MATCH($T470&amp;"/"&amp;G$349,$129:$129,0),FALSE),"")</f>
        <v>148469</v>
      </c>
      <c r="H470" s="287">
        <f>IFERROR(VLOOKUP($B$468,$131:$217,MATCH($T470&amp;"/"&amp;H$349,$129:$129,0),FALSE),"")</f>
        <v>85414</v>
      </c>
      <c r="I470" s="287">
        <f>IFERROR(VLOOKUP($B$468,$131:$217,MATCH($T470&amp;"/"&amp;I$349,$129:$129,0),FALSE),"")</f>
        <v>57511</v>
      </c>
      <c r="J470" s="287">
        <f>IFERROR(VLOOKUP($B$468,$131:$217,MATCH($T470&amp;"/"&amp;J$349,$129:$129,0),FALSE),"")</f>
        <v>97152</v>
      </c>
      <c r="K470" s="287">
        <f>IFERROR(VLOOKUP($B$468,$131:$217,MATCH($T470&amp;"/"&amp;K$349,$129:$129,0),FALSE),"")</f>
        <v>97050</v>
      </c>
      <c r="L470" s="287">
        <f>IFERROR(VLOOKUP($B$468,$131:$217,MATCH($T470&amp;"/"&amp;L$349,$129:$129,0),FALSE),"")</f>
        <v>134518</v>
      </c>
      <c r="M470" s="287">
        <f>IFERROR(VLOOKUP($B$468,$131:$217,MATCH($T470&amp;"/"&amp;M$349,$129:$129,0),FALSE),"")</f>
        <v>137920</v>
      </c>
      <c r="N470" s="287">
        <f>IFERROR(VLOOKUP($B$468,$131:$217,MATCH($T470&amp;"/"&amp;N$349,$129:$129,0),FALSE),"")</f>
        <v>65972</v>
      </c>
      <c r="O470" s="287">
        <f>IFERROR(VLOOKUP($B$468,$131:$217,MATCH($T470&amp;"/"&amp;O$349,$129:$129,0),FALSE),"")</f>
        <v>96041</v>
      </c>
      <c r="P470" s="287">
        <f>IFERROR(VLOOKUP($B$468,$131:$217,MATCH($T470&amp;"/"&amp;P$349,$129:$129,0),FALSE),"")</f>
        <v>104300</v>
      </c>
      <c r="Q470" s="287">
        <f>IFERROR(VLOOKUP($B$468,$131:$217,MATCH($T470&amp;"/"&amp;Q$349,$129:$129,0),FALSE),"")</f>
        <v>110643</v>
      </c>
      <c r="R470" s="287" t="str">
        <f>IFERROR(VLOOKUP($B$468,$131:$217,MATCH($T470&amp;"/"&amp;R$349,$129:$129,0),FALSE),"")</f>
        <v/>
      </c>
      <c r="S470" s="48"/>
      <c r="T470" s="285" t="s">
        <v>174</v>
      </c>
    </row>
    <row r="471" spans="1:20" x14ac:dyDescent="0.15">
      <c r="B471" s="287">
        <f>IFERROR(VLOOKUP($B$468,$131:$217,MATCH($T471&amp;"/"&amp;B$349,$129:$129,0),FALSE),"")</f>
        <v>29422</v>
      </c>
      <c r="C471" s="287">
        <f>IFERROR(VLOOKUP($B$468,$131:$217,MATCH($T471&amp;"/"&amp;C$349,$129:$129,0),FALSE),"")</f>
        <v>60322</v>
      </c>
      <c r="D471" s="287">
        <f>IFERROR(VLOOKUP($B$468,$131:$217,MATCH($T471&amp;"/"&amp;D$349,$129:$129,0),FALSE),"")</f>
        <v>69353</v>
      </c>
      <c r="E471" s="287">
        <f>IFERROR(VLOOKUP($B$468,$131:$217,MATCH($T471&amp;"/"&amp;E$349,$129:$129,0),FALSE),"")</f>
        <v>105423</v>
      </c>
      <c r="F471" s="287">
        <f>IFERROR(VLOOKUP($B$468,$131:$217,MATCH($T471&amp;"/"&amp;F$349,$129:$129,0),FALSE),"")</f>
        <v>114130</v>
      </c>
      <c r="G471" s="287">
        <f>IFERROR(VLOOKUP($B$468,$131:$217,MATCH($T471&amp;"/"&amp;G$349,$129:$129,0),FALSE),"")</f>
        <v>65399</v>
      </c>
      <c r="H471" s="287">
        <f>IFERROR(VLOOKUP($B$468,$131:$217,MATCH($T471&amp;"/"&amp;H$349,$129:$129,0),FALSE),"")</f>
        <v>103091</v>
      </c>
      <c r="I471" s="287">
        <f>IFERROR(VLOOKUP($B$468,$131:$217,MATCH($T471&amp;"/"&amp;I$349,$129:$129,0),FALSE),"")</f>
        <v>169397</v>
      </c>
      <c r="J471" s="287">
        <f>IFERROR(VLOOKUP($B$468,$131:$217,MATCH($T471&amp;"/"&amp;J$349,$129:$129,0),FALSE),"")</f>
        <v>102186</v>
      </c>
      <c r="K471" s="287">
        <f>IFERROR(VLOOKUP($B$468,$131:$217,MATCH($T471&amp;"/"&amp;K$349,$129:$129,0),FALSE),"")</f>
        <v>96959</v>
      </c>
      <c r="L471" s="287">
        <f>IFERROR(VLOOKUP($B$468,$131:$217,MATCH($T471&amp;"/"&amp;L$349,$129:$129,0),FALSE),"")</f>
        <v>105962</v>
      </c>
      <c r="M471" s="287">
        <f>IFERROR(VLOOKUP($B$468,$131:$217,MATCH($T471&amp;"/"&amp;M$349,$129:$129,0),FALSE),"")</f>
        <v>116829</v>
      </c>
      <c r="N471" s="287">
        <f>IFERROR(VLOOKUP($B$468,$131:$217,MATCH($T471&amp;"/"&amp;N$349,$129:$129,0),FALSE),"")</f>
        <v>46727</v>
      </c>
      <c r="O471" s="287">
        <f>IFERROR(VLOOKUP($B$468,$131:$217,MATCH($T471&amp;"/"&amp;O$349,$129:$129,0),FALSE),"")</f>
        <v>86305</v>
      </c>
      <c r="P471" s="287">
        <f>IFERROR(VLOOKUP($B$468,$131:$217,MATCH($T471&amp;"/"&amp;P$349,$129:$129,0),FALSE),"")</f>
        <v>94780</v>
      </c>
      <c r="Q471" s="287">
        <f>IFERROR(VLOOKUP($B$468,$131:$217,MATCH($T471&amp;"/"&amp;Q$349,$129:$129,0),FALSE),"")</f>
        <v>139806</v>
      </c>
      <c r="R471" s="287" t="str">
        <f>IFERROR(VLOOKUP($B$468,$131:$217,MATCH($T471&amp;"/"&amp;R$349,$129:$129,0),FALSE),"")</f>
        <v/>
      </c>
      <c r="S471" s="48"/>
      <c r="T471" s="285" t="s">
        <v>173</v>
      </c>
    </row>
    <row r="472" spans="1:20" x14ac:dyDescent="0.15">
      <c r="B472" s="356">
        <f>IFERROR(VLOOKUP($B$468,$131:$217,MATCH($T472&amp;"/"&amp;B$349,$129:$129,0),FALSE),"")</f>
        <v>81276.5</v>
      </c>
      <c r="C472" s="356">
        <f>IFERROR(VLOOKUP($B$468,$131:$217,MATCH($T472&amp;"/"&amp;C$349,$129:$129,0),FALSE),"")</f>
        <v>68044</v>
      </c>
      <c r="D472" s="356">
        <f>IFERROR(VLOOKUP($B$468,$131:$217,MATCH($T472&amp;"/"&amp;D$349,$129:$129,0),FALSE),"")</f>
        <v>131983.43</v>
      </c>
      <c r="E472" s="356">
        <f>IFERROR(VLOOKUP($B$468,$131:$217,MATCH($T472&amp;"/"&amp;E$349,$129:$129,0),FALSE),"")</f>
        <v>102251.39</v>
      </c>
      <c r="F472" s="356">
        <f>IFERROR(VLOOKUP($B$468,$131:$217,MATCH($T472&amp;"/"&amp;F$349,$129:$129,0),FALSE),"")</f>
        <v>523506.87</v>
      </c>
      <c r="G472" s="356">
        <f>IFERROR(VLOOKUP($B$468,$131:$217,MATCH($T472&amp;"/"&amp;G$349,$129:$129,0),FALSE),"")</f>
        <v>129177.9</v>
      </c>
      <c r="H472" s="356">
        <f>IFERROR(VLOOKUP($B$468,$131:$217,MATCH($T472&amp;"/"&amp;H$349,$129:$129,0),FALSE),"")</f>
        <v>199643.89</v>
      </c>
      <c r="I472" s="356">
        <f>IFERROR(VLOOKUP($B$468,$131:$217,MATCH($T472&amp;"/"&amp;I$349,$129:$129,0),FALSE),"")</f>
        <v>51043.11</v>
      </c>
      <c r="J472" s="356">
        <f>IFERROR(VLOOKUP($B$468,$131:$217,MATCH($T472&amp;"/"&amp;J$349,$129:$129,0),FALSE),"")</f>
        <v>120051.9</v>
      </c>
      <c r="K472" s="356">
        <f>IFERROR(VLOOKUP($B$468,$131:$217,MATCH($T472&amp;"/"&amp;K$349,$129:$129,0),FALSE),"")</f>
        <v>157914.93</v>
      </c>
      <c r="L472" s="356">
        <f>IFERROR(VLOOKUP($B$468,$131:$217,MATCH($T472&amp;"/"&amp;L$349,$129:$129,0),FALSE),"")</f>
        <v>131923.98000000001</v>
      </c>
      <c r="M472" s="356">
        <f>IFERROR(VLOOKUP($B$468,$131:$217,MATCH($T472&amp;"/"&amp;M$349,$129:$129,0),FALSE),"")</f>
        <v>181722.83</v>
      </c>
      <c r="N472" s="356">
        <f>IFERROR(VLOOKUP($B$468,$131:$217,MATCH($T472&amp;"/"&amp;N$349,$129:$129,0),FALSE),"")</f>
        <v>73126.48</v>
      </c>
      <c r="O472" s="356">
        <f>IFERROR(VLOOKUP($B$468,$131:$217,MATCH($T472&amp;"/"&amp;O$349,$129:$129,0),FALSE),"")</f>
        <v>62378.35</v>
      </c>
      <c r="P472" s="356">
        <f>IFERROR(VLOOKUP($B$468,$131:$217,MATCH($T472&amp;"/"&amp;P$349,$129:$129,0),FALSE),"")</f>
        <v>244390.34</v>
      </c>
      <c r="Q472" s="356">
        <f>IFERROR(VLOOKUP($B$468,$131:$217,MATCH($T472&amp;"/"&amp;Q$349,$129:$129,0),FALSE),"")</f>
        <v>178612.16</v>
      </c>
      <c r="R472" s="356" t="str">
        <f>IFERROR(VLOOKUP($B$468,$131:$217,MATCH($T472&amp;"/"&amp;R$349,$129:$129,0),FALSE),"")</f>
        <v/>
      </c>
      <c r="S472" s="48"/>
      <c r="T472" s="285" t="s">
        <v>206</v>
      </c>
    </row>
    <row r="473" spans="1:20" x14ac:dyDescent="0.15">
      <c r="B473" s="287">
        <f>SUM(B469:B472)</f>
        <v>180579.5</v>
      </c>
      <c r="C473" s="413">
        <f>SUM(C469:C472)</f>
        <v>251166</v>
      </c>
      <c r="D473" s="413">
        <f>SUM(D469:D472)</f>
        <v>490378.43</v>
      </c>
      <c r="E473" s="413">
        <f>SUM(E469:E472)</f>
        <v>391646.39</v>
      </c>
      <c r="F473" s="413">
        <f>SUM(F469:F472)</f>
        <v>876566.87</v>
      </c>
      <c r="G473" s="413">
        <f>SUM(G469:G472)</f>
        <v>461380.9</v>
      </c>
      <c r="H473" s="413">
        <f>SUM(H469:H472)</f>
        <v>494001.89</v>
      </c>
      <c r="I473" s="413">
        <f>SUM(I469:I472)</f>
        <v>411742.11</v>
      </c>
      <c r="J473" s="413">
        <f>SUM(J469:J472)</f>
        <v>458060.9</v>
      </c>
      <c r="K473" s="413">
        <f>SUM(K469:K472)</f>
        <v>530907.92999999993</v>
      </c>
      <c r="L473" s="413">
        <f>SUM(L469:L472)</f>
        <v>505169.98</v>
      </c>
      <c r="M473" s="413">
        <f>SUM(M469:M472)</f>
        <v>668303.82999999996</v>
      </c>
      <c r="N473" s="413">
        <f>IF(N470="",N469*4,IF(N471="",(N470+N469)*2,IF(N472="",((N471+N470+N469)/3)*4,SUM(N469:N472))))</f>
        <v>267566.48</v>
      </c>
      <c r="O473" s="413">
        <f>IF(O470="",O469*4,IF(O471="",(O470+O469)*2,IF(O472="",((O471+O470+O469)/3)*4,SUM(O469:O472))))</f>
        <v>317256.34999999998</v>
      </c>
      <c r="P473" s="413">
        <f>SUM(P469:P472)</f>
        <v>613963.34</v>
      </c>
      <c r="Q473" s="413">
        <f>IF(Q470="",Q469*4,IF(Q471="",(Q470+Q469)*2,IF(Q472="",((Q471+Q470+Q469)/3)*4,SUM(Q469:Q472))))</f>
        <v>703732.16</v>
      </c>
      <c r="R473" s="413">
        <f>IF(R470="",R469*4,IF(R471="",(R470+R469)*2,IF(R472="",((R471+R470+R469)/3)*4,SUM(R469:R472))))</f>
        <v>871184</v>
      </c>
      <c r="S473" s="48"/>
      <c r="T473" s="285" t="s">
        <v>172</v>
      </c>
    </row>
    <row r="474" spans="1:20" x14ac:dyDescent="0.15">
      <c r="B474" s="412" t="s">
        <v>226</v>
      </c>
      <c r="C474" s="411"/>
      <c r="D474" s="411"/>
      <c r="E474" s="411"/>
      <c r="F474" s="411"/>
      <c r="G474" s="411"/>
      <c r="H474" s="411"/>
      <c r="I474" s="411"/>
      <c r="J474" s="411"/>
      <c r="K474" s="411"/>
      <c r="L474" s="411"/>
      <c r="M474" s="411"/>
      <c r="N474" s="411"/>
      <c r="O474" s="411"/>
      <c r="P474" s="411"/>
      <c r="Q474" s="411"/>
      <c r="R474" s="411"/>
      <c r="S474" s="48"/>
      <c r="T474" s="285"/>
    </row>
    <row r="475" spans="1:20" x14ac:dyDescent="0.15">
      <c r="B475" s="287">
        <f>IFERROR(VLOOKUP($B$474,$131:$217,MATCH($T475&amp;"/"&amp;B$349,$129:$129,0),FALSE),"")</f>
        <v>-16474</v>
      </c>
      <c r="C475" s="287">
        <f>IFERROR(VLOOKUP($B$474,$131:$217,MATCH($T475&amp;"/"&amp;C$349,$129:$129,0),FALSE),"")</f>
        <v>-4112</v>
      </c>
      <c r="D475" s="287">
        <f>IFERROR(VLOOKUP($B$474,$131:$217,MATCH($T475&amp;"/"&amp;D$349,$129:$129,0),FALSE),"")</f>
        <v>0</v>
      </c>
      <c r="E475" s="287">
        <f>IFERROR(VLOOKUP($B$474,$131:$217,MATCH($T475&amp;"/"&amp;E$349,$129:$129,0),FALSE),"")</f>
        <v>6509</v>
      </c>
      <c r="F475" s="287">
        <f>IFERROR(VLOOKUP($B$474,$131:$217,MATCH($T475&amp;"/"&amp;F$349,$129:$129,0),FALSE),"")</f>
        <v>6228</v>
      </c>
      <c r="G475" s="287">
        <f>IFERROR(VLOOKUP($B$474,$131:$217,MATCH($T475&amp;"/"&amp;G$349,$129:$129,0),FALSE),"")</f>
        <v>0</v>
      </c>
      <c r="H475" s="287">
        <f>IFERROR(VLOOKUP($B$474,$131:$217,MATCH($T475&amp;"/"&amp;H$349,$129:$129,0),FALSE),"")</f>
        <v>0</v>
      </c>
      <c r="I475" s="287">
        <f>IFERROR(VLOOKUP($B$474,$131:$217,MATCH($T475&amp;"/"&amp;I$349,$129:$129,0),FALSE),"")</f>
        <v>0</v>
      </c>
      <c r="J475" s="287">
        <f>IFERROR(VLOOKUP($B$474,$131:$217,MATCH($T475&amp;"/"&amp;J$349,$129:$129,0),FALSE),"")</f>
        <v>0</v>
      </c>
      <c r="K475" s="287">
        <f>IFERROR(VLOOKUP($B$474,$131:$217,MATCH($T475&amp;"/"&amp;K$349,$129:$129,0),FALSE),"")</f>
        <v>0</v>
      </c>
      <c r="L475" s="287">
        <f>IFERROR(VLOOKUP($B$474,$131:$217,MATCH($T475&amp;"/"&amp;L$349,$129:$129,0),FALSE),"")</f>
        <v>0</v>
      </c>
      <c r="M475" s="287">
        <f>IFERROR(VLOOKUP($B$474,$131:$217,MATCH($T475&amp;"/"&amp;M$349,$129:$129,0),FALSE),"")</f>
        <v>0</v>
      </c>
      <c r="N475" s="287">
        <f>IFERROR(VLOOKUP($B$474,$131:$217,MATCH($T475&amp;"/"&amp;N$349,$129:$129,0),FALSE),"")</f>
        <v>22208</v>
      </c>
      <c r="O475" s="287">
        <f>IFERROR(VLOOKUP($B$474,$131:$217,MATCH($T475&amp;"/"&amp;O$349,$129:$129,0),FALSE),"")</f>
        <v>19157</v>
      </c>
      <c r="P475" s="287">
        <f>IFERROR(VLOOKUP($B$474,$131:$217,MATCH($T475&amp;"/"&amp;P$349,$129:$129,0),FALSE),"")</f>
        <v>30276</v>
      </c>
      <c r="Q475" s="287">
        <f>IFERROR(VLOOKUP($B$474,$131:$217,MATCH($T475&amp;"/"&amp;Q$349,$129:$129,0),FALSE),"")</f>
        <v>58719</v>
      </c>
      <c r="R475" s="287">
        <f>IFERROR(VLOOKUP($B$474,$131:$217,MATCH($T475&amp;"/"&amp;R$349,$129:$129,0),FALSE),"")</f>
        <v>67714</v>
      </c>
      <c r="S475" s="48"/>
      <c r="T475" s="285" t="s">
        <v>175</v>
      </c>
    </row>
    <row r="476" spans="1:20" x14ac:dyDescent="0.15">
      <c r="B476" s="287">
        <f>IFERROR(VLOOKUP($B$474,$131:$217,MATCH($T476&amp;"/"&amp;B$349,$129:$129,0),FALSE),"")</f>
        <v>-16789</v>
      </c>
      <c r="C476" s="287">
        <f>IFERROR(VLOOKUP($B$474,$131:$217,MATCH($T476&amp;"/"&amp;C$349,$129:$129,0),FALSE),"")</f>
        <v>0</v>
      </c>
      <c r="D476" s="287">
        <f>IFERROR(VLOOKUP($B$474,$131:$217,MATCH($T476&amp;"/"&amp;D$349,$129:$129,0),FALSE),"")</f>
        <v>6334</v>
      </c>
      <c r="E476" s="287">
        <f>IFERROR(VLOOKUP($B$474,$131:$217,MATCH($T476&amp;"/"&amp;E$349,$129:$129,0),FALSE),"")</f>
        <v>8152</v>
      </c>
      <c r="F476" s="287">
        <f>IFERROR(VLOOKUP($B$474,$131:$217,MATCH($T476&amp;"/"&amp;F$349,$129:$129,0),FALSE),"")</f>
        <v>10615</v>
      </c>
      <c r="G476" s="287">
        <f>IFERROR(VLOOKUP($B$474,$131:$217,MATCH($T476&amp;"/"&amp;G$349,$129:$129,0),FALSE),"")</f>
        <v>0</v>
      </c>
      <c r="H476" s="287">
        <f>IFERROR(VLOOKUP($B$474,$131:$217,MATCH($T476&amp;"/"&amp;H$349,$129:$129,0),FALSE),"")</f>
        <v>0</v>
      </c>
      <c r="I476" s="287">
        <f>IFERROR(VLOOKUP($B$474,$131:$217,MATCH($T476&amp;"/"&amp;I$349,$129:$129,0),FALSE),"")</f>
        <v>0</v>
      </c>
      <c r="J476" s="287">
        <f>IFERROR(VLOOKUP($B$474,$131:$217,MATCH($T476&amp;"/"&amp;J$349,$129:$129,0),FALSE),"")</f>
        <v>0</v>
      </c>
      <c r="K476" s="287">
        <f>IFERROR(VLOOKUP($B$474,$131:$217,MATCH($T476&amp;"/"&amp;K$349,$129:$129,0),FALSE),"")</f>
        <v>0</v>
      </c>
      <c r="L476" s="287">
        <f>IFERROR(VLOOKUP($B$474,$131:$217,MATCH($T476&amp;"/"&amp;L$349,$129:$129,0),FALSE),"")</f>
        <v>0</v>
      </c>
      <c r="M476" s="287">
        <f>IFERROR(VLOOKUP($B$474,$131:$217,MATCH($T476&amp;"/"&amp;M$349,$129:$129,0),FALSE),"")</f>
        <v>0</v>
      </c>
      <c r="N476" s="287">
        <f>IFERROR(VLOOKUP($B$474,$131:$217,MATCH($T476&amp;"/"&amp;N$349,$129:$129,0),FALSE),"")</f>
        <v>25045</v>
      </c>
      <c r="O476" s="287">
        <f>IFERROR(VLOOKUP($B$474,$131:$217,MATCH($T476&amp;"/"&amp;O$349,$129:$129,0),FALSE),"")</f>
        <v>27412</v>
      </c>
      <c r="P476" s="287">
        <f>IFERROR(VLOOKUP($B$474,$131:$217,MATCH($T476&amp;"/"&amp;P$349,$129:$129,0),FALSE),"")</f>
        <v>42337</v>
      </c>
      <c r="Q476" s="287">
        <f>IFERROR(VLOOKUP($B$474,$131:$217,MATCH($T476&amp;"/"&amp;Q$349,$129:$129,0),FALSE),"")</f>
        <v>78778</v>
      </c>
      <c r="R476" s="287" t="str">
        <f>IFERROR(VLOOKUP($B$474,$131:$217,MATCH($T476&amp;"/"&amp;R$349,$129:$129,0),FALSE),"")</f>
        <v/>
      </c>
      <c r="S476" s="48"/>
      <c r="T476" s="285" t="s">
        <v>174</v>
      </c>
    </row>
    <row r="477" spans="1:20" x14ac:dyDescent="0.15">
      <c r="B477" s="287">
        <f>IFERROR(VLOOKUP($B$474,$131:$217,MATCH($T477&amp;"/"&amp;B$349,$129:$129,0),FALSE),"")</f>
        <v>1073</v>
      </c>
      <c r="C477" s="287">
        <f>IFERROR(VLOOKUP($B$474,$131:$217,MATCH($T477&amp;"/"&amp;C$349,$129:$129,0),FALSE),"")</f>
        <v>1987</v>
      </c>
      <c r="D477" s="287">
        <f>IFERROR(VLOOKUP($B$474,$131:$217,MATCH($T477&amp;"/"&amp;D$349,$129:$129,0),FALSE),"")</f>
        <v>5724</v>
      </c>
      <c r="E477" s="287">
        <f>IFERROR(VLOOKUP($B$474,$131:$217,MATCH($T477&amp;"/"&amp;E$349,$129:$129,0),FALSE),"")</f>
        <v>6866</v>
      </c>
      <c r="F477" s="287">
        <f>IFERROR(VLOOKUP($B$474,$131:$217,MATCH($T477&amp;"/"&amp;F$349,$129:$129,0),FALSE),"")</f>
        <v>6779</v>
      </c>
      <c r="G477" s="287">
        <f>IFERROR(VLOOKUP($B$474,$131:$217,MATCH($T477&amp;"/"&amp;G$349,$129:$129,0),FALSE),"")</f>
        <v>0</v>
      </c>
      <c r="H477" s="287">
        <f>IFERROR(VLOOKUP($B$474,$131:$217,MATCH($T477&amp;"/"&amp;H$349,$129:$129,0),FALSE),"")</f>
        <v>0</v>
      </c>
      <c r="I477" s="287">
        <f>IFERROR(VLOOKUP($B$474,$131:$217,MATCH($T477&amp;"/"&amp;I$349,$129:$129,0),FALSE),"")</f>
        <v>0</v>
      </c>
      <c r="J477" s="287">
        <f>IFERROR(VLOOKUP($B$474,$131:$217,MATCH($T477&amp;"/"&amp;J$349,$129:$129,0),FALSE),"")</f>
        <v>0</v>
      </c>
      <c r="K477" s="287">
        <f>IFERROR(VLOOKUP($B$474,$131:$217,MATCH($T477&amp;"/"&amp;K$349,$129:$129,0),FALSE),"")</f>
        <v>0</v>
      </c>
      <c r="L477" s="287">
        <f>IFERROR(VLOOKUP($B$474,$131:$217,MATCH($T477&amp;"/"&amp;L$349,$129:$129,0),FALSE),"")</f>
        <v>0</v>
      </c>
      <c r="M477" s="287">
        <f>IFERROR(VLOOKUP($B$474,$131:$217,MATCH($T477&amp;"/"&amp;M$349,$129:$129,0),FALSE),"")</f>
        <v>0</v>
      </c>
      <c r="N477" s="287">
        <f>IFERROR(VLOOKUP($B$474,$131:$217,MATCH($T477&amp;"/"&amp;N$349,$129:$129,0),FALSE),"")</f>
        <v>21122</v>
      </c>
      <c r="O477" s="287">
        <f>IFERROR(VLOOKUP($B$474,$131:$217,MATCH($T477&amp;"/"&amp;O$349,$129:$129,0),FALSE),"")</f>
        <v>27512</v>
      </c>
      <c r="P477" s="287">
        <f>IFERROR(VLOOKUP($B$474,$131:$217,MATCH($T477&amp;"/"&amp;P$349,$129:$129,0),FALSE),"")</f>
        <v>44370</v>
      </c>
      <c r="Q477" s="287">
        <f>IFERROR(VLOOKUP($B$474,$131:$217,MATCH($T477&amp;"/"&amp;Q$349,$129:$129,0),FALSE),"")</f>
        <v>64165</v>
      </c>
      <c r="R477" s="287" t="str">
        <f>IFERROR(VLOOKUP($B$474,$131:$217,MATCH($T477&amp;"/"&amp;R$349,$129:$129,0),FALSE),"")</f>
        <v/>
      </c>
      <c r="S477" s="48"/>
      <c r="T477" s="285" t="s">
        <v>173</v>
      </c>
    </row>
    <row r="478" spans="1:20" x14ac:dyDescent="0.15">
      <c r="B478" s="356">
        <f>IFERROR(VLOOKUP($B$474,$131:$217,MATCH($T478&amp;"/"&amp;B$349,$129:$129,0),FALSE),"")</f>
        <v>859.07</v>
      </c>
      <c r="C478" s="356">
        <f>IFERROR(VLOOKUP($B$474,$131:$217,MATCH($T478&amp;"/"&amp;C$349,$129:$129,0),FALSE),"")</f>
        <v>6206.33</v>
      </c>
      <c r="D478" s="356">
        <f>IFERROR(VLOOKUP($B$474,$131:$217,MATCH($T478&amp;"/"&amp;D$349,$129:$129,0),FALSE),"")</f>
        <v>0</v>
      </c>
      <c r="E478" s="356">
        <f>IFERROR(VLOOKUP($B$474,$131:$217,MATCH($T478&amp;"/"&amp;E$349,$129:$129,0),FALSE),"")</f>
        <v>-2138.19</v>
      </c>
      <c r="F478" s="356">
        <f>IFERROR(VLOOKUP($B$474,$131:$217,MATCH($T478&amp;"/"&amp;F$349,$129:$129,0),FALSE),"")</f>
        <v>0</v>
      </c>
      <c r="G478" s="356">
        <f>IFERROR(VLOOKUP($B$474,$131:$217,MATCH($T478&amp;"/"&amp;G$349,$129:$129,0),FALSE),"")</f>
        <v>0</v>
      </c>
      <c r="H478" s="356">
        <f>IFERROR(VLOOKUP($B$474,$131:$217,MATCH($T478&amp;"/"&amp;H$349,$129:$129,0),FALSE),"")</f>
        <v>0</v>
      </c>
      <c r="I478" s="356">
        <f>IFERROR(VLOOKUP($B$474,$131:$217,MATCH($T478&amp;"/"&amp;I$349,$129:$129,0),FALSE),"")</f>
        <v>0</v>
      </c>
      <c r="J478" s="356">
        <f>IFERROR(VLOOKUP($B$474,$131:$217,MATCH($T478&amp;"/"&amp;J$349,$129:$129,0),FALSE),"")</f>
        <v>0</v>
      </c>
      <c r="K478" s="356">
        <f>IFERROR(VLOOKUP($B$474,$131:$217,MATCH($T478&amp;"/"&amp;K$349,$129:$129,0),FALSE),"")</f>
        <v>0</v>
      </c>
      <c r="L478" s="356">
        <f>IFERROR(VLOOKUP($B$474,$131:$217,MATCH($T478&amp;"/"&amp;L$349,$129:$129,0),FALSE),"")</f>
        <v>0</v>
      </c>
      <c r="M478" s="356">
        <f>IFERROR(VLOOKUP($B$474,$131:$217,MATCH($T478&amp;"/"&amp;M$349,$129:$129,0),FALSE),"")</f>
        <v>0</v>
      </c>
      <c r="N478" s="356">
        <f>IFERROR(VLOOKUP($B$474,$131:$217,MATCH($T478&amp;"/"&amp;N$349,$129:$129,0),FALSE),"")</f>
        <v>20763.419999999998</v>
      </c>
      <c r="O478" s="356">
        <f>IFERROR(VLOOKUP($B$474,$131:$217,MATCH($T478&amp;"/"&amp;O$349,$129:$129,0),FALSE),"")</f>
        <v>32816.730000000003</v>
      </c>
      <c r="P478" s="356">
        <f>IFERROR(VLOOKUP($B$474,$131:$217,MATCH($T478&amp;"/"&amp;P$349,$129:$129,0),FALSE),"")</f>
        <v>62446.84</v>
      </c>
      <c r="Q478" s="356">
        <f>IFERROR(VLOOKUP($B$474,$131:$217,MATCH($T478&amp;"/"&amp;Q$349,$129:$129,0),FALSE),"")</f>
        <v>84211.05</v>
      </c>
      <c r="R478" s="356" t="str">
        <f>IFERROR(VLOOKUP($B$474,$131:$217,MATCH($T478&amp;"/"&amp;R$349,$129:$129,0),FALSE),"")</f>
        <v/>
      </c>
      <c r="S478" s="48"/>
      <c r="T478" s="285" t="s">
        <v>206</v>
      </c>
    </row>
    <row r="479" spans="1:20" x14ac:dyDescent="0.15">
      <c r="B479" s="287">
        <f>SUM(B475:B478)</f>
        <v>-31330.93</v>
      </c>
      <c r="C479" s="413">
        <f>SUM(C475:C478)</f>
        <v>4081.33</v>
      </c>
      <c r="D479" s="413">
        <f>SUM(D475:D478)</f>
        <v>12058</v>
      </c>
      <c r="E479" s="413">
        <f>SUM(E475:E478)</f>
        <v>19388.810000000001</v>
      </c>
      <c r="F479" s="413">
        <f>SUM(F475:F478)</f>
        <v>23622</v>
      </c>
      <c r="G479" s="413">
        <f>SUM(G475:G478)</f>
        <v>0</v>
      </c>
      <c r="H479" s="413">
        <f>SUM(H475:H478)</f>
        <v>0</v>
      </c>
      <c r="I479" s="413">
        <f>SUM(I475:I478)</f>
        <v>0</v>
      </c>
      <c r="J479" s="413">
        <f>SUM(J475:J478)</f>
        <v>0</v>
      </c>
      <c r="K479" s="413">
        <f>SUM(K475:K478)</f>
        <v>0</v>
      </c>
      <c r="L479" s="413">
        <f>SUM(L475:L478)</f>
        <v>0</v>
      </c>
      <c r="M479" s="413">
        <f>SUM(M475:M478)</f>
        <v>0</v>
      </c>
      <c r="N479" s="413">
        <f>IF(N476="",N475*4,IF(N477="",(N476+N475)*2,IF(N478="",((N477+N476+N475)/3)*4,SUM(N475:N478))))</f>
        <v>89138.42</v>
      </c>
      <c r="O479" s="413">
        <f>IF(O476="",O475*4,IF(O477="",(O476+O475)*2,IF(O478="",((O477+O476+O475)/3)*4,SUM(O475:O478))))</f>
        <v>106897.73000000001</v>
      </c>
      <c r="P479" s="413">
        <f>SUM(P475:P478)</f>
        <v>179429.84</v>
      </c>
      <c r="Q479" s="413">
        <f>IF(Q476="",Q475*4,IF(Q477="",(Q476+Q475)*2,IF(Q478="",((Q477+Q476+Q475)/3)*4,SUM(Q475:Q478))))</f>
        <v>285873.05</v>
      </c>
      <c r="R479" s="413">
        <f>IF(R476="",R475*4,IF(R477="",(R476+R475)*2,IF(R478="",((R477+R476+R475)/3)*4,SUM(R475:R478))))</f>
        <v>270856</v>
      </c>
      <c r="S479" s="48"/>
      <c r="T479" s="285" t="s">
        <v>172</v>
      </c>
    </row>
    <row r="480" spans="1:20" x14ac:dyDescent="0.15">
      <c r="B480" s="412" t="s">
        <v>225</v>
      </c>
      <c r="C480" s="411"/>
      <c r="D480" s="411"/>
      <c r="E480" s="411"/>
      <c r="F480" s="411"/>
      <c r="G480" s="411"/>
      <c r="H480" s="411"/>
      <c r="I480" s="411"/>
      <c r="J480" s="411"/>
      <c r="K480" s="411"/>
      <c r="L480" s="411"/>
      <c r="M480" s="411"/>
      <c r="N480" s="411"/>
      <c r="O480" s="411"/>
      <c r="P480" s="411"/>
      <c r="Q480" s="411"/>
      <c r="R480" s="411"/>
      <c r="S480" s="48"/>
      <c r="T480" s="285"/>
    </row>
    <row r="481" spans="2:20" x14ac:dyDescent="0.15">
      <c r="B481" s="287">
        <f>IFERROR(VLOOKUP($B$480,$131:$217,MATCH($T481&amp;"/"&amp;B$349,$129:$129,0),FALSE),"")</f>
        <v>20707</v>
      </c>
      <c r="C481" s="287">
        <f>IFERROR(VLOOKUP($B$480,$131:$217,MATCH($T481&amp;"/"&amp;C$349,$129:$129,0),FALSE),"")</f>
        <v>37001</v>
      </c>
      <c r="D481" s="287">
        <f>IFERROR(VLOOKUP($B$480,$131:$217,MATCH($T481&amp;"/"&amp;D$349,$129:$129,0),FALSE),"")</f>
        <v>23383</v>
      </c>
      <c r="E481" s="287">
        <f>IFERROR(VLOOKUP($B$480,$131:$217,MATCH($T481&amp;"/"&amp;E$349,$129:$129,0),FALSE),"")</f>
        <v>52039</v>
      </c>
      <c r="F481" s="287">
        <f>IFERROR(VLOOKUP($B$480,$131:$217,MATCH($T481&amp;"/"&amp;F$349,$129:$129,0),FALSE),"")</f>
        <v>57236</v>
      </c>
      <c r="G481" s="287">
        <f>IFERROR(VLOOKUP($B$480,$131:$217,MATCH($T481&amp;"/"&amp;G$349,$129:$129,0),FALSE),"")</f>
        <v>37611</v>
      </c>
      <c r="H481" s="287">
        <f>IFERROR(VLOOKUP($B$480,$131:$217,MATCH($T481&amp;"/"&amp;H$349,$129:$129,0),FALSE),"")</f>
        <v>24377</v>
      </c>
      <c r="I481" s="287">
        <f>IFERROR(VLOOKUP($B$480,$131:$217,MATCH($T481&amp;"/"&amp;I$349,$129:$129,0),FALSE),"")</f>
        <v>19654</v>
      </c>
      <c r="J481" s="287">
        <f>IFERROR(VLOOKUP($B$480,$131:$217,MATCH($T481&amp;"/"&amp;J$349,$129:$129,0),FALSE),"")</f>
        <v>14192</v>
      </c>
      <c r="K481" s="287">
        <f>IFERROR(VLOOKUP($B$480,$131:$217,MATCH($T481&amp;"/"&amp;K$349,$129:$129,0),FALSE),"")</f>
        <v>14332</v>
      </c>
      <c r="L481" s="287">
        <f>IFERROR(VLOOKUP($B$480,$131:$217,MATCH($T481&amp;"/"&amp;L$349,$129:$129,0),FALSE),"")</f>
        <v>21007</v>
      </c>
      <c r="M481" s="287">
        <f>IFERROR(VLOOKUP($B$480,$131:$217,MATCH($T481&amp;"/"&amp;M$349,$129:$129,0),FALSE),"")</f>
        <v>7900</v>
      </c>
      <c r="N481" s="287">
        <f>IFERROR(VLOOKUP($B$480,$131:$217,MATCH($T481&amp;"/"&amp;N$349,$129:$129,0),FALSE),"")</f>
        <v>7090</v>
      </c>
      <c r="O481" s="287">
        <f>IFERROR(VLOOKUP($B$480,$131:$217,MATCH($T481&amp;"/"&amp;O$349,$129:$129,0),FALSE),"")</f>
        <v>-8903</v>
      </c>
      <c r="P481" s="287">
        <f>IFERROR(VLOOKUP($B$480,$131:$217,MATCH($T481&amp;"/"&amp;P$349,$129:$129,0),FALSE),"")</f>
        <v>0</v>
      </c>
      <c r="Q481" s="287">
        <f>IFERROR(VLOOKUP($B$480,$131:$217,MATCH($T481&amp;"/"&amp;Q$349,$129:$129,0),FALSE),"")</f>
        <v>-26518</v>
      </c>
      <c r="R481" s="287">
        <f>IFERROR(VLOOKUP($B$480,$131:$217,MATCH($T481&amp;"/"&amp;R$349,$129:$129,0),FALSE),"")</f>
        <v>1296</v>
      </c>
      <c r="S481" s="48"/>
      <c r="T481" s="285" t="s">
        <v>175</v>
      </c>
    </row>
    <row r="482" spans="2:20" x14ac:dyDescent="0.15">
      <c r="B482" s="287">
        <f>IFERROR(VLOOKUP($B$480,$131:$217,MATCH($T482&amp;"/"&amp;B$349,$129:$129,0),FALSE),"")</f>
        <v>-19878</v>
      </c>
      <c r="C482" s="287">
        <f>IFERROR(VLOOKUP($B$480,$131:$217,MATCH($T482&amp;"/"&amp;C$349,$129:$129,0),FALSE),"")</f>
        <v>65500</v>
      </c>
      <c r="D482" s="287">
        <f>IFERROR(VLOOKUP($B$480,$131:$217,MATCH($T482&amp;"/"&amp;D$349,$129:$129,0),FALSE),"")</f>
        <v>-43185</v>
      </c>
      <c r="E482" s="287">
        <f>IFERROR(VLOOKUP($B$480,$131:$217,MATCH($T482&amp;"/"&amp;E$349,$129:$129,0),FALSE),"")</f>
        <v>-4040</v>
      </c>
      <c r="F482" s="287">
        <f>IFERROR(VLOOKUP($B$480,$131:$217,MATCH($T482&amp;"/"&amp;F$349,$129:$129,0),FALSE),"")</f>
        <v>-28948</v>
      </c>
      <c r="G482" s="287">
        <f>IFERROR(VLOOKUP($B$480,$131:$217,MATCH($T482&amp;"/"&amp;G$349,$129:$129,0),FALSE),"")</f>
        <v>-8036</v>
      </c>
      <c r="H482" s="287">
        <f>IFERROR(VLOOKUP($B$480,$131:$217,MATCH($T482&amp;"/"&amp;H$349,$129:$129,0),FALSE),"")</f>
        <v>651</v>
      </c>
      <c r="I482" s="287">
        <f>IFERROR(VLOOKUP($B$480,$131:$217,MATCH($T482&amp;"/"&amp;I$349,$129:$129,0),FALSE),"")</f>
        <v>8455</v>
      </c>
      <c r="J482" s="287">
        <f>IFERROR(VLOOKUP($B$480,$131:$217,MATCH($T482&amp;"/"&amp;J$349,$129:$129,0),FALSE),"")</f>
        <v>37301</v>
      </c>
      <c r="K482" s="287">
        <f>IFERROR(VLOOKUP($B$480,$131:$217,MATCH($T482&amp;"/"&amp;K$349,$129:$129,0),FALSE),"")</f>
        <v>6409</v>
      </c>
      <c r="L482" s="287">
        <f>IFERROR(VLOOKUP($B$480,$131:$217,MATCH($T482&amp;"/"&amp;L$349,$129:$129,0),FALSE),"")</f>
        <v>6887</v>
      </c>
      <c r="M482" s="287">
        <f>IFERROR(VLOOKUP($B$480,$131:$217,MATCH($T482&amp;"/"&amp;M$349,$129:$129,0),FALSE),"")</f>
        <v>6970</v>
      </c>
      <c r="N482" s="287">
        <f>IFERROR(VLOOKUP($B$480,$131:$217,MATCH($T482&amp;"/"&amp;N$349,$129:$129,0),FALSE),"")</f>
        <v>5380</v>
      </c>
      <c r="O482" s="287">
        <f>IFERROR(VLOOKUP($B$480,$131:$217,MATCH($T482&amp;"/"&amp;O$349,$129:$129,0),FALSE),"")</f>
        <v>-13074</v>
      </c>
      <c r="P482" s="287">
        <f>IFERROR(VLOOKUP($B$480,$131:$217,MATCH($T482&amp;"/"&amp;P$349,$129:$129,0),FALSE),"")</f>
        <v>-18161</v>
      </c>
      <c r="Q482" s="287">
        <f>IFERROR(VLOOKUP($B$480,$131:$217,MATCH($T482&amp;"/"&amp;Q$349,$129:$129,0),FALSE),"")</f>
        <v>9724</v>
      </c>
      <c r="R482" s="287" t="str">
        <f>IFERROR(VLOOKUP($B$480,$131:$217,MATCH($T482&amp;"/"&amp;R$349,$129:$129,0),FALSE),"")</f>
        <v/>
      </c>
      <c r="S482" s="48"/>
      <c r="T482" s="285" t="s">
        <v>174</v>
      </c>
    </row>
    <row r="483" spans="2:20" x14ac:dyDescent="0.15">
      <c r="B483" s="287">
        <f>IFERROR(VLOOKUP($B$480,$131:$217,MATCH($T483&amp;"/"&amp;B$349,$129:$129,0),FALSE),"")</f>
        <v>-16777</v>
      </c>
      <c r="C483" s="287">
        <f>IFERROR(VLOOKUP($B$480,$131:$217,MATCH($T483&amp;"/"&amp;C$349,$129:$129,0),FALSE),"")</f>
        <v>39427</v>
      </c>
      <c r="D483" s="287">
        <f>IFERROR(VLOOKUP($B$480,$131:$217,MATCH($T483&amp;"/"&amp;D$349,$129:$129,0),FALSE),"")</f>
        <v>-13861</v>
      </c>
      <c r="E483" s="287">
        <f>IFERROR(VLOOKUP($B$480,$131:$217,MATCH($T483&amp;"/"&amp;E$349,$129:$129,0),FALSE),"")</f>
        <v>-3391</v>
      </c>
      <c r="F483" s="287">
        <f>IFERROR(VLOOKUP($B$480,$131:$217,MATCH($T483&amp;"/"&amp;F$349,$129:$129,0),FALSE),"")</f>
        <v>3056</v>
      </c>
      <c r="G483" s="287">
        <f>IFERROR(VLOOKUP($B$480,$131:$217,MATCH($T483&amp;"/"&amp;G$349,$129:$129,0),FALSE),"")</f>
        <v>-5530</v>
      </c>
      <c r="H483" s="287">
        <f>IFERROR(VLOOKUP($B$480,$131:$217,MATCH($T483&amp;"/"&amp;H$349,$129:$129,0),FALSE),"")</f>
        <v>1454</v>
      </c>
      <c r="I483" s="287">
        <f>IFERROR(VLOOKUP($B$480,$131:$217,MATCH($T483&amp;"/"&amp;I$349,$129:$129,0),FALSE),"")</f>
        <v>10427</v>
      </c>
      <c r="J483" s="287">
        <f>IFERROR(VLOOKUP($B$480,$131:$217,MATCH($T483&amp;"/"&amp;J$349,$129:$129,0),FALSE),"")</f>
        <v>12037</v>
      </c>
      <c r="K483" s="287">
        <f>IFERROR(VLOOKUP($B$480,$131:$217,MATCH($T483&amp;"/"&amp;K$349,$129:$129,0),FALSE),"")</f>
        <v>9062</v>
      </c>
      <c r="L483" s="287">
        <f>IFERROR(VLOOKUP($B$480,$131:$217,MATCH($T483&amp;"/"&amp;L$349,$129:$129,0),FALSE),"")</f>
        <v>13947</v>
      </c>
      <c r="M483" s="287">
        <f>IFERROR(VLOOKUP($B$480,$131:$217,MATCH($T483&amp;"/"&amp;M$349,$129:$129,0),FALSE),"")</f>
        <v>8297</v>
      </c>
      <c r="N483" s="287">
        <f>IFERROR(VLOOKUP($B$480,$131:$217,MATCH($T483&amp;"/"&amp;N$349,$129:$129,0),FALSE),"")</f>
        <v>-22917</v>
      </c>
      <c r="O483" s="287">
        <f>IFERROR(VLOOKUP($B$480,$131:$217,MATCH($T483&amp;"/"&amp;O$349,$129:$129,0),FALSE),"")</f>
        <v>-16802</v>
      </c>
      <c r="P483" s="287">
        <f>IFERROR(VLOOKUP($B$480,$131:$217,MATCH($T483&amp;"/"&amp;P$349,$129:$129,0),FALSE),"")</f>
        <v>-48189</v>
      </c>
      <c r="Q483" s="287">
        <f>IFERROR(VLOOKUP($B$480,$131:$217,MATCH($T483&amp;"/"&amp;Q$349,$129:$129,0),FALSE),"")</f>
        <v>-54905</v>
      </c>
      <c r="R483" s="287" t="str">
        <f>IFERROR(VLOOKUP($B$480,$131:$217,MATCH($T483&amp;"/"&amp;R$349,$129:$129,0),FALSE),"")</f>
        <v/>
      </c>
      <c r="S483" s="48"/>
      <c r="T483" s="285" t="s">
        <v>173</v>
      </c>
    </row>
    <row r="484" spans="2:20" x14ac:dyDescent="0.15">
      <c r="B484" s="356">
        <f>IFERROR(VLOOKUP($B$480,$131:$217,MATCH($T484&amp;"/"&amp;B$349,$129:$129,0),FALSE),"")</f>
        <v>32358.639999999999</v>
      </c>
      <c r="C484" s="356">
        <f>IFERROR(VLOOKUP($B$480,$131:$217,MATCH($T484&amp;"/"&amp;C$349,$129:$129,0),FALSE),"")</f>
        <v>-17145.57</v>
      </c>
      <c r="D484" s="356">
        <f>IFERROR(VLOOKUP($B$480,$131:$217,MATCH($T484&amp;"/"&amp;D$349,$129:$129,0),FALSE),"")</f>
        <v>12681</v>
      </c>
      <c r="E484" s="356">
        <f>IFERROR(VLOOKUP($B$480,$131:$217,MATCH($T484&amp;"/"&amp;E$349,$129:$129,0),FALSE),"")</f>
        <v>33374.69</v>
      </c>
      <c r="F484" s="356">
        <f>IFERROR(VLOOKUP($B$480,$131:$217,MATCH($T484&amp;"/"&amp;F$349,$129:$129,0),FALSE),"")</f>
        <v>27744.71</v>
      </c>
      <c r="G484" s="356">
        <f>IFERROR(VLOOKUP($B$480,$131:$217,MATCH($T484&amp;"/"&amp;G$349,$129:$129,0),FALSE),"")</f>
        <v>-2511.56</v>
      </c>
      <c r="H484" s="356">
        <f>IFERROR(VLOOKUP($B$480,$131:$217,MATCH($T484&amp;"/"&amp;H$349,$129:$129,0),FALSE),"")</f>
        <v>-69642.34</v>
      </c>
      <c r="I484" s="356">
        <f>IFERROR(VLOOKUP($B$480,$131:$217,MATCH($T484&amp;"/"&amp;I$349,$129:$129,0),FALSE),"")</f>
        <v>-112181.38</v>
      </c>
      <c r="J484" s="356">
        <f>IFERROR(VLOOKUP($B$480,$131:$217,MATCH($T484&amp;"/"&amp;J$349,$129:$129,0),FALSE),"")</f>
        <v>-29498.47</v>
      </c>
      <c r="K484" s="356">
        <f>IFERROR(VLOOKUP($B$480,$131:$217,MATCH($T484&amp;"/"&amp;K$349,$129:$129,0),FALSE),"")</f>
        <v>-64337.96</v>
      </c>
      <c r="L484" s="356">
        <f>IFERROR(VLOOKUP($B$480,$131:$217,MATCH($T484&amp;"/"&amp;L$349,$129:$129,0),FALSE),"")</f>
        <v>-6453.22</v>
      </c>
      <c r="M484" s="356">
        <f>IFERROR(VLOOKUP($B$480,$131:$217,MATCH($T484&amp;"/"&amp;M$349,$129:$129,0),FALSE),"")</f>
        <v>6232.57</v>
      </c>
      <c r="N484" s="356">
        <f>IFERROR(VLOOKUP($B$480,$131:$217,MATCH($T484&amp;"/"&amp;N$349,$129:$129,0),FALSE),"")</f>
        <v>-10494.2</v>
      </c>
      <c r="O484" s="356">
        <f>IFERROR(VLOOKUP($B$480,$131:$217,MATCH($T484&amp;"/"&amp;O$349,$129:$129,0),FALSE),"")</f>
        <v>-25304.52</v>
      </c>
      <c r="P484" s="356">
        <f>IFERROR(VLOOKUP($B$480,$131:$217,MATCH($T484&amp;"/"&amp;P$349,$129:$129,0),FALSE),"")</f>
        <v>22783.74</v>
      </c>
      <c r="Q484" s="356">
        <f>IFERROR(VLOOKUP($B$480,$131:$217,MATCH($T484&amp;"/"&amp;Q$349,$129:$129,0),FALSE),"")</f>
        <v>9497.26</v>
      </c>
      <c r="R484" s="356" t="str">
        <f>IFERROR(VLOOKUP($B$480,$131:$217,MATCH($T484&amp;"/"&amp;R$349,$129:$129,0),FALSE),"")</f>
        <v/>
      </c>
      <c r="S484" s="48"/>
      <c r="T484" s="285" t="s">
        <v>206</v>
      </c>
    </row>
    <row r="485" spans="2:20" x14ac:dyDescent="0.15">
      <c r="B485" s="287">
        <f>SUM(B481:B484)</f>
        <v>16410.64</v>
      </c>
      <c r="C485" s="413">
        <f>SUM(C481:C484)</f>
        <v>124782.43</v>
      </c>
      <c r="D485" s="413">
        <f>SUM(D481:D484)</f>
        <v>-20982</v>
      </c>
      <c r="E485" s="413">
        <f>SUM(E481:E484)</f>
        <v>77982.69</v>
      </c>
      <c r="F485" s="413">
        <f>SUM(F481:F484)</f>
        <v>59088.71</v>
      </c>
      <c r="G485" s="413">
        <f>SUM(G481:G484)</f>
        <v>21533.439999999999</v>
      </c>
      <c r="H485" s="413">
        <f>SUM(H481:H484)</f>
        <v>-43160.34</v>
      </c>
      <c r="I485" s="413">
        <f>SUM(I481:I484)</f>
        <v>-73645.38</v>
      </c>
      <c r="J485" s="413">
        <f>SUM(J481:J484)</f>
        <v>34031.53</v>
      </c>
      <c r="K485" s="413">
        <f>SUM(K481:K484)</f>
        <v>-34534.959999999999</v>
      </c>
      <c r="L485" s="413">
        <f>SUM(L481:L484)</f>
        <v>35387.78</v>
      </c>
      <c r="M485" s="413">
        <f>SUM(M481:M484)</f>
        <v>29399.57</v>
      </c>
      <c r="N485" s="413">
        <f>IF(N482="",N481*4,IF(N483="",(N482+N481)*2,IF(N484="",((N483+N482+N481)/3)*4,SUM(N481:N484))))</f>
        <v>-20941.2</v>
      </c>
      <c r="O485" s="413">
        <f>IF(O482="",O481*4,IF(O483="",(O482+O481)*2,IF(O484="",((O483+O482+O481)/3)*4,SUM(O481:O484))))</f>
        <v>-64083.520000000004</v>
      </c>
      <c r="P485" s="413">
        <f>SUM(P481:P484)</f>
        <v>-43566.259999999995</v>
      </c>
      <c r="Q485" s="413">
        <f>IF(Q482="",Q481*4,IF(Q483="",(Q482+Q481)*2,IF(Q484="",((Q483+Q482+Q481)/3)*4,SUM(Q481:Q484))))</f>
        <v>-62201.74</v>
      </c>
      <c r="R485" s="413">
        <f>IF(R482="",R481*4,IF(R483="",(R482+R481)*2,IF(R484="",((R483+R482+R481)/3)*4,SUM(R481:R484))))</f>
        <v>5184</v>
      </c>
      <c r="S485" s="48"/>
      <c r="T485" s="285" t="s">
        <v>172</v>
      </c>
    </row>
    <row r="486" spans="2:20" x14ac:dyDescent="0.15">
      <c r="B486" s="412" t="s">
        <v>224</v>
      </c>
      <c r="C486" s="411"/>
      <c r="D486" s="411"/>
      <c r="E486" s="411"/>
      <c r="F486" s="411"/>
      <c r="G486" s="411"/>
      <c r="H486" s="411"/>
      <c r="I486" s="411"/>
      <c r="J486" s="411"/>
      <c r="K486" s="411"/>
      <c r="L486" s="411"/>
      <c r="M486" s="411"/>
      <c r="N486" s="411"/>
      <c r="O486" s="411"/>
      <c r="P486" s="411"/>
      <c r="Q486" s="411"/>
      <c r="R486" s="411"/>
      <c r="S486" s="48"/>
      <c r="T486" s="285"/>
    </row>
    <row r="487" spans="2:20" x14ac:dyDescent="0.15">
      <c r="B487" s="287" t="str">
        <f>IFERROR(VLOOKUP($B$486,$131:$217,MATCH($T487&amp;"/"&amp;B$349,$129:$129,0),FALSE),"")</f>
        <v/>
      </c>
      <c r="C487" s="287" t="str">
        <f>IFERROR(VLOOKUP($B$486,$131:$217,MATCH($T487&amp;"/"&amp;C$349,$129:$129,0),FALSE),"")</f>
        <v/>
      </c>
      <c r="D487" s="287" t="str">
        <f>IFERROR(VLOOKUP($B$486,$131:$217,MATCH($T487&amp;"/"&amp;D$349,$129:$129,0),FALSE),"")</f>
        <v/>
      </c>
      <c r="E487" s="287" t="str">
        <f>IFERROR(VLOOKUP($B$486,$131:$217,MATCH($T487&amp;"/"&amp;E$349,$129:$129,0),FALSE),"")</f>
        <v/>
      </c>
      <c r="F487" s="287" t="str">
        <f>IFERROR(VLOOKUP($B$486,$131:$217,MATCH($T487&amp;"/"&amp;F$349,$129:$129,0),FALSE),"")</f>
        <v/>
      </c>
      <c r="G487" s="287" t="str">
        <f>IFERROR(VLOOKUP($B$486,$131:$217,MATCH($T487&amp;"/"&amp;G$349,$129:$129,0),FALSE),"")</f>
        <v/>
      </c>
      <c r="H487" s="287" t="str">
        <f>IFERROR(VLOOKUP($B$486,$131:$217,MATCH($T487&amp;"/"&amp;H$349,$129:$129,0),FALSE),"")</f>
        <v/>
      </c>
      <c r="I487" s="287" t="str">
        <f>IFERROR(VLOOKUP($B$486,$131:$217,MATCH($T487&amp;"/"&amp;I$349,$129:$129,0),FALSE),"")</f>
        <v/>
      </c>
      <c r="J487" s="287" t="str">
        <f>IFERROR(VLOOKUP($B$486,$131:$217,MATCH($T487&amp;"/"&amp;J$349,$129:$129,0),FALSE),"")</f>
        <v/>
      </c>
      <c r="K487" s="287" t="str">
        <f>IFERROR(VLOOKUP($B$486,$131:$217,MATCH($T487&amp;"/"&amp;K$349,$129:$129,0),FALSE),"")</f>
        <v/>
      </c>
      <c r="L487" s="287" t="str">
        <f>IFERROR(VLOOKUP($B$486,$131:$217,MATCH($T487&amp;"/"&amp;L$349,$129:$129,0),FALSE),"")</f>
        <v/>
      </c>
      <c r="M487" s="287" t="str">
        <f>IFERROR(VLOOKUP($B$486,$131:$217,MATCH($T487&amp;"/"&amp;M$349,$129:$129,0),FALSE),"")</f>
        <v/>
      </c>
      <c r="N487" s="287" t="str">
        <f>IFERROR(VLOOKUP($B$486,$131:$217,MATCH($T487&amp;"/"&amp;N$349,$129:$129,0),FALSE),"")</f>
        <v/>
      </c>
      <c r="O487" s="287" t="str">
        <f>IFERROR(VLOOKUP($B$486,$131:$217,MATCH($T487&amp;"/"&amp;O$349,$129:$129,0),FALSE),"")</f>
        <v/>
      </c>
      <c r="P487" s="287" t="str">
        <f>IFERROR(VLOOKUP($B$486,$131:$217,MATCH($T487&amp;"/"&amp;P$349,$129:$129,0),FALSE),"")</f>
        <v/>
      </c>
      <c r="Q487" s="287" t="str">
        <f>IFERROR(VLOOKUP($B$486,$131:$217,MATCH($T487&amp;"/"&amp;Q$349,$129:$129,0),FALSE),"")</f>
        <v/>
      </c>
      <c r="R487" s="287" t="str">
        <f>IFERROR(VLOOKUP($B$486,$131:$217,MATCH($T487&amp;"/"&amp;R$349,$129:$129,0),FALSE),"")</f>
        <v/>
      </c>
      <c r="S487" s="48"/>
      <c r="T487" s="285" t="s">
        <v>175</v>
      </c>
    </row>
    <row r="488" spans="2:20" x14ac:dyDescent="0.15">
      <c r="B488" s="287" t="str">
        <f>IFERROR(VLOOKUP($B$486,$131:$217,MATCH($T488&amp;"/"&amp;B$349,$129:$129,0),FALSE),"")</f>
        <v/>
      </c>
      <c r="C488" s="287" t="str">
        <f>IFERROR(VLOOKUP($B$486,$131:$217,MATCH($T488&amp;"/"&amp;C$349,$129:$129,0),FALSE),"")</f>
        <v/>
      </c>
      <c r="D488" s="287" t="str">
        <f>IFERROR(VLOOKUP($B$486,$131:$217,MATCH($T488&amp;"/"&amp;D$349,$129:$129,0),FALSE),"")</f>
        <v/>
      </c>
      <c r="E488" s="287" t="str">
        <f>IFERROR(VLOOKUP($B$486,$131:$217,MATCH($T488&amp;"/"&amp;E$349,$129:$129,0),FALSE),"")</f>
        <v/>
      </c>
      <c r="F488" s="287" t="str">
        <f>IFERROR(VLOOKUP($B$486,$131:$217,MATCH($T488&amp;"/"&amp;F$349,$129:$129,0),FALSE),"")</f>
        <v/>
      </c>
      <c r="G488" s="287" t="str">
        <f>IFERROR(VLOOKUP($B$486,$131:$217,MATCH($T488&amp;"/"&amp;G$349,$129:$129,0),FALSE),"")</f>
        <v/>
      </c>
      <c r="H488" s="287" t="str">
        <f>IFERROR(VLOOKUP($B$486,$131:$217,MATCH($T488&amp;"/"&amp;H$349,$129:$129,0),FALSE),"")</f>
        <v/>
      </c>
      <c r="I488" s="287" t="str">
        <f>IFERROR(VLOOKUP($B$486,$131:$217,MATCH($T488&amp;"/"&amp;I$349,$129:$129,0),FALSE),"")</f>
        <v/>
      </c>
      <c r="J488" s="287" t="str">
        <f>IFERROR(VLOOKUP($B$486,$131:$217,MATCH($T488&amp;"/"&amp;J$349,$129:$129,0),FALSE),"")</f>
        <v/>
      </c>
      <c r="K488" s="287" t="str">
        <f>IFERROR(VLOOKUP($B$486,$131:$217,MATCH($T488&amp;"/"&amp;K$349,$129:$129,0),FALSE),"")</f>
        <v/>
      </c>
      <c r="L488" s="287" t="str">
        <f>IFERROR(VLOOKUP($B$486,$131:$217,MATCH($T488&amp;"/"&amp;L$349,$129:$129,0),FALSE),"")</f>
        <v/>
      </c>
      <c r="M488" s="287" t="str">
        <f>IFERROR(VLOOKUP($B$486,$131:$217,MATCH($T488&amp;"/"&amp;M$349,$129:$129,0),FALSE),"")</f>
        <v/>
      </c>
      <c r="N488" s="287" t="str">
        <f>IFERROR(VLOOKUP($B$486,$131:$217,MATCH($T488&amp;"/"&amp;N$349,$129:$129,0),FALSE),"")</f>
        <v/>
      </c>
      <c r="O488" s="287" t="str">
        <f>IFERROR(VLOOKUP($B$486,$131:$217,MATCH($T488&amp;"/"&amp;O$349,$129:$129,0),FALSE),"")</f>
        <v/>
      </c>
      <c r="P488" s="287" t="str">
        <f>IFERROR(VLOOKUP($B$486,$131:$217,MATCH($T488&amp;"/"&amp;P$349,$129:$129,0),FALSE),"")</f>
        <v/>
      </c>
      <c r="Q488" s="287" t="str">
        <f>IFERROR(VLOOKUP($B$486,$131:$217,MATCH($T488&amp;"/"&amp;Q$349,$129:$129,0),FALSE),"")</f>
        <v/>
      </c>
      <c r="R488" s="287" t="str">
        <f>IFERROR(VLOOKUP($B$486,$131:$217,MATCH($T488&amp;"/"&amp;R$349,$129:$129,0),FALSE),"")</f>
        <v/>
      </c>
      <c r="S488" s="48"/>
      <c r="T488" s="285" t="s">
        <v>174</v>
      </c>
    </row>
    <row r="489" spans="2:20" x14ac:dyDescent="0.15">
      <c r="B489" s="287" t="str">
        <f>IFERROR(VLOOKUP($B$486,$131:$217,MATCH($T489&amp;"/"&amp;B$349,$129:$129,0),FALSE),"")</f>
        <v/>
      </c>
      <c r="C489" s="287" t="str">
        <f>IFERROR(VLOOKUP($B$486,$131:$217,MATCH($T489&amp;"/"&amp;C$349,$129:$129,0),FALSE),"")</f>
        <v/>
      </c>
      <c r="D489" s="287" t="str">
        <f>IFERROR(VLOOKUP($B$486,$131:$217,MATCH($T489&amp;"/"&amp;D$349,$129:$129,0),FALSE),"")</f>
        <v/>
      </c>
      <c r="E489" s="287" t="str">
        <f>IFERROR(VLOOKUP($B$486,$131:$217,MATCH($T489&amp;"/"&amp;E$349,$129:$129,0),FALSE),"")</f>
        <v/>
      </c>
      <c r="F489" s="287" t="str">
        <f>IFERROR(VLOOKUP($B$486,$131:$217,MATCH($T489&amp;"/"&amp;F$349,$129:$129,0),FALSE),"")</f>
        <v/>
      </c>
      <c r="G489" s="287" t="str">
        <f>IFERROR(VLOOKUP($B$486,$131:$217,MATCH($T489&amp;"/"&amp;G$349,$129:$129,0),FALSE),"")</f>
        <v/>
      </c>
      <c r="H489" s="287" t="str">
        <f>IFERROR(VLOOKUP($B$486,$131:$217,MATCH($T489&amp;"/"&amp;H$349,$129:$129,0),FALSE),"")</f>
        <v/>
      </c>
      <c r="I489" s="287" t="str">
        <f>IFERROR(VLOOKUP($B$486,$131:$217,MATCH($T489&amp;"/"&amp;I$349,$129:$129,0),FALSE),"")</f>
        <v/>
      </c>
      <c r="J489" s="287" t="str">
        <f>IFERROR(VLOOKUP($B$486,$131:$217,MATCH($T489&amp;"/"&amp;J$349,$129:$129,0),FALSE),"")</f>
        <v/>
      </c>
      <c r="K489" s="287" t="str">
        <f>IFERROR(VLOOKUP($B$486,$131:$217,MATCH($T489&amp;"/"&amp;K$349,$129:$129,0),FALSE),"")</f>
        <v/>
      </c>
      <c r="L489" s="287" t="str">
        <f>IFERROR(VLOOKUP($B$486,$131:$217,MATCH($T489&amp;"/"&amp;L$349,$129:$129,0),FALSE),"")</f>
        <v/>
      </c>
      <c r="M489" s="287" t="str">
        <f>IFERROR(VLOOKUP($B$486,$131:$217,MATCH($T489&amp;"/"&amp;M$349,$129:$129,0),FALSE),"")</f>
        <v/>
      </c>
      <c r="N489" s="287" t="str">
        <f>IFERROR(VLOOKUP($B$486,$131:$217,MATCH($T489&amp;"/"&amp;N$349,$129:$129,0),FALSE),"")</f>
        <v/>
      </c>
      <c r="O489" s="287" t="str">
        <f>IFERROR(VLOOKUP($B$486,$131:$217,MATCH($T489&amp;"/"&amp;O$349,$129:$129,0),FALSE),"")</f>
        <v/>
      </c>
      <c r="P489" s="287" t="str">
        <f>IFERROR(VLOOKUP($B$486,$131:$217,MATCH($T489&amp;"/"&amp;P$349,$129:$129,0),FALSE),"")</f>
        <v/>
      </c>
      <c r="Q489" s="287" t="str">
        <f>IFERROR(VLOOKUP($B$486,$131:$217,MATCH($T489&amp;"/"&amp;Q$349,$129:$129,0),FALSE),"")</f>
        <v/>
      </c>
      <c r="R489" s="287" t="str">
        <f>IFERROR(VLOOKUP($B$486,$131:$217,MATCH($T489&amp;"/"&amp;R$349,$129:$129,0),FALSE),"")</f>
        <v/>
      </c>
      <c r="S489" s="48"/>
      <c r="T489" s="285" t="s">
        <v>173</v>
      </c>
    </row>
    <row r="490" spans="2:20" x14ac:dyDescent="0.15">
      <c r="B490" s="356" t="str">
        <f>IFERROR(VLOOKUP($B$486,$131:$217,MATCH($T490&amp;"/"&amp;B$349,$129:$129,0),FALSE),"")</f>
        <v/>
      </c>
      <c r="C490" s="356" t="str">
        <f>IFERROR(VLOOKUP($B$486,$131:$217,MATCH($T490&amp;"/"&amp;C$349,$129:$129,0),FALSE),"")</f>
        <v/>
      </c>
      <c r="D490" s="356" t="str">
        <f>IFERROR(VLOOKUP($B$486,$131:$217,MATCH($T490&amp;"/"&amp;D$349,$129:$129,0),FALSE),"")</f>
        <v/>
      </c>
      <c r="E490" s="356" t="str">
        <f>IFERROR(VLOOKUP($B$486,$131:$217,MATCH($T490&amp;"/"&amp;E$349,$129:$129,0),FALSE),"")</f>
        <v/>
      </c>
      <c r="F490" s="356" t="str">
        <f>IFERROR(VLOOKUP($B$486,$131:$217,MATCH($T490&amp;"/"&amp;F$349,$129:$129,0),FALSE),"")</f>
        <v/>
      </c>
      <c r="G490" s="356" t="str">
        <f>IFERROR(VLOOKUP($B$486,$131:$217,MATCH($T490&amp;"/"&amp;G$349,$129:$129,0),FALSE),"")</f>
        <v/>
      </c>
      <c r="H490" s="356" t="str">
        <f>IFERROR(VLOOKUP($B$486,$131:$217,MATCH($T490&amp;"/"&amp;H$349,$129:$129,0),FALSE),"")</f>
        <v/>
      </c>
      <c r="I490" s="356" t="str">
        <f>IFERROR(VLOOKUP($B$486,$131:$217,MATCH($T490&amp;"/"&amp;I$349,$129:$129,0),FALSE),"")</f>
        <v/>
      </c>
      <c r="J490" s="356" t="str">
        <f>IFERROR(VLOOKUP($B$486,$131:$217,MATCH($T490&amp;"/"&amp;J$349,$129:$129,0),FALSE),"")</f>
        <v/>
      </c>
      <c r="K490" s="356" t="str">
        <f>IFERROR(VLOOKUP($B$486,$131:$217,MATCH($T490&amp;"/"&amp;K$349,$129:$129,0),FALSE),"")</f>
        <v/>
      </c>
      <c r="L490" s="356" t="str">
        <f>IFERROR(VLOOKUP($B$486,$131:$217,MATCH($T490&amp;"/"&amp;L$349,$129:$129,0),FALSE),"")</f>
        <v/>
      </c>
      <c r="M490" s="356" t="str">
        <f>IFERROR(VLOOKUP($B$486,$131:$217,MATCH($T490&amp;"/"&amp;M$349,$129:$129,0),FALSE),"")</f>
        <v/>
      </c>
      <c r="N490" s="356" t="str">
        <f>IFERROR(VLOOKUP($B$486,$131:$217,MATCH($T490&amp;"/"&amp;N$349,$129:$129,0),FALSE),"")</f>
        <v/>
      </c>
      <c r="O490" s="356" t="str">
        <f>IFERROR(VLOOKUP($B$486,$131:$217,MATCH($T490&amp;"/"&amp;O$349,$129:$129,0),FALSE),"")</f>
        <v/>
      </c>
      <c r="P490" s="356" t="str">
        <f>IFERROR(VLOOKUP($B$486,$131:$217,MATCH($T490&amp;"/"&amp;P$349,$129:$129,0),FALSE),"")</f>
        <v/>
      </c>
      <c r="Q490" s="356" t="str">
        <f>IFERROR(VLOOKUP($B$486,$131:$217,MATCH($T490&amp;"/"&amp;Q$349,$129:$129,0),FALSE),"")</f>
        <v/>
      </c>
      <c r="R490" s="356" t="str">
        <f>IFERROR(VLOOKUP($B$486,$131:$217,MATCH($T490&amp;"/"&amp;R$349,$129:$129,0),FALSE),"")</f>
        <v/>
      </c>
      <c r="S490" s="48"/>
      <c r="T490" s="285" t="s">
        <v>206</v>
      </c>
    </row>
    <row r="491" spans="2:20" x14ac:dyDescent="0.15">
      <c r="B491" s="287">
        <f>SUM(B487:B490)</f>
        <v>0</v>
      </c>
      <c r="C491" s="413">
        <f>SUM(C487:C490)</f>
        <v>0</v>
      </c>
      <c r="D491" s="413">
        <f>SUM(D487:D490)</f>
        <v>0</v>
      </c>
      <c r="E491" s="413">
        <f>SUM(E487:E490)</f>
        <v>0</v>
      </c>
      <c r="F491" s="413">
        <f>SUM(F487:F490)</f>
        <v>0</v>
      </c>
      <c r="G491" s="413">
        <f>SUM(G487:G490)</f>
        <v>0</v>
      </c>
      <c r="H491" s="413">
        <f>SUM(H487:H490)</f>
        <v>0</v>
      </c>
      <c r="I491" s="413">
        <f>SUM(I487:I490)</f>
        <v>0</v>
      </c>
      <c r="J491" s="413">
        <f>SUM(J487:J490)</f>
        <v>0</v>
      </c>
      <c r="K491" s="413">
        <f>SUM(K487:K490)</f>
        <v>0</v>
      </c>
      <c r="L491" s="413">
        <f>SUM(L487:L490)</f>
        <v>0</v>
      </c>
      <c r="M491" s="413">
        <f>SUM(M487:M490)</f>
        <v>0</v>
      </c>
      <c r="N491" s="413" t="e">
        <f>IF(N488="",N487*4,IF(N489="",(N488+N487)*2,IF(N490="",((N489+N488+N487)/3)*4,SUM(N487:N490))))</f>
        <v>#VALUE!</v>
      </c>
      <c r="O491" s="413" t="e">
        <f>IF(O488="",O487*4,IF(O489="",(O488+O487)*2,IF(O490="",((O489+O488+O487)/3)*4,SUM(O487:O490))))</f>
        <v>#VALUE!</v>
      </c>
      <c r="P491" s="413">
        <f>SUM(P487:P490)</f>
        <v>0</v>
      </c>
      <c r="Q491" s="413" t="e">
        <f>IF(Q488="",Q487*4,IF(Q489="",(Q488+Q487)*2,IF(Q490="",((Q489+Q488+Q487)/3)*4,SUM(Q487:Q490))))</f>
        <v>#VALUE!</v>
      </c>
      <c r="R491" s="413" t="e">
        <f>IF(R488="",R487*4,IF(R489="",(R488+R487)*2,IF(R490="",((R489+R488+R487)/3)*4,SUM(R487:R490))))</f>
        <v>#VALUE!</v>
      </c>
      <c r="S491" s="48"/>
      <c r="T491" s="285" t="s">
        <v>172</v>
      </c>
    </row>
    <row r="492" spans="2:20" s="270" customFormat="1" x14ac:dyDescent="0.15">
      <c r="B492" s="412" t="s">
        <v>223</v>
      </c>
      <c r="C492" s="411"/>
      <c r="D492" s="411"/>
      <c r="E492" s="411"/>
      <c r="F492" s="411"/>
      <c r="G492" s="411"/>
      <c r="H492" s="411"/>
      <c r="I492" s="411"/>
      <c r="J492" s="411"/>
      <c r="K492" s="411"/>
      <c r="L492" s="411"/>
      <c r="M492" s="411"/>
      <c r="N492" s="411"/>
      <c r="O492" s="411"/>
      <c r="P492" s="411"/>
      <c r="Q492" s="411"/>
      <c r="R492" s="411"/>
      <c r="S492" s="48"/>
      <c r="T492" s="285"/>
    </row>
    <row r="493" spans="2:20" s="270" customFormat="1" x14ac:dyDescent="0.15">
      <c r="B493" s="287">
        <f>IFERROR(VLOOKUP($B$492,$131:$217,MATCH($T493&amp;"/"&amp;B$349,$129:$129,0),FALSE),"")</f>
        <v>2119136</v>
      </c>
      <c r="C493" s="287">
        <f>IFERROR(VLOOKUP($B$492,$131:$217,MATCH($T493&amp;"/"&amp;C$349,$129:$129,0),FALSE),"")</f>
        <v>2177456</v>
      </c>
      <c r="D493" s="287">
        <f>IFERROR(VLOOKUP($B$492,$131:$217,MATCH($T493&amp;"/"&amp;D$349,$129:$129,0),FALSE),"")</f>
        <v>2550096</v>
      </c>
      <c r="E493" s="287">
        <f>IFERROR(VLOOKUP($B$492,$131:$217,MATCH($T493&amp;"/"&amp;E$349,$129:$129,0),FALSE),"")</f>
        <v>3023882</v>
      </c>
      <c r="F493" s="287">
        <f>IFERROR(VLOOKUP($B$492,$131:$217,MATCH($T493&amp;"/"&amp;F$349,$129:$129,0),FALSE),"")</f>
        <v>3750791</v>
      </c>
      <c r="G493" s="287">
        <f>IFERROR(VLOOKUP($B$492,$131:$217,MATCH($T493&amp;"/"&amp;G$349,$129:$129,0),FALSE),"")</f>
        <v>4538297</v>
      </c>
      <c r="H493" s="287">
        <f>IFERROR(VLOOKUP($B$492,$131:$217,MATCH($T493&amp;"/"&amp;H$349,$129:$129,0),FALSE),"")</f>
        <v>4650201</v>
      </c>
      <c r="I493" s="287">
        <f>IFERROR(VLOOKUP($B$492,$131:$217,MATCH($T493&amp;"/"&amp;I$349,$129:$129,0),FALSE),"")</f>
        <v>5180517</v>
      </c>
      <c r="J493" s="287">
        <f>IFERROR(VLOOKUP($B$492,$131:$217,MATCH($T493&amp;"/"&amp;J$349,$129:$129,0),FALSE),"")</f>
        <v>5330664</v>
      </c>
      <c r="K493" s="287">
        <f>IFERROR(VLOOKUP($B$492,$131:$217,MATCH($T493&amp;"/"&amp;K$349,$129:$129,0),FALSE),"")</f>
        <v>5345671</v>
      </c>
      <c r="L493" s="287">
        <f>IFERROR(VLOOKUP($B$492,$131:$217,MATCH($T493&amp;"/"&amp;L$349,$129:$129,0),FALSE),"")</f>
        <v>5741277</v>
      </c>
      <c r="M493" s="287">
        <f>IFERROR(VLOOKUP($B$492,$131:$217,MATCH($T493&amp;"/"&amp;M$349,$129:$129,0),FALSE),"")</f>
        <v>5743736</v>
      </c>
      <c r="N493" s="287">
        <f>IFERROR(VLOOKUP($B$492,$131:$217,MATCH($T493&amp;"/"&amp;N$349,$129:$129,0),FALSE),"")</f>
        <v>4601165</v>
      </c>
      <c r="O493" s="287">
        <f>IFERROR(VLOOKUP($B$492,$131:$217,MATCH($T493&amp;"/"&amp;O$349,$129:$129,0),FALSE),"")</f>
        <v>2773726</v>
      </c>
      <c r="P493" s="287">
        <f>IFERROR(VLOOKUP($B$492,$131:$217,MATCH($T493&amp;"/"&amp;P$349,$129:$129,0),FALSE),"")</f>
        <v>3881884</v>
      </c>
      <c r="Q493" s="287">
        <f>IFERROR(VLOOKUP($B$492,$131:$217,MATCH($T493&amp;"/"&amp;Q$349,$129:$129,0),FALSE),"")</f>
        <v>5863338</v>
      </c>
      <c r="R493" s="287">
        <f>IFERROR(VLOOKUP($B$492,$131:$217,MATCH($T493&amp;"/"&amp;R$349,$129:$129,0),FALSE),"")</f>
        <v>6389405</v>
      </c>
      <c r="S493" s="48"/>
      <c r="T493" s="285" t="s">
        <v>175</v>
      </c>
    </row>
    <row r="494" spans="2:20" s="270" customFormat="1" x14ac:dyDescent="0.15">
      <c r="B494" s="287">
        <f>IFERROR(VLOOKUP($B$492,$131:$217,MATCH($T494&amp;"/"&amp;B$349,$129:$129,0),FALSE),"")</f>
        <v>1929945</v>
      </c>
      <c r="C494" s="287">
        <f>IFERROR(VLOOKUP($B$492,$131:$217,MATCH($T494&amp;"/"&amp;C$349,$129:$129,0),FALSE),"")</f>
        <v>2017277</v>
      </c>
      <c r="D494" s="287">
        <f>IFERROR(VLOOKUP($B$492,$131:$217,MATCH($T494&amp;"/"&amp;D$349,$129:$129,0),FALSE),"")</f>
        <v>2065544</v>
      </c>
      <c r="E494" s="287">
        <f>IFERROR(VLOOKUP($B$492,$131:$217,MATCH($T494&amp;"/"&amp;E$349,$129:$129,0),FALSE),"")</f>
        <v>2656946</v>
      </c>
      <c r="F494" s="287">
        <f>IFERROR(VLOOKUP($B$492,$131:$217,MATCH($T494&amp;"/"&amp;F$349,$129:$129,0),FALSE),"")</f>
        <v>3566449</v>
      </c>
      <c r="G494" s="287">
        <f>IFERROR(VLOOKUP($B$492,$131:$217,MATCH($T494&amp;"/"&amp;G$349,$129:$129,0),FALSE),"")</f>
        <v>4248929</v>
      </c>
      <c r="H494" s="287">
        <f>IFERROR(VLOOKUP($B$492,$131:$217,MATCH($T494&amp;"/"&amp;H$349,$129:$129,0),FALSE),"")</f>
        <v>4352184</v>
      </c>
      <c r="I494" s="287">
        <f>IFERROR(VLOOKUP($B$492,$131:$217,MATCH($T494&amp;"/"&amp;I$349,$129:$129,0),FALSE),"")</f>
        <v>4548307</v>
      </c>
      <c r="J494" s="287">
        <f>IFERROR(VLOOKUP($B$492,$131:$217,MATCH($T494&amp;"/"&amp;J$349,$129:$129,0),FALSE),"")</f>
        <v>4868388</v>
      </c>
      <c r="K494" s="287">
        <f>IFERROR(VLOOKUP($B$492,$131:$217,MATCH($T494&amp;"/"&amp;K$349,$129:$129,0),FALSE),"")</f>
        <v>4799340</v>
      </c>
      <c r="L494" s="287">
        <f>IFERROR(VLOOKUP($B$492,$131:$217,MATCH($T494&amp;"/"&amp;L$349,$129:$129,0),FALSE),"")</f>
        <v>5191054</v>
      </c>
      <c r="M494" s="287">
        <f>IFERROR(VLOOKUP($B$492,$131:$217,MATCH($T494&amp;"/"&amp;M$349,$129:$129,0),FALSE),"")</f>
        <v>5225582</v>
      </c>
      <c r="N494" s="287">
        <f>IFERROR(VLOOKUP($B$492,$131:$217,MATCH($T494&amp;"/"&amp;N$349,$129:$129,0),FALSE),"")</f>
        <v>2336237</v>
      </c>
      <c r="O494" s="287">
        <f>IFERROR(VLOOKUP($B$492,$131:$217,MATCH($T494&amp;"/"&amp;O$349,$129:$129,0),FALSE),"")</f>
        <v>2689376</v>
      </c>
      <c r="P494" s="287">
        <f>IFERROR(VLOOKUP($B$492,$131:$217,MATCH($T494&amp;"/"&amp;P$349,$129:$129,0),FALSE),"")</f>
        <v>4339286</v>
      </c>
      <c r="Q494" s="287">
        <f>IFERROR(VLOOKUP($B$492,$131:$217,MATCH($T494&amp;"/"&amp;Q$349,$129:$129,0),FALSE),"")</f>
        <v>5250296</v>
      </c>
      <c r="R494" s="287" t="str">
        <f>IFERROR(VLOOKUP($B$492,$131:$217,MATCH($T494&amp;"/"&amp;R$349,$129:$129,0),FALSE),"")</f>
        <v/>
      </c>
      <c r="S494" s="48"/>
      <c r="T494" s="285" t="s">
        <v>174</v>
      </c>
    </row>
    <row r="495" spans="2:20" s="270" customFormat="1" x14ac:dyDescent="0.15">
      <c r="B495" s="287">
        <f>IFERROR(VLOOKUP($B$492,$131:$217,MATCH($T495&amp;"/"&amp;B$349,$129:$129,0),FALSE),"")</f>
        <v>1962871</v>
      </c>
      <c r="C495" s="287">
        <f>IFERROR(VLOOKUP($B$492,$131:$217,MATCH($T495&amp;"/"&amp;C$349,$129:$129,0),FALSE),"")</f>
        <v>1991077</v>
      </c>
      <c r="D495" s="287">
        <f>IFERROR(VLOOKUP($B$492,$131:$217,MATCH($T495&amp;"/"&amp;D$349,$129:$129,0),FALSE),"")</f>
        <v>2178934</v>
      </c>
      <c r="E495" s="287">
        <f>IFERROR(VLOOKUP($B$492,$131:$217,MATCH($T495&amp;"/"&amp;E$349,$129:$129,0),FALSE),"")</f>
        <v>2825507</v>
      </c>
      <c r="F495" s="287">
        <f>IFERROR(VLOOKUP($B$492,$131:$217,MATCH($T495&amp;"/"&amp;F$349,$129:$129,0),FALSE),"")</f>
        <v>3493321</v>
      </c>
      <c r="G495" s="287">
        <f>IFERROR(VLOOKUP($B$492,$131:$217,MATCH($T495&amp;"/"&amp;G$349,$129:$129,0),FALSE),"")</f>
        <v>4120484</v>
      </c>
      <c r="H495" s="287">
        <f>IFERROR(VLOOKUP($B$492,$131:$217,MATCH($T495&amp;"/"&amp;H$349,$129:$129,0),FALSE),"")</f>
        <v>4387737</v>
      </c>
      <c r="I495" s="287">
        <f>IFERROR(VLOOKUP($B$492,$131:$217,MATCH($T495&amp;"/"&amp;I$349,$129:$129,0),FALSE),"")</f>
        <v>4548683</v>
      </c>
      <c r="J495" s="287">
        <f>IFERROR(VLOOKUP($B$492,$131:$217,MATCH($T495&amp;"/"&amp;J$349,$129:$129,0),FALSE),"")</f>
        <v>4743157</v>
      </c>
      <c r="K495" s="287">
        <f>IFERROR(VLOOKUP($B$492,$131:$217,MATCH($T495&amp;"/"&amp;K$349,$129:$129,0),FALSE),"")</f>
        <v>4880084</v>
      </c>
      <c r="L495" s="287">
        <f>IFERROR(VLOOKUP($B$492,$131:$217,MATCH($T495&amp;"/"&amp;L$349,$129:$129,0),FALSE),"")</f>
        <v>5321598</v>
      </c>
      <c r="M495" s="287">
        <f>IFERROR(VLOOKUP($B$492,$131:$217,MATCH($T495&amp;"/"&amp;M$349,$129:$129,0),FALSE),"")</f>
        <v>4964564</v>
      </c>
      <c r="N495" s="287">
        <f>IFERROR(VLOOKUP($B$492,$131:$217,MATCH($T495&amp;"/"&amp;N$349,$129:$129,0),FALSE),"")</f>
        <v>3061408</v>
      </c>
      <c r="O495" s="287">
        <f>IFERROR(VLOOKUP($B$492,$131:$217,MATCH($T495&amp;"/"&amp;O$349,$129:$129,0),FALSE),"")</f>
        <v>2424110</v>
      </c>
      <c r="P495" s="287">
        <f>IFERROR(VLOOKUP($B$492,$131:$217,MATCH($T495&amp;"/"&amp;P$349,$129:$129,0),FALSE),"")</f>
        <v>4572220</v>
      </c>
      <c r="Q495" s="287">
        <f>IFERROR(VLOOKUP($B$492,$131:$217,MATCH($T495&amp;"/"&amp;Q$349,$129:$129,0),FALSE),"")</f>
        <v>5415718</v>
      </c>
      <c r="R495" s="287" t="str">
        <f>IFERROR(VLOOKUP($B$492,$131:$217,MATCH($T495&amp;"/"&amp;R$349,$129:$129,0),FALSE),"")</f>
        <v/>
      </c>
      <c r="S495" s="48"/>
      <c r="T495" s="285" t="s">
        <v>173</v>
      </c>
    </row>
    <row r="496" spans="2:20" s="270" customFormat="1" x14ac:dyDescent="0.15">
      <c r="B496" s="287">
        <f>IFERROR(VLOOKUP($B$492,$131:$217,MATCH($T496&amp;"/"&amp;B$349,$129:$129,0),FALSE),"")</f>
        <v>2161429.33</v>
      </c>
      <c r="C496" s="287">
        <f>IFERROR(VLOOKUP($B$492,$131:$217,MATCH($T496&amp;"/"&amp;C$349,$129:$129,0),FALSE),"")</f>
        <v>2346486.81</v>
      </c>
      <c r="D496" s="287">
        <f>IFERROR(VLOOKUP($B$492,$131:$217,MATCH($T496&amp;"/"&amp;D$349,$129:$129,0),FALSE),"")</f>
        <v>2705665.18</v>
      </c>
      <c r="E496" s="287">
        <f>IFERROR(VLOOKUP($B$492,$131:$217,MATCH($T496&amp;"/"&amp;E$349,$129:$129,0),FALSE),"")</f>
        <v>3067894.84</v>
      </c>
      <c r="F496" s="287">
        <f>IFERROR(VLOOKUP($B$492,$131:$217,MATCH($T496&amp;"/"&amp;F$349,$129:$129,0),FALSE),"")</f>
        <v>4569840.95</v>
      </c>
      <c r="G496" s="287">
        <f>IFERROR(VLOOKUP($B$492,$131:$217,MATCH($T496&amp;"/"&amp;G$349,$129:$129,0),FALSE),"")</f>
        <v>4649641.0199999996</v>
      </c>
      <c r="H496" s="287">
        <f>IFERROR(VLOOKUP($B$492,$131:$217,MATCH($T496&amp;"/"&amp;H$349,$129:$129,0),FALSE),"")</f>
        <v>5096147.96</v>
      </c>
      <c r="I496" s="287">
        <f>IFERROR(VLOOKUP($B$492,$131:$217,MATCH($T496&amp;"/"&amp;I$349,$129:$129,0),FALSE),"")</f>
        <v>5013871.63</v>
      </c>
      <c r="J496" s="287">
        <f>IFERROR(VLOOKUP($B$492,$131:$217,MATCH($T496&amp;"/"&amp;J$349,$129:$129,0),FALSE),"")</f>
        <v>4964019.71</v>
      </c>
      <c r="K496" s="287">
        <f>IFERROR(VLOOKUP($B$492,$131:$217,MATCH($T496&amp;"/"&amp;K$349,$129:$129,0),FALSE),"")</f>
        <v>5320242.3899999997</v>
      </c>
      <c r="L496" s="287">
        <f>IFERROR(VLOOKUP($B$492,$131:$217,MATCH($T496&amp;"/"&amp;L$349,$129:$129,0),FALSE),"")</f>
        <v>5514224.9000000004</v>
      </c>
      <c r="M496" s="287">
        <f>IFERROR(VLOOKUP($B$492,$131:$217,MATCH($T496&amp;"/"&amp;M$349,$129:$129,0),FALSE),"")</f>
        <v>5357166.87</v>
      </c>
      <c r="N496" s="287">
        <f>IFERROR(VLOOKUP($B$492,$131:$217,MATCH($T496&amp;"/"&amp;N$349,$129:$129,0),FALSE),"")</f>
        <v>3250637.99</v>
      </c>
      <c r="O496" s="287">
        <f>IFERROR(VLOOKUP($B$492,$131:$217,MATCH($T496&amp;"/"&amp;O$349,$129:$129,0),FALSE),"")</f>
        <v>3748191.39</v>
      </c>
      <c r="P496" s="287">
        <f>IFERROR(VLOOKUP($B$492,$131:$217,MATCH($T496&amp;"/"&amp;P$349,$129:$129,0),FALSE),"")</f>
        <v>5502011.8300000001</v>
      </c>
      <c r="Q496" s="287">
        <f>IFERROR(VLOOKUP($B$492,$131:$217,MATCH($T496&amp;"/"&amp;Q$349,$129:$129,0),FALSE),"")</f>
        <v>6017890.8899999997</v>
      </c>
      <c r="R496" s="287" t="str">
        <f>IFERROR(VLOOKUP($B$492,$131:$217,MATCH($T496&amp;"/"&amp;R$349,$129:$129,0),FALSE),"")</f>
        <v/>
      </c>
      <c r="S496" s="48"/>
      <c r="T496" s="285" t="s">
        <v>206</v>
      </c>
    </row>
    <row r="497" spans="1:20" s="270" customFormat="1" x14ac:dyDescent="0.15">
      <c r="B497" s="76">
        <f>SUM(B493:B496)</f>
        <v>8173381.3300000001</v>
      </c>
      <c r="C497" s="76">
        <f>SUM(C493:C496)</f>
        <v>8532296.8100000005</v>
      </c>
      <c r="D497" s="76">
        <f>SUM(D493:D496)</f>
        <v>9500239.1799999997</v>
      </c>
      <c r="E497" s="76">
        <f>SUM(E493:E496)</f>
        <v>11574229.84</v>
      </c>
      <c r="F497" s="76">
        <f>SUM(F493:F496)</f>
        <v>15380401.949999999</v>
      </c>
      <c r="G497" s="76">
        <f>SUM(G493:G496)</f>
        <v>17557351.02</v>
      </c>
      <c r="H497" s="76">
        <f>SUM(H493:H496)</f>
        <v>18486269.960000001</v>
      </c>
      <c r="I497" s="76">
        <f>SUM(I493:I496)</f>
        <v>19291378.629999999</v>
      </c>
      <c r="J497" s="76">
        <f>SUM(J493:J496)</f>
        <v>19906228.710000001</v>
      </c>
      <c r="K497" s="76">
        <f>SUM(K493:K496)</f>
        <v>20345337.390000001</v>
      </c>
      <c r="L497" s="76">
        <f>SUM(L493:L496)</f>
        <v>21768153.899999999</v>
      </c>
      <c r="M497" s="76">
        <f>SUM(M493:M496)</f>
        <v>21291048.870000001</v>
      </c>
      <c r="N497" s="76">
        <f>IF(N494="",N493*4,IF(N495="",(N494+N493)*2,IF(N496="",((N495+N494+N493)/3)*4,SUM(N493:N496))))</f>
        <v>13249447.99</v>
      </c>
      <c r="O497" s="76">
        <f>IF(O494="",O493*4,IF(O495="",(O494+O493)*2,IF(O496="",((O495+O494+O493)/3)*4,SUM(O493:O496))))</f>
        <v>11635403.390000001</v>
      </c>
      <c r="P497" s="76">
        <f>SUM(P493:P496)</f>
        <v>18295401.829999998</v>
      </c>
      <c r="Q497" s="76">
        <f>IF(Q494="",Q493*4,IF(Q495="",(Q494+Q493)*2,IF(Q496="",((Q495+Q494+Q493)/3)*4,SUM(Q493:Q496))))</f>
        <v>22547242.890000001</v>
      </c>
      <c r="R497" s="76">
        <f>IF(R494="",R493*4,IF(R495="",(R494+R493)*2,IF(R496="",((R495+R494+R493)/3)*4,SUM(R493:R496))))</f>
        <v>25557620</v>
      </c>
      <c r="S497" s="48"/>
      <c r="T497" s="285" t="s">
        <v>172</v>
      </c>
    </row>
    <row r="498" spans="1:20" x14ac:dyDescent="0.15">
      <c r="B498" s="410" t="s">
        <v>222</v>
      </c>
      <c r="C498" s="409"/>
      <c r="D498" s="409"/>
      <c r="E498" s="409"/>
      <c r="F498" s="409"/>
      <c r="G498" s="409"/>
      <c r="H498" s="409"/>
      <c r="I498" s="409"/>
      <c r="J498" s="409"/>
      <c r="K498" s="409"/>
      <c r="L498" s="409"/>
      <c r="M498" s="409"/>
      <c r="N498" s="409"/>
      <c r="O498" s="409"/>
      <c r="P498" s="409"/>
      <c r="Q498" s="409"/>
      <c r="R498" s="409"/>
      <c r="S498" s="48"/>
      <c r="T498" s="285"/>
    </row>
    <row r="499" spans="1:20" x14ac:dyDescent="0.15">
      <c r="B499" s="408" t="s">
        <v>221</v>
      </c>
      <c r="C499" s="407"/>
      <c r="D499" s="407"/>
      <c r="E499" s="407"/>
      <c r="F499" s="407"/>
      <c r="G499" s="407"/>
      <c r="H499" s="407"/>
      <c r="I499" s="407"/>
      <c r="J499" s="407"/>
      <c r="K499" s="407"/>
      <c r="L499" s="407"/>
      <c r="M499" s="407"/>
      <c r="N499" s="407"/>
      <c r="O499" s="407"/>
      <c r="P499" s="407"/>
      <c r="Q499" s="407"/>
      <c r="R499" s="407"/>
      <c r="S499" s="48"/>
      <c r="T499" s="285"/>
    </row>
    <row r="500" spans="1:20" x14ac:dyDescent="0.15">
      <c r="B500" s="287">
        <f>IFERROR(VLOOKUP($B$499,$131:$217,MATCH($T500&amp;"/"&amp;B$349,$129:$129,0),FALSE),"")</f>
        <v>870229</v>
      </c>
      <c r="C500" s="287">
        <f>IFERROR(VLOOKUP($B$499,$131:$217,MATCH($T500&amp;"/"&amp;C$349,$129:$129,0),FALSE),"")</f>
        <v>929062</v>
      </c>
      <c r="D500" s="287">
        <f>IFERROR(VLOOKUP($B$499,$131:$217,MATCH($T500&amp;"/"&amp;D$349,$129:$129,0),FALSE),"")</f>
        <v>1044681</v>
      </c>
      <c r="E500" s="287">
        <f>IFERROR(VLOOKUP($B$499,$131:$217,MATCH($T500&amp;"/"&amp;E$349,$129:$129,0),FALSE),"")</f>
        <v>1225327</v>
      </c>
      <c r="F500" s="287">
        <f>IFERROR(VLOOKUP($B$499,$131:$217,MATCH($T500&amp;"/"&amp;F$349,$129:$129,0),FALSE),"")</f>
        <v>1528039</v>
      </c>
      <c r="G500" s="287">
        <f>IFERROR(VLOOKUP($B$499,$131:$217,MATCH($T500&amp;"/"&amp;G$349,$129:$129,0),FALSE),"")</f>
        <v>2487754</v>
      </c>
      <c r="H500" s="287">
        <f>IFERROR(VLOOKUP($B$499,$131:$217,MATCH($T500&amp;"/"&amp;H$349,$129:$129,0),FALSE),"")</f>
        <v>2545838</v>
      </c>
      <c r="I500" s="287">
        <f>IFERROR(VLOOKUP($B$499,$131:$217,MATCH($T500&amp;"/"&amp;I$349,$129:$129,0),FALSE),"")</f>
        <v>2773612</v>
      </c>
      <c r="J500" s="287">
        <f>IFERROR(VLOOKUP($B$499,$131:$217,MATCH($T500&amp;"/"&amp;J$349,$129:$129,0),FALSE),"")</f>
        <v>2839390</v>
      </c>
      <c r="K500" s="287">
        <f>IFERROR(VLOOKUP($B$499,$131:$217,MATCH($T500&amp;"/"&amp;K$349,$129:$129,0),FALSE),"")</f>
        <v>2848022</v>
      </c>
      <c r="L500" s="287">
        <f>IFERROR(VLOOKUP($B$499,$131:$217,MATCH($T500&amp;"/"&amp;L$349,$129:$129,0),FALSE),"")</f>
        <v>3011984</v>
      </c>
      <c r="M500" s="287">
        <f>IFERROR(VLOOKUP($B$499,$131:$217,MATCH($T500&amp;"/"&amp;M$349,$129:$129,0),FALSE),"")</f>
        <v>3059243</v>
      </c>
      <c r="N500" s="287">
        <f>IFERROR(VLOOKUP($B$499,$131:$217,MATCH($T500&amp;"/"&amp;N$349,$129:$129,0),FALSE),"")</f>
        <v>2721614</v>
      </c>
      <c r="O500" s="287">
        <f>IFERROR(VLOOKUP($B$499,$131:$217,MATCH($T500&amp;"/"&amp;O$349,$129:$129,0),FALSE),"")</f>
        <v>1813043</v>
      </c>
      <c r="P500" s="287">
        <f>IFERROR(VLOOKUP($B$499,$131:$217,MATCH($T500&amp;"/"&amp;P$349,$129:$129,0),FALSE),"")</f>
        <v>2285245</v>
      </c>
      <c r="Q500" s="287">
        <f>IFERROR(VLOOKUP($B$499,$131:$217,MATCH($T500&amp;"/"&amp;Q$349,$129:$129,0),FALSE),"")</f>
        <v>3049210</v>
      </c>
      <c r="R500" s="287">
        <f>IFERROR(VLOOKUP($B$499,$131:$217,MATCH($T500&amp;"/"&amp;R$349,$129:$129,0),FALSE),"")</f>
        <v>3335369</v>
      </c>
      <c r="S500" s="48"/>
      <c r="T500" s="285" t="s">
        <v>175</v>
      </c>
    </row>
    <row r="501" spans="1:20" x14ac:dyDescent="0.15">
      <c r="B501" s="287">
        <f>IFERROR(VLOOKUP($B$499,$131:$217,MATCH($T501&amp;"/"&amp;B$349,$129:$129,0),FALSE),"")</f>
        <v>911148</v>
      </c>
      <c r="C501" s="287">
        <f>IFERROR(VLOOKUP($B$499,$131:$217,MATCH($T501&amp;"/"&amp;C$349,$129:$129,0),FALSE),"")</f>
        <v>934600</v>
      </c>
      <c r="D501" s="287">
        <f>IFERROR(VLOOKUP($B$499,$131:$217,MATCH($T501&amp;"/"&amp;D$349,$129:$129,0),FALSE),"")</f>
        <v>974815</v>
      </c>
      <c r="E501" s="287">
        <f>IFERROR(VLOOKUP($B$499,$131:$217,MATCH($T501&amp;"/"&amp;E$349,$129:$129,0),FALSE),"")</f>
        <v>1235716</v>
      </c>
      <c r="F501" s="287">
        <f>IFERROR(VLOOKUP($B$499,$131:$217,MATCH($T501&amp;"/"&amp;F$349,$129:$129,0),FALSE),"")</f>
        <v>1628261</v>
      </c>
      <c r="G501" s="287">
        <f>IFERROR(VLOOKUP($B$499,$131:$217,MATCH($T501&amp;"/"&amp;G$349,$129:$129,0),FALSE),"")</f>
        <v>2500309</v>
      </c>
      <c r="H501" s="287">
        <f>IFERROR(VLOOKUP($B$499,$131:$217,MATCH($T501&amp;"/"&amp;H$349,$129:$129,0),FALSE),"")</f>
        <v>2661979</v>
      </c>
      <c r="I501" s="287">
        <f>IFERROR(VLOOKUP($B$499,$131:$217,MATCH($T501&amp;"/"&amp;I$349,$129:$129,0),FALSE),"")</f>
        <v>2749486</v>
      </c>
      <c r="J501" s="287">
        <f>IFERROR(VLOOKUP($B$499,$131:$217,MATCH($T501&amp;"/"&amp;J$349,$129:$129,0),FALSE),"")</f>
        <v>2862329</v>
      </c>
      <c r="K501" s="287">
        <f>IFERROR(VLOOKUP($B$499,$131:$217,MATCH($T501&amp;"/"&amp;K$349,$129:$129,0),FALSE),"")</f>
        <v>2793669</v>
      </c>
      <c r="L501" s="287">
        <f>IFERROR(VLOOKUP($B$499,$131:$217,MATCH($T501&amp;"/"&amp;L$349,$129:$129,0),FALSE),"")</f>
        <v>3042197</v>
      </c>
      <c r="M501" s="287">
        <f>IFERROR(VLOOKUP($B$499,$131:$217,MATCH($T501&amp;"/"&amp;M$349,$129:$129,0),FALSE),"")</f>
        <v>3098971</v>
      </c>
      <c r="N501" s="287">
        <f>IFERROR(VLOOKUP($B$499,$131:$217,MATCH($T501&amp;"/"&amp;N$349,$129:$129,0),FALSE),"")</f>
        <v>1669220</v>
      </c>
      <c r="O501" s="287">
        <f>IFERROR(VLOOKUP($B$499,$131:$217,MATCH($T501&amp;"/"&amp;O$349,$129:$129,0),FALSE),"")</f>
        <v>1848835</v>
      </c>
      <c r="P501" s="287">
        <f>IFERROR(VLOOKUP($B$499,$131:$217,MATCH($T501&amp;"/"&amp;P$349,$129:$129,0),FALSE),"")</f>
        <v>2518558</v>
      </c>
      <c r="Q501" s="287">
        <f>IFERROR(VLOOKUP($B$499,$131:$217,MATCH($T501&amp;"/"&amp;Q$349,$129:$129,0),FALSE),"")</f>
        <v>3044968</v>
      </c>
      <c r="R501" s="287" t="str">
        <f>IFERROR(VLOOKUP($B$499,$131:$217,MATCH($T501&amp;"/"&amp;R$349,$129:$129,0),FALSE),"")</f>
        <v/>
      </c>
      <c r="S501" s="48"/>
      <c r="T501" s="285" t="s">
        <v>174</v>
      </c>
    </row>
    <row r="502" spans="1:20" x14ac:dyDescent="0.15">
      <c r="B502" s="287">
        <f>IFERROR(VLOOKUP($B$499,$131:$217,MATCH($T502&amp;"/"&amp;B$349,$129:$129,0),FALSE),"")</f>
        <v>923816</v>
      </c>
      <c r="C502" s="287">
        <f>IFERROR(VLOOKUP($B$499,$131:$217,MATCH($T502&amp;"/"&amp;C$349,$129:$129,0),FALSE),"")</f>
        <v>934322</v>
      </c>
      <c r="D502" s="287">
        <f>IFERROR(VLOOKUP($B$499,$131:$217,MATCH($T502&amp;"/"&amp;D$349,$129:$129,0),FALSE),"")</f>
        <v>1019973</v>
      </c>
      <c r="E502" s="287">
        <f>IFERROR(VLOOKUP($B$499,$131:$217,MATCH($T502&amp;"/"&amp;E$349,$129:$129,0),FALSE),"")</f>
        <v>1300420</v>
      </c>
      <c r="F502" s="287">
        <f>IFERROR(VLOOKUP($B$499,$131:$217,MATCH($T502&amp;"/"&amp;F$349,$129:$129,0),FALSE),"")</f>
        <v>1609180</v>
      </c>
      <c r="G502" s="287">
        <f>IFERROR(VLOOKUP($B$499,$131:$217,MATCH($T502&amp;"/"&amp;G$349,$129:$129,0),FALSE),"")</f>
        <v>2503279</v>
      </c>
      <c r="H502" s="287">
        <f>IFERROR(VLOOKUP($B$499,$131:$217,MATCH($T502&amp;"/"&amp;H$349,$129:$129,0),FALSE),"")</f>
        <v>2617613</v>
      </c>
      <c r="I502" s="287">
        <f>IFERROR(VLOOKUP($B$499,$131:$217,MATCH($T502&amp;"/"&amp;I$349,$129:$129,0),FALSE),"")</f>
        <v>2712486</v>
      </c>
      <c r="J502" s="287">
        <f>IFERROR(VLOOKUP($B$499,$131:$217,MATCH($T502&amp;"/"&amp;J$349,$129:$129,0),FALSE),"")</f>
        <v>2845450</v>
      </c>
      <c r="K502" s="287">
        <f>IFERROR(VLOOKUP($B$499,$131:$217,MATCH($T502&amp;"/"&amp;K$349,$129:$129,0),FALSE),"")</f>
        <v>2873924</v>
      </c>
      <c r="L502" s="287">
        <f>IFERROR(VLOOKUP($B$499,$131:$217,MATCH($T502&amp;"/"&amp;L$349,$129:$129,0),FALSE),"")</f>
        <v>3102167</v>
      </c>
      <c r="M502" s="287">
        <f>IFERROR(VLOOKUP($B$499,$131:$217,MATCH($T502&amp;"/"&amp;M$349,$129:$129,0),FALSE),"")</f>
        <v>3037018</v>
      </c>
      <c r="N502" s="287">
        <f>IFERROR(VLOOKUP($B$499,$131:$217,MATCH($T502&amp;"/"&amp;N$349,$129:$129,0),FALSE),"")</f>
        <v>2203074</v>
      </c>
      <c r="O502" s="287">
        <f>IFERROR(VLOOKUP($B$499,$131:$217,MATCH($T502&amp;"/"&amp;O$349,$129:$129,0),FALSE),"")</f>
        <v>1757659</v>
      </c>
      <c r="P502" s="287">
        <f>IFERROR(VLOOKUP($B$499,$131:$217,MATCH($T502&amp;"/"&amp;P$349,$129:$129,0),FALSE),"")</f>
        <v>2669110</v>
      </c>
      <c r="Q502" s="287">
        <f>IFERROR(VLOOKUP($B$499,$131:$217,MATCH($T502&amp;"/"&amp;Q$349,$129:$129,0),FALSE),"")</f>
        <v>3120644</v>
      </c>
      <c r="R502" s="287" t="str">
        <f>IFERROR(VLOOKUP($B$499,$131:$217,MATCH($T502&amp;"/"&amp;R$349,$129:$129,0),FALSE),"")</f>
        <v/>
      </c>
      <c r="S502" s="48"/>
      <c r="T502" s="285" t="s">
        <v>173</v>
      </c>
    </row>
    <row r="503" spans="1:20" x14ac:dyDescent="0.15">
      <c r="B503" s="356">
        <f>IFERROR(VLOOKUP($B$499,$131:$217,MATCH($T503&amp;"/"&amp;B$349,$129:$129,0),FALSE),"")</f>
        <v>955821.31</v>
      </c>
      <c r="C503" s="356">
        <f>IFERROR(VLOOKUP($B$499,$131:$217,MATCH($T503&amp;"/"&amp;C$349,$129:$129,0),FALSE),"")</f>
        <v>1041945.03</v>
      </c>
      <c r="D503" s="356">
        <f>IFERROR(VLOOKUP($B$499,$131:$217,MATCH($T503&amp;"/"&amp;D$349,$129:$129,0),FALSE),"")</f>
        <v>1190820.52</v>
      </c>
      <c r="E503" s="356">
        <f>IFERROR(VLOOKUP($B$499,$131:$217,MATCH($T503&amp;"/"&amp;E$349,$129:$129,0),FALSE),"")</f>
        <v>1362558.3</v>
      </c>
      <c r="F503" s="356">
        <f>IFERROR(VLOOKUP($B$499,$131:$217,MATCH($T503&amp;"/"&amp;F$349,$129:$129,0),FALSE),"")</f>
        <v>3904244.26</v>
      </c>
      <c r="G503" s="356">
        <f>IFERROR(VLOOKUP($B$499,$131:$217,MATCH($T503&amp;"/"&amp;G$349,$129:$129,0),FALSE),"")</f>
        <v>2727231.14</v>
      </c>
      <c r="H503" s="356">
        <f>IFERROR(VLOOKUP($B$499,$131:$217,MATCH($T503&amp;"/"&amp;H$349,$129:$129,0),FALSE),"")</f>
        <v>2992740.11</v>
      </c>
      <c r="I503" s="356">
        <f>IFERROR(VLOOKUP($B$499,$131:$217,MATCH($T503&amp;"/"&amp;I$349,$129:$129,0),FALSE),"")</f>
        <v>2898728.18</v>
      </c>
      <c r="J503" s="356">
        <f>IFERROR(VLOOKUP($B$499,$131:$217,MATCH($T503&amp;"/"&amp;J$349,$129:$129,0),FALSE),"")</f>
        <v>2908307.9</v>
      </c>
      <c r="K503" s="356">
        <f>IFERROR(VLOOKUP($B$499,$131:$217,MATCH($T503&amp;"/"&amp;K$349,$129:$129,0),FALSE),"")</f>
        <v>2987197.01</v>
      </c>
      <c r="L503" s="356">
        <f>IFERROR(VLOOKUP($B$499,$131:$217,MATCH($T503&amp;"/"&amp;L$349,$129:$129,0),FALSE),"")</f>
        <v>3211963.26</v>
      </c>
      <c r="M503" s="356">
        <f>IFERROR(VLOOKUP($B$499,$131:$217,MATCH($T503&amp;"/"&amp;M$349,$129:$129,0),FALSE),"")</f>
        <v>2993448.77</v>
      </c>
      <c r="N503" s="356">
        <f>IFERROR(VLOOKUP($B$499,$131:$217,MATCH($T503&amp;"/"&amp;N$349,$129:$129,0),FALSE),"")</f>
        <v>2242741.41</v>
      </c>
      <c r="O503" s="356">
        <f>IFERROR(VLOOKUP($B$499,$131:$217,MATCH($T503&amp;"/"&amp;O$349,$129:$129,0),FALSE),"")</f>
        <v>2193902.04</v>
      </c>
      <c r="P503" s="356">
        <f>IFERROR(VLOOKUP($B$499,$131:$217,MATCH($T503&amp;"/"&amp;P$349,$129:$129,0),FALSE),"")</f>
        <v>3020803.42</v>
      </c>
      <c r="Q503" s="356">
        <f>IFERROR(VLOOKUP($B$499,$131:$217,MATCH($T503&amp;"/"&amp;Q$349,$129:$129,0),FALSE),"")</f>
        <v>3495938.47</v>
      </c>
      <c r="R503" s="356" t="str">
        <f>IFERROR(VLOOKUP($B$499,$131:$217,MATCH($T503&amp;"/"&amp;R$349,$129:$129,0),FALSE),"")</f>
        <v/>
      </c>
      <c r="S503" s="48"/>
      <c r="T503" s="285" t="s">
        <v>206</v>
      </c>
    </row>
    <row r="504" spans="1:20" x14ac:dyDescent="0.15">
      <c r="B504" s="356">
        <f>SUM(B500:B503)</f>
        <v>3661014.31</v>
      </c>
      <c r="C504" s="356">
        <f>SUM(C500:C503)</f>
        <v>3839929.0300000003</v>
      </c>
      <c r="D504" s="356">
        <f>SUM(D500:D503)</f>
        <v>4230289.5199999996</v>
      </c>
      <c r="E504" s="356">
        <f>SUM(E500:E503)</f>
        <v>5124021.3</v>
      </c>
      <c r="F504" s="356">
        <f>SUM(F500:F503)</f>
        <v>8669724.2599999998</v>
      </c>
      <c r="G504" s="356">
        <f>SUM(G500:G503)</f>
        <v>10218573.140000001</v>
      </c>
      <c r="H504" s="356">
        <f>SUM(H500:H503)</f>
        <v>10818170.109999999</v>
      </c>
      <c r="I504" s="356">
        <f>SUM(I500:I503)</f>
        <v>11134312.18</v>
      </c>
      <c r="J504" s="356">
        <f>SUM(J500:J503)</f>
        <v>11455476.9</v>
      </c>
      <c r="K504" s="356">
        <f>SUM(K500:K503)</f>
        <v>11502812.01</v>
      </c>
      <c r="L504" s="356">
        <f>SUM(L500:L503)</f>
        <v>12368311.26</v>
      </c>
      <c r="M504" s="356">
        <f>SUM(M500:M503)</f>
        <v>12188680.77</v>
      </c>
      <c r="N504" s="356">
        <f>IF(N501="",N500*4,IF(N502="",(N501+N500)*2,IF(N503="",((N502+N501+N500)/3)*4,SUM(N500:N503))))</f>
        <v>8836649.4100000001</v>
      </c>
      <c r="O504" s="356">
        <f>IF(O501="",O500*4,IF(O502="",(O501+O500)*2,IF(O503="",((O502+O501+O500)/3)*4,SUM(O500:O503))))</f>
        <v>7613439.04</v>
      </c>
      <c r="P504" s="356">
        <f>SUM(P500:P503)</f>
        <v>10493716.42</v>
      </c>
      <c r="Q504" s="356">
        <f>IF(Q501="",Q500*4,IF(Q502="",(Q501+Q500)*2,IF(Q503="",((Q502+Q501+Q500)/3)*4,SUM(Q500:Q503))))</f>
        <v>12710760.470000001</v>
      </c>
      <c r="R504" s="356">
        <f>IF(R501="",R500*4,IF(R502="",(R501+R500)*2,IF(R503="",((R502+R501+R500)/3)*4,SUM(R500:R503))))</f>
        <v>13341476</v>
      </c>
      <c r="S504" s="48"/>
      <c r="T504" s="285" t="s">
        <v>172</v>
      </c>
    </row>
    <row r="505" spans="1:20" x14ac:dyDescent="0.15">
      <c r="B505" s="399">
        <f>B504/B$466</f>
        <v>0.4562504653072933</v>
      </c>
      <c r="C505" s="398">
        <f>C504/C$466</f>
        <v>0.46392486050001863</v>
      </c>
      <c r="D505" s="398">
        <f>D504/D$466</f>
        <v>0.46920533784922724</v>
      </c>
      <c r="E505" s="398">
        <f>E504/E$466</f>
        <v>0.45901029814884597</v>
      </c>
      <c r="F505" s="398">
        <f>F504/F$466</f>
        <v>0.5977539602411116</v>
      </c>
      <c r="G505" s="398">
        <f>G504/G$466</f>
        <v>0.59771823852352302</v>
      </c>
      <c r="H505" s="398">
        <f>H504/H$466</f>
        <v>0.6012677261094187</v>
      </c>
      <c r="I505" s="398">
        <f>I504/I$466</f>
        <v>0.58975246490086952</v>
      </c>
      <c r="J505" s="398">
        <f>J504/J$466</f>
        <v>0.58902602095554424</v>
      </c>
      <c r="K505" s="398">
        <f>K504/K$466</f>
        <v>0.58052703628035729</v>
      </c>
      <c r="L505" s="398">
        <f>L504/L$466</f>
        <v>0.58168276411883768</v>
      </c>
      <c r="M505" s="398">
        <f>M504/M$466</f>
        <v>0.59103095860220167</v>
      </c>
      <c r="N505" s="397">
        <f>N504/N$466</f>
        <v>0.68539715260439804</v>
      </c>
      <c r="O505" s="397">
        <f>O504/O$466</f>
        <v>0.67908926438733275</v>
      </c>
      <c r="P505" s="398">
        <f>P504/P$466</f>
        <v>0.59957211939784982</v>
      </c>
      <c r="Q505" s="397">
        <f>Q504/Q$466</f>
        <v>0.58961750163341653</v>
      </c>
      <c r="R505" s="397">
        <f>R504/R$466</f>
        <v>0.54643289243999116</v>
      </c>
      <c r="S505" s="48"/>
      <c r="T505" s="372" t="s">
        <v>201</v>
      </c>
    </row>
    <row r="506" spans="1:20" s="382" customFormat="1" ht="16" x14ac:dyDescent="0.2">
      <c r="A506" s="386"/>
      <c r="B506" s="385"/>
      <c r="C506" s="377">
        <f>C504/B504-1</f>
        <v>4.8870259674019145E-2</v>
      </c>
      <c r="D506" s="377">
        <f>D504/C504-1</f>
        <v>0.10165825642876514</v>
      </c>
      <c r="E506" s="377">
        <f>E504/D504-1</f>
        <v>0.21126964851332453</v>
      </c>
      <c r="F506" s="377">
        <f>F504/E504-1</f>
        <v>0.69197662390669601</v>
      </c>
      <c r="G506" s="377">
        <f>G504/F504-1</f>
        <v>0.17865030461764664</v>
      </c>
      <c r="H506" s="377">
        <f>H504/G504-1</f>
        <v>5.8677171634943015E-2</v>
      </c>
      <c r="I506" s="377">
        <f>I504/H504-1</f>
        <v>2.92232481820347E-2</v>
      </c>
      <c r="J506" s="377">
        <f>J504/I504-1</f>
        <v>2.8844594511809429E-2</v>
      </c>
      <c r="K506" s="377">
        <f>K504/J504-1</f>
        <v>4.1320942299660768E-3</v>
      </c>
      <c r="L506" s="377">
        <f>L504/K504-1</f>
        <v>7.5242405878456209E-2</v>
      </c>
      <c r="M506" s="377">
        <f>M504/L504-1</f>
        <v>-1.452344513522541E-2</v>
      </c>
      <c r="N506" s="377">
        <f>N504/M504-1</f>
        <v>-0.27501182640293231</v>
      </c>
      <c r="O506" s="377">
        <f>O504/N504-1</f>
        <v>-0.13842468035630717</v>
      </c>
      <c r="P506" s="377">
        <f>P504/O504-1</f>
        <v>0.37831489355433257</v>
      </c>
      <c r="Q506" s="377">
        <f>Q504/P504-1</f>
        <v>0.21127348608111141</v>
      </c>
      <c r="R506" s="377">
        <f>R504/Q504-1</f>
        <v>4.96205975628774E-2</v>
      </c>
      <c r="S506" s="384"/>
      <c r="T506" s="383" t="s">
        <v>204</v>
      </c>
    </row>
    <row r="507" spans="1:20" x14ac:dyDescent="0.15">
      <c r="B507" s="389" t="s">
        <v>158</v>
      </c>
      <c r="C507" s="388"/>
      <c r="D507" s="388"/>
      <c r="E507" s="388"/>
      <c r="F507" s="388"/>
      <c r="G507" s="388"/>
      <c r="H507" s="388"/>
      <c r="I507" s="388"/>
      <c r="J507" s="388"/>
      <c r="K507" s="388"/>
      <c r="L507" s="388"/>
      <c r="M507" s="388"/>
      <c r="N507" s="388"/>
      <c r="O507" s="388"/>
      <c r="P507" s="388"/>
      <c r="Q507" s="388"/>
      <c r="R507" s="388"/>
      <c r="S507" s="48"/>
      <c r="T507" s="285"/>
    </row>
    <row r="508" spans="1:20" x14ac:dyDescent="0.15">
      <c r="B508" s="76">
        <f>IFERROR(B462-B500,"")</f>
        <v>1231346</v>
      </c>
      <c r="C508" s="76">
        <f>IFERROR(C462-C500,"")</f>
        <v>1178760</v>
      </c>
      <c r="D508" s="76">
        <f>IFERROR(D462-D500,"")</f>
        <v>1294466</v>
      </c>
      <c r="E508" s="76">
        <f>IFERROR(E462-E500,"")</f>
        <v>1688818</v>
      </c>
      <c r="F508" s="76">
        <f>IFERROR(F462-F500,"")</f>
        <v>2089731</v>
      </c>
      <c r="G508" s="76">
        <f>IFERROR(G462-G500,"")</f>
        <v>1932208</v>
      </c>
      <c r="H508" s="76">
        <f>IFERROR(H462-H500,"")</f>
        <v>1998510</v>
      </c>
      <c r="I508" s="76">
        <f>IFERROR(I462-I500,"")</f>
        <v>2273114</v>
      </c>
      <c r="J508" s="76">
        <f>IFERROR(J462-J500,"")</f>
        <v>2352603</v>
      </c>
      <c r="K508" s="76">
        <f>IFERROR(K462-K500,"")</f>
        <v>2318665</v>
      </c>
      <c r="L508" s="76">
        <f>IFERROR(L462-L500,"")</f>
        <v>2596527</v>
      </c>
      <c r="M508" s="76">
        <f>IFERROR(M462-M500,"")</f>
        <v>2452661</v>
      </c>
      <c r="N508" s="76">
        <f>IFERROR(N462-N500,"")</f>
        <v>1775602</v>
      </c>
      <c r="O508" s="76">
        <f>IFERROR(O462-O500,"")</f>
        <v>868994</v>
      </c>
      <c r="P508" s="76">
        <f>IFERROR(P462-P500,"")</f>
        <v>1395870</v>
      </c>
      <c r="Q508" s="76">
        <f>IFERROR(Q462-Q500,"")</f>
        <v>2480738</v>
      </c>
      <c r="R508" s="76">
        <f>IFERROR(R462-R500,"")</f>
        <v>2768526</v>
      </c>
      <c r="S508" s="48"/>
      <c r="T508" s="285" t="s">
        <v>175</v>
      </c>
    </row>
    <row r="509" spans="1:20" x14ac:dyDescent="0.15">
      <c r="B509" s="287">
        <f>IFERROR(B463-B501,"")</f>
        <v>999740</v>
      </c>
      <c r="C509" s="287">
        <f>IFERROR(C463-C501,"")</f>
        <v>1033623</v>
      </c>
      <c r="D509" s="287">
        <f>IFERROR(D463-D501,"")</f>
        <v>1006302</v>
      </c>
      <c r="E509" s="287">
        <f>IFERROR(E463-E501,"")</f>
        <v>1332334</v>
      </c>
      <c r="F509" s="287">
        <f>IFERROR(F463-F501,"")</f>
        <v>1815436</v>
      </c>
      <c r="G509" s="287">
        <f>IFERROR(G463-G501,"")</f>
        <v>1600151</v>
      </c>
      <c r="H509" s="287">
        <f>IFERROR(H463-H501,"")</f>
        <v>1604791</v>
      </c>
      <c r="I509" s="287">
        <f>IFERROR(I463-I501,"")</f>
        <v>1741310</v>
      </c>
      <c r="J509" s="287">
        <f>IFERROR(J463-J501,"")</f>
        <v>1908907</v>
      </c>
      <c r="K509" s="287">
        <f>IFERROR(K463-K501,"")</f>
        <v>1908621</v>
      </c>
      <c r="L509" s="287">
        <f>IFERROR(L463-L501,"")</f>
        <v>2014339</v>
      </c>
      <c r="M509" s="287">
        <f>IFERROR(M463-M501,"")</f>
        <v>1988691</v>
      </c>
      <c r="N509" s="287">
        <f>IFERROR(N463-N501,"")</f>
        <v>576000</v>
      </c>
      <c r="O509" s="287">
        <f>IFERROR(O463-O501,"")</f>
        <v>717088</v>
      </c>
      <c r="P509" s="287">
        <f>IFERROR(P463-P501,"")</f>
        <v>1674091</v>
      </c>
      <c r="Q509" s="287">
        <f>IFERROR(Q463-Q501,"")</f>
        <v>2015907</v>
      </c>
      <c r="R509" s="287" t="str">
        <f>IFERROR(R463-R501,"")</f>
        <v/>
      </c>
      <c r="S509" s="48"/>
      <c r="T509" s="285" t="s">
        <v>174</v>
      </c>
    </row>
    <row r="510" spans="1:20" x14ac:dyDescent="0.15">
      <c r="B510" s="287">
        <f>IFERROR(B464-B502,"")</f>
        <v>1008560</v>
      </c>
      <c r="C510" s="287">
        <f>IFERROR(C464-C502,"")</f>
        <v>994446</v>
      </c>
      <c r="D510" s="287">
        <f>IFERROR(D464-D502,"")</f>
        <v>1083884</v>
      </c>
      <c r="E510" s="287">
        <f>IFERROR(E464-E502,"")</f>
        <v>1412798</v>
      </c>
      <c r="F510" s="287">
        <f>IFERROR(F464-F502,"")</f>
        <v>1763232</v>
      </c>
      <c r="G510" s="287">
        <f>IFERROR(G464-G502,"")</f>
        <v>1551806</v>
      </c>
      <c r="H510" s="287">
        <f>IFERROR(H464-H502,"")</f>
        <v>1667033</v>
      </c>
      <c r="I510" s="287">
        <f>IFERROR(I464-I502,"")</f>
        <v>1666800</v>
      </c>
      <c r="J510" s="287">
        <f>IFERROR(J464-J502,"")</f>
        <v>1795521</v>
      </c>
      <c r="K510" s="287">
        <f>IFERROR(K464-K502,"")</f>
        <v>1909201</v>
      </c>
      <c r="L510" s="287">
        <f>IFERROR(L464-L502,"")</f>
        <v>2113469</v>
      </c>
      <c r="M510" s="287">
        <f>IFERROR(M464-M502,"")</f>
        <v>1810717</v>
      </c>
      <c r="N510" s="287">
        <f>IFERROR(N464-N502,"")</f>
        <v>790485</v>
      </c>
      <c r="O510" s="287">
        <f>IFERROR(O464-O502,"")</f>
        <v>552634</v>
      </c>
      <c r="P510" s="287">
        <f>IFERROR(P464-P502,"")</f>
        <v>1763960</v>
      </c>
      <c r="Q510" s="287">
        <f>IFERROR(Q464-Q502,"")</f>
        <v>2091103</v>
      </c>
      <c r="R510" s="287" t="str">
        <f>IFERROR(R464-R502,"")</f>
        <v/>
      </c>
      <c r="S510" s="48"/>
      <c r="T510" s="285" t="s">
        <v>173</v>
      </c>
    </row>
    <row r="511" spans="1:20" x14ac:dyDescent="0.15">
      <c r="B511" s="356">
        <f>IFERROR(B465-B503,"")</f>
        <v>1123472.46</v>
      </c>
      <c r="C511" s="356">
        <f>IFERROR(C465-C503,"")</f>
        <v>1230291.4600000002</v>
      </c>
      <c r="D511" s="356">
        <f>IFERROR(D465-D503,"")</f>
        <v>1400918.23</v>
      </c>
      <c r="E511" s="356">
        <f>IFERROR(E465-E503,"")</f>
        <v>1605223.34</v>
      </c>
      <c r="F511" s="356">
        <f>IFERROR(F465-F503,"")</f>
        <v>165710.8200000003</v>
      </c>
      <c r="G511" s="356">
        <f>IFERROR(G465-G503,"")</f>
        <v>1793231.9700000002</v>
      </c>
      <c r="H511" s="356">
        <f>IFERROR(H465-H503,"")</f>
        <v>1903763.9600000004</v>
      </c>
      <c r="I511" s="356">
        <f>IFERROR(I465-I503,"")</f>
        <v>2064100.35</v>
      </c>
      <c r="J511" s="356">
        <f>IFERROR(J465-J503,"")</f>
        <v>1935659.9099999997</v>
      </c>
      <c r="K511" s="356">
        <f>IFERROR(K465-K503,"")</f>
        <v>2175130.4500000002</v>
      </c>
      <c r="L511" s="356">
        <f>IFERROR(L465-L503,"")</f>
        <v>2170337.66</v>
      </c>
      <c r="M511" s="356">
        <f>IFERROR(M465-M503,"")</f>
        <v>2181995.27</v>
      </c>
      <c r="N511" s="356">
        <f>IFERROR(N465-N503,"")</f>
        <v>914006.69</v>
      </c>
      <c r="O511" s="356">
        <f>IFERROR(O465-O503,"")</f>
        <v>1459094.2599999998</v>
      </c>
      <c r="P511" s="356">
        <f>IFERROR(P465-P503,"")</f>
        <v>2174371.2300000004</v>
      </c>
      <c r="Q511" s="356">
        <f>IFERROR(Q465-Q503,"")</f>
        <v>2259129.2099999995</v>
      </c>
      <c r="R511" s="356" t="str">
        <f>IFERROR(R465-R503,"")</f>
        <v/>
      </c>
      <c r="S511" s="48"/>
      <c r="T511" s="285" t="s">
        <v>206</v>
      </c>
    </row>
    <row r="512" spans="1:20" x14ac:dyDescent="0.15">
      <c r="B512" s="76">
        <f>IFERROR(B466-B504,"")</f>
        <v>4363118.459999999</v>
      </c>
      <c r="C512" s="76">
        <f>IFERROR(C466-C504,"")</f>
        <v>4437120.46</v>
      </c>
      <c r="D512" s="76">
        <f>IFERROR(D466-D504,"")</f>
        <v>4785570.2300000004</v>
      </c>
      <c r="E512" s="76">
        <f>IFERROR(E466-E504,"")</f>
        <v>6039173.3400000008</v>
      </c>
      <c r="F512" s="76">
        <f>IFERROR(F466-F504,"")</f>
        <v>5834109.8200000003</v>
      </c>
      <c r="G512" s="76">
        <f>IFERROR(G466-G504,"")</f>
        <v>6877396.9699999988</v>
      </c>
      <c r="H512" s="76">
        <f>IFERROR(H466-H504,"")</f>
        <v>7174097.9600000009</v>
      </c>
      <c r="I512" s="76">
        <f>IFERROR(I466-I504,"")</f>
        <v>7745324.3500000015</v>
      </c>
      <c r="J512" s="76">
        <f>IFERROR(J466-J504,"")</f>
        <v>7992690.9099999983</v>
      </c>
      <c r="K512" s="76">
        <f>IFERROR(K466-K504,"")</f>
        <v>8311617.4500000011</v>
      </c>
      <c r="L512" s="76">
        <f>IFERROR(L466-L504,"")</f>
        <v>8894672.660000002</v>
      </c>
      <c r="M512" s="76">
        <f>IFERROR(M466-M504,"")</f>
        <v>8434064.2699999996</v>
      </c>
      <c r="N512" s="76">
        <f>IFERROR(N466-N504,"")</f>
        <v>4056093.6899999995</v>
      </c>
      <c r="O512" s="76">
        <f>IFERROR(O466-O504,"")</f>
        <v>3597810.2600000007</v>
      </c>
      <c r="P512" s="76">
        <f>IFERROR(P466-P504,"")</f>
        <v>7008292.2299999986</v>
      </c>
      <c r="Q512" s="76">
        <f>IFERROR(Q466-Q504,"")</f>
        <v>8846877.209999999</v>
      </c>
      <c r="R512" s="76">
        <f>IFERROR(R466-R504,"")</f>
        <v>11074104</v>
      </c>
      <c r="S512" s="48"/>
      <c r="T512" s="285" t="s">
        <v>172</v>
      </c>
    </row>
    <row r="513" spans="1:20" x14ac:dyDescent="0.15">
      <c r="B513" s="377">
        <f>B512/B$466</f>
        <v>0.54374953469270659</v>
      </c>
      <c r="C513" s="377">
        <f>C512/C$466</f>
        <v>0.53607513949998142</v>
      </c>
      <c r="D513" s="377">
        <f>D512/D$466</f>
        <v>0.53079466215077276</v>
      </c>
      <c r="E513" s="377">
        <f>E512/E$466</f>
        <v>0.54098970185115403</v>
      </c>
      <c r="F513" s="377">
        <f>F512/F$466</f>
        <v>0.4022460397588884</v>
      </c>
      <c r="G513" s="377">
        <f>G512/G$466</f>
        <v>0.40228176147647693</v>
      </c>
      <c r="H513" s="377">
        <f>H512/H$466</f>
        <v>0.3987322738905813</v>
      </c>
      <c r="I513" s="377">
        <f>I512/I$466</f>
        <v>0.41024753509913048</v>
      </c>
      <c r="J513" s="377">
        <f>J512/J$466</f>
        <v>0.41097397904445576</v>
      </c>
      <c r="K513" s="377">
        <f>K512/K$466</f>
        <v>0.41947296371964277</v>
      </c>
      <c r="L513" s="377">
        <f>L512/L$466</f>
        <v>0.41831723588116232</v>
      </c>
      <c r="M513" s="377">
        <f>M512/M$466</f>
        <v>0.40896904139779833</v>
      </c>
      <c r="N513" s="377">
        <f>N512/N$466</f>
        <v>0.3146028473956019</v>
      </c>
      <c r="O513" s="377">
        <f>O512/O$466</f>
        <v>0.3209107356126672</v>
      </c>
      <c r="P513" s="377">
        <f>P512/P$466</f>
        <v>0.40042788060215018</v>
      </c>
      <c r="Q513" s="377">
        <f>Q512/Q$466</f>
        <v>0.41038249836658353</v>
      </c>
      <c r="R513" s="377">
        <f>R512/R$466</f>
        <v>0.45356710756000879</v>
      </c>
      <c r="S513" s="48"/>
      <c r="T513" s="406" t="s">
        <v>220</v>
      </c>
    </row>
    <row r="514" spans="1:20" s="382" customFormat="1" ht="16" x14ac:dyDescent="0.2">
      <c r="A514" s="386"/>
      <c r="B514" s="385"/>
      <c r="C514" s="377">
        <f>C512/B512-1</f>
        <v>1.6960804680971497E-2</v>
      </c>
      <c r="D514" s="377">
        <f>D512/C512-1</f>
        <v>7.8530608564997273E-2</v>
      </c>
      <c r="E514" s="377">
        <f>E512/D512-1</f>
        <v>0.2619548036598347</v>
      </c>
      <c r="F514" s="377">
        <f>F512/E512-1</f>
        <v>-3.3955561209309537E-2</v>
      </c>
      <c r="G514" s="377">
        <f>G512/F512-1</f>
        <v>0.17882542190472495</v>
      </c>
      <c r="H514" s="377">
        <f>H512/G512-1</f>
        <v>4.3141466356275027E-2</v>
      </c>
      <c r="I514" s="377">
        <f>I512/H512-1</f>
        <v>7.9623444394673504E-2</v>
      </c>
      <c r="J514" s="377">
        <f>J512/I512-1</f>
        <v>3.193753402980426E-2</v>
      </c>
      <c r="K514" s="377">
        <f>K512/J512-1</f>
        <v>3.9902273663676935E-2</v>
      </c>
      <c r="L514" s="377">
        <f>L512/K512-1</f>
        <v>7.0149428015361837E-2</v>
      </c>
      <c r="M514" s="377">
        <f>M512/L512-1</f>
        <v>-5.1784748872366282E-2</v>
      </c>
      <c r="N514" s="377">
        <f>N512/M512-1</f>
        <v>-0.51908195620140796</v>
      </c>
      <c r="O514" s="377">
        <f>O512/N512-1</f>
        <v>-0.11298640145563277</v>
      </c>
      <c r="P514" s="377">
        <f>P512/O512-1</f>
        <v>0.94793269337110542</v>
      </c>
      <c r="Q514" s="377">
        <f>Q512/P512-1</f>
        <v>0.26234422305189753</v>
      </c>
      <c r="R514" s="377">
        <f>R512/Q512-1</f>
        <v>0.2517528769905919</v>
      </c>
      <c r="S514" s="384"/>
      <c r="T514" s="383" t="s">
        <v>204</v>
      </c>
    </row>
    <row r="515" spans="1:20" x14ac:dyDescent="0.15">
      <c r="B515" s="405" t="s">
        <v>219</v>
      </c>
      <c r="C515" s="404"/>
      <c r="D515" s="404"/>
      <c r="E515" s="404"/>
      <c r="F515" s="404"/>
      <c r="G515" s="404"/>
      <c r="H515" s="404"/>
      <c r="I515" s="404"/>
      <c r="J515" s="404"/>
      <c r="K515" s="404"/>
      <c r="L515" s="404"/>
      <c r="M515" s="404"/>
      <c r="N515" s="404"/>
      <c r="O515" s="404"/>
      <c r="P515" s="404"/>
      <c r="Q515" s="404"/>
      <c r="R515" s="404"/>
      <c r="S515" s="48"/>
      <c r="T515" s="11"/>
    </row>
    <row r="516" spans="1:20" x14ac:dyDescent="0.15">
      <c r="B516" s="403" t="s">
        <v>218</v>
      </c>
      <c r="C516" s="402"/>
      <c r="D516" s="402"/>
      <c r="E516" s="402"/>
      <c r="F516" s="402"/>
      <c r="G516" s="402"/>
      <c r="H516" s="402"/>
      <c r="I516" s="402"/>
      <c r="J516" s="402"/>
      <c r="K516" s="402"/>
      <c r="L516" s="402"/>
      <c r="M516" s="402"/>
      <c r="N516" s="402"/>
      <c r="O516" s="402"/>
      <c r="P516" s="402"/>
      <c r="Q516" s="402"/>
      <c r="R516" s="402"/>
      <c r="S516" s="48"/>
      <c r="T516" s="11"/>
    </row>
    <row r="517" spans="1:20" x14ac:dyDescent="0.15">
      <c r="B517" s="76">
        <f>IFERROR(VLOOKUP($B$516,$131:$217,MATCH($T517&amp;"/"&amp;B$349,$129:$129,0),FALSE),"")</f>
        <v>0</v>
      </c>
      <c r="C517" s="76">
        <f>IFERROR(VLOOKUP($B$516,$131:$217,MATCH($T517&amp;"/"&amp;C$349,$129:$129,0),FALSE),"")</f>
        <v>0</v>
      </c>
      <c r="D517" s="76">
        <f>IFERROR(VLOOKUP($B$516,$131:$217,MATCH($T517&amp;"/"&amp;D$349,$129:$129,0),FALSE),"")</f>
        <v>0</v>
      </c>
      <c r="E517" s="76">
        <f>IFERROR(VLOOKUP($B$516,$131:$217,MATCH($T517&amp;"/"&amp;E$349,$129:$129,0),FALSE),"")</f>
        <v>119666</v>
      </c>
      <c r="F517" s="76">
        <f>IFERROR(VLOOKUP($B$516,$131:$217,MATCH($T517&amp;"/"&amp;F$349,$129:$129,0),FALSE),"")</f>
        <v>125096</v>
      </c>
      <c r="G517" s="76">
        <f>IFERROR(VLOOKUP($B$516,$131:$217,MATCH($T517&amp;"/"&amp;G$349,$129:$129,0),FALSE),"")</f>
        <v>163648</v>
      </c>
      <c r="H517" s="76">
        <f>IFERROR(VLOOKUP($B$516,$131:$217,MATCH($T517&amp;"/"&amp;H$349,$129:$129,0),FALSE),"")</f>
        <v>186098</v>
      </c>
      <c r="I517" s="76">
        <f>IFERROR(VLOOKUP($B$516,$131:$217,MATCH($T517&amp;"/"&amp;I$349,$129:$129,0),FALSE),"")</f>
        <v>187874</v>
      </c>
      <c r="J517" s="76">
        <f>IFERROR(VLOOKUP($B$516,$131:$217,MATCH($T517&amp;"/"&amp;J$349,$129:$129,0),FALSE),"")</f>
        <v>222449</v>
      </c>
      <c r="K517" s="76">
        <f>IFERROR(VLOOKUP($B$516,$131:$217,MATCH($T517&amp;"/"&amp;K$349,$129:$129,0),FALSE),"")</f>
        <v>200940</v>
      </c>
      <c r="L517" s="76">
        <f>IFERROR(VLOOKUP($B$516,$131:$217,MATCH($T517&amp;"/"&amp;L$349,$129:$129,0),FALSE),"")</f>
        <v>192702</v>
      </c>
      <c r="M517" s="76">
        <f>IFERROR(VLOOKUP($B$516,$131:$217,MATCH($T517&amp;"/"&amp;M$349,$129:$129,0),FALSE),"")</f>
        <v>200649</v>
      </c>
      <c r="N517" s="76">
        <f>IFERROR(VLOOKUP($B$516,$131:$217,MATCH($T517&amp;"/"&amp;N$349,$129:$129,0),FALSE),"")</f>
        <v>155907</v>
      </c>
      <c r="O517" s="76">
        <f>IFERROR(VLOOKUP($B$516,$131:$217,MATCH($T517&amp;"/"&amp;O$349,$129:$129,0),FALSE),"")</f>
        <v>100869</v>
      </c>
      <c r="P517" s="76">
        <f>IFERROR(VLOOKUP($B$516,$131:$217,MATCH($T517&amp;"/"&amp;P$349,$129:$129,0),FALSE),"")</f>
        <v>126269</v>
      </c>
      <c r="Q517" s="76">
        <f>IFERROR(VLOOKUP($B$516,$131:$217,MATCH($T517&amp;"/"&amp;Q$349,$129:$129,0),FALSE),"")</f>
        <v>159347</v>
      </c>
      <c r="R517" s="76">
        <f>IFERROR(VLOOKUP($B$516,$131:$217,MATCH($T517&amp;"/"&amp;R$349,$129:$129,0),FALSE),"")</f>
        <v>200536</v>
      </c>
      <c r="S517" s="48"/>
      <c r="T517" s="285" t="s">
        <v>175</v>
      </c>
    </row>
    <row r="518" spans="1:20" x14ac:dyDescent="0.15">
      <c r="B518" s="287">
        <f>IFERROR(VLOOKUP($B$516,$131:$217,MATCH($T518&amp;"/"&amp;B$349,$129:$129,0),FALSE),"")</f>
        <v>0</v>
      </c>
      <c r="C518" s="287">
        <f>IFERROR(VLOOKUP($B$516,$131:$217,MATCH($T518&amp;"/"&amp;C$349,$129:$129,0),FALSE),"")</f>
        <v>0</v>
      </c>
      <c r="D518" s="287">
        <f>IFERROR(VLOOKUP($B$516,$131:$217,MATCH($T518&amp;"/"&amp;D$349,$129:$129,0),FALSE),"")</f>
        <v>103205</v>
      </c>
      <c r="E518" s="287">
        <f>IFERROR(VLOOKUP($B$516,$131:$217,MATCH($T518&amp;"/"&amp;E$349,$129:$129,0),FALSE),"")</f>
        <v>127631</v>
      </c>
      <c r="F518" s="287">
        <f>IFERROR(VLOOKUP($B$516,$131:$217,MATCH($T518&amp;"/"&amp;F$349,$129:$129,0),FALSE),"")</f>
        <v>164104</v>
      </c>
      <c r="G518" s="287">
        <f>IFERROR(VLOOKUP($B$516,$131:$217,MATCH($T518&amp;"/"&amp;G$349,$129:$129,0),FALSE),"")</f>
        <v>177770</v>
      </c>
      <c r="H518" s="287">
        <f>IFERROR(VLOOKUP($B$516,$131:$217,MATCH($T518&amp;"/"&amp;H$349,$129:$129,0),FALSE),"")</f>
        <v>209835</v>
      </c>
      <c r="I518" s="287">
        <f>IFERROR(VLOOKUP($B$516,$131:$217,MATCH($T518&amp;"/"&amp;I$349,$129:$129,0),FALSE),"")</f>
        <v>217486</v>
      </c>
      <c r="J518" s="287">
        <f>IFERROR(VLOOKUP($B$516,$131:$217,MATCH($T518&amp;"/"&amp;J$349,$129:$129,0),FALSE),"")</f>
        <v>222484</v>
      </c>
      <c r="K518" s="287">
        <f>IFERROR(VLOOKUP($B$516,$131:$217,MATCH($T518&amp;"/"&amp;K$349,$129:$129,0),FALSE),"")</f>
        <v>220449</v>
      </c>
      <c r="L518" s="287">
        <f>IFERROR(VLOOKUP($B$516,$131:$217,MATCH($T518&amp;"/"&amp;L$349,$129:$129,0),FALSE),"")</f>
        <v>220947</v>
      </c>
      <c r="M518" s="287">
        <f>IFERROR(VLOOKUP($B$516,$131:$217,MATCH($T518&amp;"/"&amp;M$349,$129:$129,0),FALSE),"")</f>
        <v>227022</v>
      </c>
      <c r="N518" s="287">
        <f>IFERROR(VLOOKUP($B$516,$131:$217,MATCH($T518&amp;"/"&amp;N$349,$129:$129,0),FALSE),"")</f>
        <v>99850</v>
      </c>
      <c r="O518" s="287">
        <f>IFERROR(VLOOKUP($B$516,$131:$217,MATCH($T518&amp;"/"&amp;O$349,$129:$129,0),FALSE),"")</f>
        <v>111101</v>
      </c>
      <c r="P518" s="287">
        <f>IFERROR(VLOOKUP($B$516,$131:$217,MATCH($T518&amp;"/"&amp;P$349,$129:$129,0),FALSE),"")</f>
        <v>145662</v>
      </c>
      <c r="Q518" s="287">
        <f>IFERROR(VLOOKUP($B$516,$131:$217,MATCH($T518&amp;"/"&amp;Q$349,$129:$129,0),FALSE),"")</f>
        <v>160605</v>
      </c>
      <c r="R518" s="287" t="str">
        <f>IFERROR(VLOOKUP($B$516,$131:$217,MATCH($T518&amp;"/"&amp;R$349,$129:$129,0),FALSE),"")</f>
        <v/>
      </c>
      <c r="S518" s="48"/>
      <c r="T518" s="285" t="s">
        <v>174</v>
      </c>
    </row>
    <row r="519" spans="1:20" x14ac:dyDescent="0.15">
      <c r="B519" s="287">
        <f>IFERROR(VLOOKUP($B$516,$131:$217,MATCH($T519&amp;"/"&amp;B$349,$129:$129,0),FALSE),"")</f>
        <v>0</v>
      </c>
      <c r="C519" s="287">
        <f>IFERROR(VLOOKUP($B$516,$131:$217,MATCH($T519&amp;"/"&amp;C$349,$129:$129,0),FALSE),"")</f>
        <v>92753</v>
      </c>
      <c r="D519" s="287">
        <f>IFERROR(VLOOKUP($B$516,$131:$217,MATCH($T519&amp;"/"&amp;D$349,$129:$129,0),FALSE),"")</f>
        <v>110574</v>
      </c>
      <c r="E519" s="287">
        <f>IFERROR(VLOOKUP($B$516,$131:$217,MATCH($T519&amp;"/"&amp;E$349,$129:$129,0),FALSE),"")</f>
        <v>144277</v>
      </c>
      <c r="F519" s="287">
        <f>IFERROR(VLOOKUP($B$516,$131:$217,MATCH($T519&amp;"/"&amp;F$349,$129:$129,0),FALSE),"")</f>
        <v>149941</v>
      </c>
      <c r="G519" s="287">
        <f>IFERROR(VLOOKUP($B$516,$131:$217,MATCH($T519&amp;"/"&amp;G$349,$129:$129,0),FALSE),"")</f>
        <v>187092</v>
      </c>
      <c r="H519" s="287">
        <f>IFERROR(VLOOKUP($B$516,$131:$217,MATCH($T519&amp;"/"&amp;H$349,$129:$129,0),FALSE),"")</f>
        <v>202931</v>
      </c>
      <c r="I519" s="287">
        <f>IFERROR(VLOOKUP($B$516,$131:$217,MATCH($T519&amp;"/"&amp;I$349,$129:$129,0),FALSE),"")</f>
        <v>202684</v>
      </c>
      <c r="J519" s="287">
        <f>IFERROR(VLOOKUP($B$516,$131:$217,MATCH($T519&amp;"/"&amp;J$349,$129:$129,0),FALSE),"")</f>
        <v>181602</v>
      </c>
      <c r="K519" s="287">
        <f>IFERROR(VLOOKUP($B$516,$131:$217,MATCH($T519&amp;"/"&amp;K$349,$129:$129,0),FALSE),"")</f>
        <v>219451</v>
      </c>
      <c r="L519" s="287">
        <f>IFERROR(VLOOKUP($B$516,$131:$217,MATCH($T519&amp;"/"&amp;L$349,$129:$129,0),FALSE),"")</f>
        <v>229432</v>
      </c>
      <c r="M519" s="287">
        <f>IFERROR(VLOOKUP($B$516,$131:$217,MATCH($T519&amp;"/"&amp;M$349,$129:$129,0),FALSE),"")</f>
        <v>198827</v>
      </c>
      <c r="N519" s="287">
        <f>IFERROR(VLOOKUP($B$516,$131:$217,MATCH($T519&amp;"/"&amp;N$349,$129:$129,0),FALSE),"")</f>
        <v>121779</v>
      </c>
      <c r="O519" s="287">
        <f>IFERROR(VLOOKUP($B$516,$131:$217,MATCH($T519&amp;"/"&amp;O$349,$129:$129,0),FALSE),"")</f>
        <v>123803</v>
      </c>
      <c r="P519" s="287">
        <f>IFERROR(VLOOKUP($B$516,$131:$217,MATCH($T519&amp;"/"&amp;P$349,$129:$129,0),FALSE),"")</f>
        <v>143586</v>
      </c>
      <c r="Q519" s="287">
        <f>IFERROR(VLOOKUP($B$516,$131:$217,MATCH($T519&amp;"/"&amp;Q$349,$129:$129,0),FALSE),"")</f>
        <v>185570</v>
      </c>
      <c r="R519" s="287" t="str">
        <f>IFERROR(VLOOKUP($B$516,$131:$217,MATCH($T519&amp;"/"&amp;R$349,$129:$129,0),FALSE),"")</f>
        <v/>
      </c>
      <c r="S519" s="48"/>
      <c r="T519" s="285" t="s">
        <v>173</v>
      </c>
    </row>
    <row r="520" spans="1:20" x14ac:dyDescent="0.15">
      <c r="B520" s="356">
        <f>IFERROR(VLOOKUP($B$516,$131:$217,MATCH($T520&amp;"/"&amp;B$349,$129:$129,0),FALSE),"")</f>
        <v>0</v>
      </c>
      <c r="C520" s="356">
        <f>IFERROR(VLOOKUP($B$516,$131:$217,MATCH($T520&amp;"/"&amp;C$349,$129:$129,0),FALSE),"")</f>
        <v>119485.44</v>
      </c>
      <c r="D520" s="356">
        <f>IFERROR(VLOOKUP($B$516,$131:$217,MATCH($T520&amp;"/"&amp;D$349,$129:$129,0),FALSE),"")</f>
        <v>127385.49</v>
      </c>
      <c r="E520" s="356">
        <f>IFERROR(VLOOKUP($B$516,$131:$217,MATCH($T520&amp;"/"&amp;E$349,$129:$129,0),FALSE),"")</f>
        <v>134653.06</v>
      </c>
      <c r="F520" s="356">
        <f>IFERROR(VLOOKUP($B$516,$131:$217,MATCH($T520&amp;"/"&amp;F$349,$129:$129,0),FALSE),"")</f>
        <v>175771.77</v>
      </c>
      <c r="G520" s="356">
        <f>IFERROR(VLOOKUP($B$516,$131:$217,MATCH($T520&amp;"/"&amp;G$349,$129:$129,0),FALSE),"")</f>
        <v>205694.01</v>
      </c>
      <c r="H520" s="356">
        <f>IFERROR(VLOOKUP($B$516,$131:$217,MATCH($T520&amp;"/"&amp;H$349,$129:$129,0),FALSE),"")</f>
        <v>240745.04</v>
      </c>
      <c r="I520" s="356">
        <f>IFERROR(VLOOKUP($B$516,$131:$217,MATCH($T520&amp;"/"&amp;I$349,$129:$129,0),FALSE),"")</f>
        <v>232661.17</v>
      </c>
      <c r="J520" s="356">
        <f>IFERROR(VLOOKUP($B$516,$131:$217,MATCH($T520&amp;"/"&amp;J$349,$129:$129,0),FALSE),"")</f>
        <v>196300.9</v>
      </c>
      <c r="K520" s="356">
        <f>IFERROR(VLOOKUP($B$516,$131:$217,MATCH($T520&amp;"/"&amp;K$349,$129:$129,0),FALSE),"")</f>
        <v>125284.5</v>
      </c>
      <c r="L520" s="356">
        <f>IFERROR(VLOOKUP($B$516,$131:$217,MATCH($T520&amp;"/"&amp;L$349,$129:$129,0),FALSE),"")</f>
        <v>208235.76</v>
      </c>
      <c r="M520" s="356">
        <f>IFERROR(VLOOKUP($B$516,$131:$217,MATCH($T520&amp;"/"&amp;M$349,$129:$129,0),FALSE),"")</f>
        <v>219318.11</v>
      </c>
      <c r="N520" s="356">
        <f>IFERROR(VLOOKUP($B$516,$131:$217,MATCH($T520&amp;"/"&amp;N$349,$129:$129,0),FALSE),"")</f>
        <v>126967.85</v>
      </c>
      <c r="O520" s="356">
        <f>IFERROR(VLOOKUP($B$516,$131:$217,MATCH($T520&amp;"/"&amp;O$349,$129:$129,0),FALSE),"")</f>
        <v>113823.22</v>
      </c>
      <c r="P520" s="356">
        <f>IFERROR(VLOOKUP($B$516,$131:$217,MATCH($T520&amp;"/"&amp;P$349,$129:$129,0),FALSE),"")</f>
        <v>168504.64</v>
      </c>
      <c r="Q520" s="356">
        <f>IFERROR(VLOOKUP($B$516,$131:$217,MATCH($T520&amp;"/"&amp;Q$349,$129:$129,0),FALSE),"")</f>
        <v>180691.51</v>
      </c>
      <c r="R520" s="356" t="str">
        <f>IFERROR(VLOOKUP($B$516,$131:$217,MATCH($T520&amp;"/"&amp;R$349,$129:$129,0),FALSE),"")</f>
        <v/>
      </c>
      <c r="S520" s="48"/>
      <c r="T520" s="285" t="s">
        <v>206</v>
      </c>
    </row>
    <row r="521" spans="1:20" x14ac:dyDescent="0.15">
      <c r="B521" s="356">
        <f>SUM(B517:B520)</f>
        <v>0</v>
      </c>
      <c r="C521" s="356">
        <f>SUM(C517:C520)</f>
        <v>212238.44</v>
      </c>
      <c r="D521" s="356">
        <f>SUM(D517:D520)</f>
        <v>341164.49</v>
      </c>
      <c r="E521" s="356">
        <f>SUM(E517:E520)</f>
        <v>526227.06000000006</v>
      </c>
      <c r="F521" s="356">
        <f>SUM(F517:F520)</f>
        <v>614912.77</v>
      </c>
      <c r="G521" s="356">
        <f>SUM(G517:G520)</f>
        <v>734204.01</v>
      </c>
      <c r="H521" s="356">
        <f>SUM(H517:H520)</f>
        <v>839609.04</v>
      </c>
      <c r="I521" s="356">
        <f>SUM(I517:I520)</f>
        <v>840705.17</v>
      </c>
      <c r="J521" s="356">
        <f>SUM(J517:J520)</f>
        <v>822835.9</v>
      </c>
      <c r="K521" s="356">
        <f>SUM(K517:K520)</f>
        <v>766124.5</v>
      </c>
      <c r="L521" s="356">
        <f>SUM(L517:L520)</f>
        <v>851316.76</v>
      </c>
      <c r="M521" s="356">
        <f>SUM(M517:M520)</f>
        <v>845816.11</v>
      </c>
      <c r="N521" s="356">
        <f>SUM(N517:N520)</f>
        <v>504503.85</v>
      </c>
      <c r="O521" s="356">
        <f>SUM(O517:O520)</f>
        <v>449596.22</v>
      </c>
      <c r="P521" s="356">
        <f>SUM(P517:P520)</f>
        <v>584021.64</v>
      </c>
      <c r="Q521" s="356">
        <f>SUM(Q517:Q520)</f>
        <v>686213.51</v>
      </c>
      <c r="R521" s="356">
        <f>SUM(R517:R520)</f>
        <v>200536</v>
      </c>
      <c r="S521" s="48"/>
      <c r="T521" s="285" t="s">
        <v>172</v>
      </c>
    </row>
    <row r="522" spans="1:20" x14ac:dyDescent="0.15">
      <c r="B522" s="377">
        <f>+B521/(B$466+B$473)</f>
        <v>0</v>
      </c>
      <c r="C522" s="377">
        <f>+C521/(C$466+C$473)</f>
        <v>2.4886617868517296E-2</v>
      </c>
      <c r="D522" s="377">
        <f>+D521/(D$466+D$473)</f>
        <v>3.588848538612989E-2</v>
      </c>
      <c r="E522" s="377">
        <f>+E521/(E$466+E$473)</f>
        <v>4.5541696214924043E-2</v>
      </c>
      <c r="F522" s="377">
        <f>+F521/(F$466+F$473)</f>
        <v>3.9980282178534499E-2</v>
      </c>
      <c r="G522" s="377">
        <f>+G521/(G$466+G$473)</f>
        <v>4.18174706185361E-2</v>
      </c>
      <c r="H522" s="377">
        <f>+H521/(H$466+H$473)</f>
        <v>4.5417980036898696E-2</v>
      </c>
      <c r="I522" s="377">
        <f>+I521/(I$466+I$473)</f>
        <v>4.3579320363181677E-2</v>
      </c>
      <c r="J522" s="377">
        <f>+J521/(J$466+J$473)</f>
        <v>4.1335599624987937E-2</v>
      </c>
      <c r="K522" s="377">
        <f>+K521/(K$466+K$473)</f>
        <v>3.7656023358775076E-2</v>
      </c>
      <c r="L522" s="377">
        <f>+L521/(L$466+L$473)</f>
        <v>3.9108358196603889E-2</v>
      </c>
      <c r="M522" s="377">
        <f>+M521/(M$466+M$473)</f>
        <v>3.97263711696135E-2</v>
      </c>
      <c r="N522" s="377">
        <f>+N521/(N$466+N$473)</f>
        <v>3.8335257003885771E-2</v>
      </c>
      <c r="O522" s="377">
        <f>+O521/(O$466+O$473)</f>
        <v>3.8998655476219501E-2</v>
      </c>
      <c r="P522" s="377">
        <f>+P521/(P$466+P$473)</f>
        <v>3.2237941211345406E-2</v>
      </c>
      <c r="Q522" s="377">
        <f>+Q521/(Q$466+Q$473)</f>
        <v>3.0825304773787452E-2</v>
      </c>
      <c r="R522" s="377">
        <f>+R521/(R$466+R$473)</f>
        <v>7.9304730332437953E-3</v>
      </c>
      <c r="S522" s="48"/>
      <c r="T522" s="372" t="s">
        <v>201</v>
      </c>
    </row>
    <row r="523" spans="1:20" s="382" customFormat="1" ht="16" x14ac:dyDescent="0.2">
      <c r="A523" s="386"/>
      <c r="B523" s="385"/>
      <c r="C523" s="377" t="e">
        <f>C521/B521-1</f>
        <v>#DIV/0!</v>
      </c>
      <c r="D523" s="377">
        <f>D521/C521-1</f>
        <v>0.60745852636308473</v>
      </c>
      <c r="E523" s="377">
        <f>E521/D521-1</f>
        <v>0.54244382233332678</v>
      </c>
      <c r="F523" s="377">
        <f>F521/E521-1</f>
        <v>0.16853126101116866</v>
      </c>
      <c r="G523" s="377">
        <f>G521/F521-1</f>
        <v>0.19399701196642893</v>
      </c>
      <c r="H523" s="377">
        <f>H521/G521-1</f>
        <v>0.14356368061787084</v>
      </c>
      <c r="I523" s="377">
        <f>I521/H521-1</f>
        <v>1.3055242949742141E-3</v>
      </c>
      <c r="J523" s="377">
        <f>J521/I521-1</f>
        <v>-2.1255097075232654E-2</v>
      </c>
      <c r="K523" s="377">
        <f>K521/J521-1</f>
        <v>-6.8921883452095378E-2</v>
      </c>
      <c r="L523" s="377">
        <f>L521/K521-1</f>
        <v>0.1111989761455221</v>
      </c>
      <c r="M523" s="377">
        <f>M521/L521-1</f>
        <v>-6.4613434839460027E-3</v>
      </c>
      <c r="N523" s="377">
        <f>N521/M521-1</f>
        <v>-0.40353010065036476</v>
      </c>
      <c r="O523" s="377">
        <f>O521/N521-1</f>
        <v>-0.10883490780100091</v>
      </c>
      <c r="P523" s="377">
        <f>P521/O521-1</f>
        <v>0.29899143725007304</v>
      </c>
      <c r="Q523" s="377">
        <f>Q521/P521-1</f>
        <v>0.17497959493418769</v>
      </c>
      <c r="R523" s="377">
        <f>R521/Q521-1</f>
        <v>-0.70776442451562926</v>
      </c>
      <c r="S523" s="384"/>
      <c r="T523" s="383" t="s">
        <v>204</v>
      </c>
    </row>
    <row r="524" spans="1:20" x14ac:dyDescent="0.15">
      <c r="B524" s="394" t="s">
        <v>217</v>
      </c>
      <c r="C524" s="393"/>
      <c r="D524" s="393"/>
      <c r="E524" s="393"/>
      <c r="F524" s="393"/>
      <c r="G524" s="393"/>
      <c r="H524" s="393"/>
      <c r="I524" s="393"/>
      <c r="J524" s="393"/>
      <c r="K524" s="393"/>
      <c r="L524" s="393"/>
      <c r="M524" s="393"/>
      <c r="N524" s="393"/>
      <c r="O524" s="393"/>
      <c r="P524" s="393"/>
      <c r="Q524" s="393"/>
      <c r="R524" s="393"/>
      <c r="S524" s="48"/>
      <c r="T524" s="11"/>
    </row>
    <row r="525" spans="1:20" x14ac:dyDescent="0.15">
      <c r="B525" s="76">
        <f>IFERROR(VLOOKUP($B$524,$131:$217,MATCH($T525&amp;"/"&amp;B$349,$129:$129,0),FALSE),"")</f>
        <v>0</v>
      </c>
      <c r="C525" s="76">
        <f>IFERROR(VLOOKUP($B$524,$131:$217,MATCH($T525&amp;"/"&amp;C$349,$129:$129,0),FALSE),"")</f>
        <v>0</v>
      </c>
      <c r="D525" s="76">
        <f>IFERROR(VLOOKUP($B$524,$131:$217,MATCH($T525&amp;"/"&amp;D$349,$129:$129,0),FALSE),"")</f>
        <v>536621</v>
      </c>
      <c r="E525" s="76">
        <f>IFERROR(VLOOKUP($B$524,$131:$217,MATCH($T525&amp;"/"&amp;E$349,$129:$129,0),FALSE),"")</f>
        <v>1109594</v>
      </c>
      <c r="F525" s="76">
        <f>IFERROR(VLOOKUP($B$524,$131:$217,MATCH($T525&amp;"/"&amp;F$349,$129:$129,0),FALSE),"")</f>
        <v>1375813</v>
      </c>
      <c r="G525" s="76">
        <f>IFERROR(VLOOKUP($B$524,$131:$217,MATCH($T525&amp;"/"&amp;G$349,$129:$129,0),FALSE),"")</f>
        <v>1019379</v>
      </c>
      <c r="H525" s="76">
        <f>IFERROR(VLOOKUP($B$524,$131:$217,MATCH($T525&amp;"/"&amp;H$349,$129:$129,0),FALSE),"")</f>
        <v>1127100</v>
      </c>
      <c r="I525" s="76">
        <f>IFERROR(VLOOKUP($B$524,$131:$217,MATCH($T525&amp;"/"&amp;I$349,$129:$129,0),FALSE),"")</f>
        <v>1121672</v>
      </c>
      <c r="J525" s="76">
        <f>IFERROR(VLOOKUP($B$524,$131:$217,MATCH($T525&amp;"/"&amp;J$349,$129:$129,0),FALSE),"")</f>
        <v>1206629</v>
      </c>
      <c r="K525" s="76">
        <f>IFERROR(VLOOKUP($B$524,$131:$217,MATCH($T525&amp;"/"&amp;K$349,$129:$129,0),FALSE),"")</f>
        <v>1228168</v>
      </c>
      <c r="L525" s="76">
        <f>IFERROR(VLOOKUP($B$524,$131:$217,MATCH($T525&amp;"/"&amp;L$349,$129:$129,0),FALSE),"")</f>
        <v>1389216</v>
      </c>
      <c r="M525" s="76">
        <f>IFERROR(VLOOKUP($B$524,$131:$217,MATCH($T525&amp;"/"&amp;M$349,$129:$129,0),FALSE),"")</f>
        <v>1403960</v>
      </c>
      <c r="N525" s="76">
        <f>IFERROR(VLOOKUP($B$524,$131:$217,MATCH($T525&amp;"/"&amp;N$349,$129:$129,0),FALSE),"")</f>
        <v>1569508</v>
      </c>
      <c r="O525" s="76">
        <f>IFERROR(VLOOKUP($B$524,$131:$217,MATCH($T525&amp;"/"&amp;O$349,$129:$129,0),FALSE),"")</f>
        <v>1175601</v>
      </c>
      <c r="P525" s="76">
        <f>IFERROR(VLOOKUP($B$524,$131:$217,MATCH($T525&amp;"/"&amp;P$349,$129:$129,0),FALSE),"")</f>
        <v>1286538</v>
      </c>
      <c r="Q525" s="76">
        <f>IFERROR(VLOOKUP($B$524,$131:$217,MATCH($T525&amp;"/"&amp;Q$349,$129:$129,0),FALSE),"")</f>
        <v>1677386</v>
      </c>
      <c r="R525" s="76">
        <f>IFERROR(VLOOKUP($B$524,$131:$217,MATCH($T525&amp;"/"&amp;R$349,$129:$129,0),FALSE),"")</f>
        <v>1692555</v>
      </c>
      <c r="S525" s="48"/>
      <c r="T525" s="285" t="s">
        <v>175</v>
      </c>
    </row>
    <row r="526" spans="1:20" x14ac:dyDescent="0.15">
      <c r="B526" s="287">
        <f>IFERROR(VLOOKUP($B$524,$131:$217,MATCH($T526&amp;"/"&amp;B$349,$129:$129,0),FALSE),"")</f>
        <v>0</v>
      </c>
      <c r="C526" s="287">
        <f>IFERROR(VLOOKUP($B$524,$131:$217,MATCH($T526&amp;"/"&amp;C$349,$129:$129,0),FALSE),"")</f>
        <v>560472</v>
      </c>
      <c r="D526" s="287">
        <f>IFERROR(VLOOKUP($B$524,$131:$217,MATCH($T526&amp;"/"&amp;D$349,$129:$129,0),FALSE),"")</f>
        <v>1003455</v>
      </c>
      <c r="E526" s="287">
        <f>IFERROR(VLOOKUP($B$524,$131:$217,MATCH($T526&amp;"/"&amp;E$349,$129:$129,0),FALSE),"")</f>
        <v>1071537</v>
      </c>
      <c r="F526" s="287">
        <f>IFERROR(VLOOKUP($B$524,$131:$217,MATCH($T526&amp;"/"&amp;F$349,$129:$129,0),FALSE),"")</f>
        <v>1369022</v>
      </c>
      <c r="G526" s="287">
        <f>IFERROR(VLOOKUP($B$524,$131:$217,MATCH($T526&amp;"/"&amp;G$349,$129:$129,0),FALSE),"")</f>
        <v>1123948</v>
      </c>
      <c r="H526" s="287">
        <f>IFERROR(VLOOKUP($B$524,$131:$217,MATCH($T526&amp;"/"&amp;H$349,$129:$129,0),FALSE),"")</f>
        <v>1215947</v>
      </c>
      <c r="I526" s="287">
        <f>IFERROR(VLOOKUP($B$524,$131:$217,MATCH($T526&amp;"/"&amp;I$349,$129:$129,0),FALSE),"")</f>
        <v>1129145</v>
      </c>
      <c r="J526" s="287">
        <f>IFERROR(VLOOKUP($B$524,$131:$217,MATCH($T526&amp;"/"&amp;J$349,$129:$129,0),FALSE),"")</f>
        <v>1289219</v>
      </c>
      <c r="K526" s="287">
        <f>IFERROR(VLOOKUP($B$524,$131:$217,MATCH($T526&amp;"/"&amp;K$349,$129:$129,0),FALSE),"")</f>
        <v>1319112</v>
      </c>
      <c r="L526" s="287">
        <f>IFERROR(VLOOKUP($B$524,$131:$217,MATCH($T526&amp;"/"&amp;L$349,$129:$129,0),FALSE),"")</f>
        <v>1438966</v>
      </c>
      <c r="M526" s="287">
        <f>IFERROR(VLOOKUP($B$524,$131:$217,MATCH($T526&amp;"/"&amp;M$349,$129:$129,0),FALSE),"")</f>
        <v>1573247</v>
      </c>
      <c r="N526" s="287">
        <f>IFERROR(VLOOKUP($B$524,$131:$217,MATCH($T526&amp;"/"&amp;N$349,$129:$129,0),FALSE),"")</f>
        <v>984877</v>
      </c>
      <c r="O526" s="287">
        <f>IFERROR(VLOOKUP($B$524,$131:$217,MATCH($T526&amp;"/"&amp;O$349,$129:$129,0),FALSE),"")</f>
        <v>1185644</v>
      </c>
      <c r="P526" s="287">
        <f>IFERROR(VLOOKUP($B$524,$131:$217,MATCH($T526&amp;"/"&amp;P$349,$129:$129,0),FALSE),"")</f>
        <v>1473582</v>
      </c>
      <c r="Q526" s="287">
        <f>IFERROR(VLOOKUP($B$524,$131:$217,MATCH($T526&amp;"/"&amp;Q$349,$129:$129,0),FALSE),"")</f>
        <v>1601093</v>
      </c>
      <c r="R526" s="287" t="str">
        <f>IFERROR(VLOOKUP($B$524,$131:$217,MATCH($T526&amp;"/"&amp;R$349,$129:$129,0),FALSE),"")</f>
        <v/>
      </c>
      <c r="S526" s="48"/>
      <c r="T526" s="285" t="s">
        <v>174</v>
      </c>
    </row>
    <row r="527" spans="1:20" x14ac:dyDescent="0.15">
      <c r="B527" s="287">
        <f>IFERROR(VLOOKUP($B$524,$131:$217,MATCH($T527&amp;"/"&amp;B$349,$129:$129,0),FALSE),"")</f>
        <v>0</v>
      </c>
      <c r="C527" s="287">
        <f>IFERROR(VLOOKUP($B$524,$131:$217,MATCH($T527&amp;"/"&amp;C$349,$129:$129,0),FALSE),"")</f>
        <v>926615</v>
      </c>
      <c r="D527" s="287">
        <f>IFERROR(VLOOKUP($B$524,$131:$217,MATCH($T527&amp;"/"&amp;D$349,$129:$129,0),FALSE),"")</f>
        <v>1058421</v>
      </c>
      <c r="E527" s="287">
        <f>IFERROR(VLOOKUP($B$524,$131:$217,MATCH($T527&amp;"/"&amp;E$349,$129:$129,0),FALSE),"")</f>
        <v>1175092</v>
      </c>
      <c r="F527" s="287">
        <f>IFERROR(VLOOKUP($B$524,$131:$217,MATCH($T527&amp;"/"&amp;F$349,$129:$129,0),FALSE),"")</f>
        <v>1179125</v>
      </c>
      <c r="G527" s="287">
        <f>IFERROR(VLOOKUP($B$524,$131:$217,MATCH($T527&amp;"/"&amp;G$349,$129:$129,0),FALSE),"")</f>
        <v>949059</v>
      </c>
      <c r="H527" s="287">
        <f>IFERROR(VLOOKUP($B$524,$131:$217,MATCH($T527&amp;"/"&amp;H$349,$129:$129,0),FALSE),"")</f>
        <v>1233907</v>
      </c>
      <c r="I527" s="287">
        <f>IFERROR(VLOOKUP($B$524,$131:$217,MATCH($T527&amp;"/"&amp;I$349,$129:$129,0),FALSE),"")</f>
        <v>1180172</v>
      </c>
      <c r="J527" s="287">
        <f>IFERROR(VLOOKUP($B$524,$131:$217,MATCH($T527&amp;"/"&amp;J$349,$129:$129,0),FALSE),"")</f>
        <v>1248320</v>
      </c>
      <c r="K527" s="287">
        <f>IFERROR(VLOOKUP($B$524,$131:$217,MATCH($T527&amp;"/"&amp;K$349,$129:$129,0),FALSE),"")</f>
        <v>1267797</v>
      </c>
      <c r="L527" s="287">
        <f>IFERROR(VLOOKUP($B$524,$131:$217,MATCH($T527&amp;"/"&amp;L$349,$129:$129,0),FALSE),"")</f>
        <v>1420006</v>
      </c>
      <c r="M527" s="287">
        <f>IFERROR(VLOOKUP($B$524,$131:$217,MATCH($T527&amp;"/"&amp;M$349,$129:$129,0),FALSE),"")</f>
        <v>1441339</v>
      </c>
      <c r="N527" s="287">
        <f>IFERROR(VLOOKUP($B$524,$131:$217,MATCH($T527&amp;"/"&amp;N$349,$129:$129,0),FALSE),"")</f>
        <v>1545389</v>
      </c>
      <c r="O527" s="287">
        <f>IFERROR(VLOOKUP($B$524,$131:$217,MATCH($T527&amp;"/"&amp;O$349,$129:$129,0),FALSE),"")</f>
        <v>1132300</v>
      </c>
      <c r="P527" s="287">
        <f>IFERROR(VLOOKUP($B$524,$131:$217,MATCH($T527&amp;"/"&amp;P$349,$129:$129,0),FALSE),"")</f>
        <v>1566364</v>
      </c>
      <c r="Q527" s="287">
        <f>IFERROR(VLOOKUP($B$524,$131:$217,MATCH($T527&amp;"/"&amp;Q$349,$129:$129,0),FALSE),"")</f>
        <v>1664903</v>
      </c>
      <c r="R527" s="287" t="str">
        <f>IFERROR(VLOOKUP($B$524,$131:$217,MATCH($T527&amp;"/"&amp;R$349,$129:$129,0),FALSE),"")</f>
        <v/>
      </c>
      <c r="S527" s="48"/>
      <c r="T527" s="285" t="s">
        <v>173</v>
      </c>
    </row>
    <row r="528" spans="1:20" x14ac:dyDescent="0.15">
      <c r="B528" s="356">
        <f>IFERROR(VLOOKUP($B$524,$131:$217,MATCH($T528&amp;"/"&amp;B$349,$129:$129,0),FALSE),"")</f>
        <v>0</v>
      </c>
      <c r="C528" s="356">
        <f>IFERROR(VLOOKUP($B$524,$131:$217,MATCH($T528&amp;"/"&amp;C$349,$129:$129,0),FALSE),"")</f>
        <v>948902.91</v>
      </c>
      <c r="D528" s="356">
        <f>IFERROR(VLOOKUP($B$524,$131:$217,MATCH($T528&amp;"/"&amp;D$349,$129:$129,0),FALSE),"")</f>
        <v>1135473.52</v>
      </c>
      <c r="E528" s="356">
        <f>IFERROR(VLOOKUP($B$524,$131:$217,MATCH($T528&amp;"/"&amp;E$349,$129:$129,0),FALSE),"")</f>
        <v>1265582.6599999999</v>
      </c>
      <c r="F528" s="356">
        <f>IFERROR(VLOOKUP($B$524,$131:$217,MATCH($T528&amp;"/"&amp;F$349,$129:$129,0),FALSE),"")</f>
        <v>458775.89</v>
      </c>
      <c r="G528" s="356">
        <f>IFERROR(VLOOKUP($B$524,$131:$217,MATCH($T528&amp;"/"&amp;G$349,$129:$129,0),FALSE),"")</f>
        <v>1197898.3500000001</v>
      </c>
      <c r="H528" s="356">
        <f>IFERROR(VLOOKUP($B$524,$131:$217,MATCH($T528&amp;"/"&amp;H$349,$129:$129,0),FALSE),"")</f>
        <v>1089321.92</v>
      </c>
      <c r="I528" s="356">
        <f>IFERROR(VLOOKUP($B$524,$131:$217,MATCH($T528&amp;"/"&amp;I$349,$129:$129,0),FALSE),"")</f>
        <v>1237516.73</v>
      </c>
      <c r="J528" s="356">
        <f>IFERROR(VLOOKUP($B$524,$131:$217,MATCH($T528&amp;"/"&amp;J$349,$129:$129,0),FALSE),"")</f>
        <v>1248610.2</v>
      </c>
      <c r="K528" s="356">
        <f>IFERROR(VLOOKUP($B$524,$131:$217,MATCH($T528&amp;"/"&amp;K$349,$129:$129,0),FALSE),"")</f>
        <v>1503954.02</v>
      </c>
      <c r="L528" s="356">
        <f>IFERROR(VLOOKUP($B$524,$131:$217,MATCH($T528&amp;"/"&amp;L$349,$129:$129,0),FALSE),"")</f>
        <v>1418045.47</v>
      </c>
      <c r="M528" s="356">
        <f>IFERROR(VLOOKUP($B$524,$131:$217,MATCH($T528&amp;"/"&amp;M$349,$129:$129,0),FALSE),"")</f>
        <v>1563408.14</v>
      </c>
      <c r="N528" s="356">
        <f>IFERROR(VLOOKUP($B$524,$131:$217,MATCH($T528&amp;"/"&amp;N$349,$129:$129,0),FALSE),"")</f>
        <v>1226880.99</v>
      </c>
      <c r="O528" s="356">
        <f>IFERROR(VLOOKUP($B$524,$131:$217,MATCH($T528&amp;"/"&amp;O$349,$129:$129,0),FALSE),"")</f>
        <v>1131737.48</v>
      </c>
      <c r="P528" s="356">
        <f>IFERROR(VLOOKUP($B$524,$131:$217,MATCH($T528&amp;"/"&amp;P$349,$129:$129,0),FALSE),"")</f>
        <v>1569030.2</v>
      </c>
      <c r="Q528" s="356">
        <f>IFERROR(VLOOKUP($B$524,$131:$217,MATCH($T528&amp;"/"&amp;Q$349,$129:$129,0),FALSE),"")</f>
        <v>1447021.47</v>
      </c>
      <c r="R528" s="356" t="str">
        <f>IFERROR(VLOOKUP($B$524,$131:$217,MATCH($T528&amp;"/"&amp;R$349,$129:$129,0),FALSE),"")</f>
        <v/>
      </c>
      <c r="S528" s="48"/>
      <c r="T528" s="285" t="s">
        <v>206</v>
      </c>
    </row>
    <row r="529" spans="1:20" x14ac:dyDescent="0.15">
      <c r="B529" s="356">
        <f>SUM(B525:B528)</f>
        <v>0</v>
      </c>
      <c r="C529" s="356">
        <f>SUM(C525:C528)</f>
        <v>2435989.91</v>
      </c>
      <c r="D529" s="356">
        <f>SUM(D525:D528)</f>
        <v>3733970.52</v>
      </c>
      <c r="E529" s="356">
        <f>SUM(E525:E528)</f>
        <v>4621805.66</v>
      </c>
      <c r="F529" s="356">
        <f>SUM(F525:F528)</f>
        <v>4382735.8899999997</v>
      </c>
      <c r="G529" s="356">
        <f>SUM(G525:G528)</f>
        <v>4290284.3499999996</v>
      </c>
      <c r="H529" s="356">
        <f>SUM(H525:H528)</f>
        <v>4666275.92</v>
      </c>
      <c r="I529" s="356">
        <f>SUM(I525:I528)</f>
        <v>4668505.7300000004</v>
      </c>
      <c r="J529" s="356">
        <f>SUM(J525:J528)</f>
        <v>4992778.2</v>
      </c>
      <c r="K529" s="356">
        <f>SUM(K525:K528)</f>
        <v>5319031.0199999996</v>
      </c>
      <c r="L529" s="356">
        <f>SUM(L525:L528)</f>
        <v>5666233.4699999997</v>
      </c>
      <c r="M529" s="356">
        <f>SUM(M525:M528)</f>
        <v>5981954.1399999997</v>
      </c>
      <c r="N529" s="356">
        <f>IF(N526="",N525*4,IF(N527="",(N526+N525)*2,IF(N528="",((N527+N526+N525)/3)*4,SUM(N525:N528))))</f>
        <v>5326654.99</v>
      </c>
      <c r="O529" s="356">
        <f>IF(O526="",O525*4,IF(O527="",(O526+O525)*2,IF(O528="",((O527+O526+O525)/3)*4,SUM(O525:O528))))</f>
        <v>4625282.4800000004</v>
      </c>
      <c r="P529" s="356">
        <f>SUM(P525:P528)</f>
        <v>5895514.2000000002</v>
      </c>
      <c r="Q529" s="356">
        <f>IF(Q526="",Q525*4,IF(Q527="",(Q526+Q525)*2,IF(Q528="",((Q527+Q526+Q525)/3)*4,SUM(Q525:Q528))))</f>
        <v>6390403.4699999997</v>
      </c>
      <c r="R529" s="356">
        <f>IF(R526="",R525*4,IF(R527="",(R526+R525)*2,IF(R528="",((R527+R526+R525)/3)*4,SUM(R525:R528))))</f>
        <v>6770220</v>
      </c>
      <c r="S529" s="48"/>
      <c r="T529" s="285" t="s">
        <v>172</v>
      </c>
    </row>
    <row r="530" spans="1:20" x14ac:dyDescent="0.15">
      <c r="B530" s="377">
        <f>+B529/(B$466+B$473)</f>
        <v>0</v>
      </c>
      <c r="C530" s="377">
        <f>+C529/(C$466+C$473)</f>
        <v>0.28563887871459026</v>
      </c>
      <c r="D530" s="377">
        <f>+D529/(D$466+D$473)</f>
        <v>0.39279160160912358</v>
      </c>
      <c r="E530" s="377">
        <f>+E529/(E$466+E$473)</f>
        <v>0.3999886842233778</v>
      </c>
      <c r="F530" s="377">
        <f>+F529/(F$466+F$473)</f>
        <v>0.28495589316870179</v>
      </c>
      <c r="G530" s="377">
        <f>+G529/(G$466+G$473)</f>
        <v>0.24435829457168209</v>
      </c>
      <c r="H530" s="377">
        <f>+H529/(H$466+H$473)</f>
        <v>0.25241846679166419</v>
      </c>
      <c r="I530" s="377">
        <f>+I529/(I$466+I$473)</f>
        <v>0.24199959044503003</v>
      </c>
      <c r="J530" s="377">
        <f>+J529/(J$466+J$473)</f>
        <v>0.25081487170354133</v>
      </c>
      <c r="K530" s="377">
        <f>+K529/(K$466+K$473)</f>
        <v>0.26143734645631256</v>
      </c>
      <c r="L530" s="377">
        <f>+L529/(L$466+L$473)</f>
        <v>0.26029921949421714</v>
      </c>
      <c r="M530" s="377">
        <f>+M529/(M$466+M$473)</f>
        <v>0.28096098865419589</v>
      </c>
      <c r="N530" s="377">
        <f>+N529/(N$466+N$473)</f>
        <v>0.4047514959750666</v>
      </c>
      <c r="O530" s="377">
        <f>+O529/(O$466+O$473)</f>
        <v>0.40120399125623019</v>
      </c>
      <c r="P530" s="377">
        <f>+P529/(P$466+P$473)</f>
        <v>0.32543184562519301</v>
      </c>
      <c r="Q530" s="377">
        <f>+Q529/(Q$466+Q$473)</f>
        <v>0.28706245464362673</v>
      </c>
      <c r="R530" s="377">
        <f>+R529/(R$466+R$473)</f>
        <v>0.26773769866322161</v>
      </c>
      <c r="S530" s="48"/>
      <c r="T530" s="372" t="s">
        <v>201</v>
      </c>
    </row>
    <row r="531" spans="1:20" s="382" customFormat="1" ht="16" x14ac:dyDescent="0.2">
      <c r="A531" s="386"/>
      <c r="B531" s="385"/>
      <c r="C531" s="377" t="e">
        <f>C529/B529-1</f>
        <v>#DIV/0!</v>
      </c>
      <c r="D531" s="377">
        <f>D529/C529-1</f>
        <v>0.53283496974747302</v>
      </c>
      <c r="E531" s="377">
        <f>E529/D529-1</f>
        <v>0.23777240212383899</v>
      </c>
      <c r="F531" s="377">
        <f>F529/E529-1</f>
        <v>-5.1726486915938508E-2</v>
      </c>
      <c r="G531" s="377">
        <f>G529/F529-1</f>
        <v>-2.1094481237380669E-2</v>
      </c>
      <c r="H531" s="377">
        <f>H529/G529-1</f>
        <v>8.76379137900265E-2</v>
      </c>
      <c r="I531" s="377">
        <f>I529/H529-1</f>
        <v>4.7785644017395157E-4</v>
      </c>
      <c r="J531" s="377">
        <f>J529/I529-1</f>
        <v>6.9459584876636615E-2</v>
      </c>
      <c r="K531" s="377">
        <f>K529/J529-1</f>
        <v>6.5344945625663842E-2</v>
      </c>
      <c r="L531" s="377">
        <f>L529/K529-1</f>
        <v>6.5275507643119512E-2</v>
      </c>
      <c r="M531" s="377">
        <f>M529/L529-1</f>
        <v>5.5719671925202219E-2</v>
      </c>
      <c r="N531" s="377">
        <f>N529/M529-1</f>
        <v>-0.10954600029748796</v>
      </c>
      <c r="O531" s="377">
        <f>O529/N529-1</f>
        <v>-0.13167222418510716</v>
      </c>
      <c r="P531" s="377">
        <f>P529/O529-1</f>
        <v>0.27462792283337456</v>
      </c>
      <c r="Q531" s="377">
        <f>Q529/P529-1</f>
        <v>8.3943359851461175E-2</v>
      </c>
      <c r="R531" s="377">
        <f>R529/Q529-1</f>
        <v>5.9435453767991975E-2</v>
      </c>
      <c r="S531" s="384"/>
      <c r="T531" s="383" t="s">
        <v>204</v>
      </c>
    </row>
    <row r="532" spans="1:20" x14ac:dyDescent="0.15">
      <c r="B532" s="401" t="s">
        <v>216</v>
      </c>
      <c r="C532" s="400"/>
      <c r="D532" s="400"/>
      <c r="E532" s="400"/>
      <c r="F532" s="400"/>
      <c r="G532" s="400"/>
      <c r="H532" s="400"/>
      <c r="I532" s="400"/>
      <c r="J532" s="400"/>
      <c r="K532" s="400"/>
      <c r="L532" s="400"/>
      <c r="M532" s="400"/>
      <c r="N532" s="400"/>
      <c r="O532" s="400"/>
      <c r="P532" s="400"/>
      <c r="Q532" s="400"/>
      <c r="R532" s="400"/>
      <c r="S532" s="48"/>
      <c r="T532" s="11"/>
    </row>
    <row r="533" spans="1:20" x14ac:dyDescent="0.15">
      <c r="B533" s="76">
        <f>IFERROR(VLOOKUP($B$532,$131:$217,MATCH($T533&amp;"/"&amp;B$349,$129:$129,0),FALSE),"")</f>
        <v>527912</v>
      </c>
      <c r="C533" s="76">
        <f>IFERROR(VLOOKUP($B$532,$131:$217,MATCH($T533&amp;"/"&amp;C$349,$129:$129,0),FALSE),"")</f>
        <v>570239</v>
      </c>
      <c r="D533" s="76">
        <f>IFERROR(VLOOKUP($B$532,$131:$217,MATCH($T533&amp;"/"&amp;D$349,$129:$129,0),FALSE),"")</f>
        <v>536621</v>
      </c>
      <c r="E533" s="76">
        <f>IFERROR(VLOOKUP($B$532,$131:$217,MATCH($T533&amp;"/"&amp;E$349,$129:$129,0),FALSE),"")</f>
        <v>1229260</v>
      </c>
      <c r="F533" s="76">
        <f>IFERROR(VLOOKUP($B$532,$131:$217,MATCH($T533&amp;"/"&amp;F$349,$129:$129,0),FALSE),"")</f>
        <v>1500909</v>
      </c>
      <c r="G533" s="76">
        <f>IFERROR(VLOOKUP($B$532,$131:$217,MATCH($T533&amp;"/"&amp;G$349,$129:$129,0),FALSE),"")</f>
        <v>1183027</v>
      </c>
      <c r="H533" s="76">
        <f>IFERROR(VLOOKUP($B$532,$131:$217,MATCH($T533&amp;"/"&amp;H$349,$129:$129,0),FALSE),"")</f>
        <v>1313198</v>
      </c>
      <c r="I533" s="76">
        <f>IFERROR(VLOOKUP($B$532,$131:$217,MATCH($T533&amp;"/"&amp;I$349,$129:$129,0),FALSE),"")</f>
        <v>1309546</v>
      </c>
      <c r="J533" s="76">
        <f>IFERROR(VLOOKUP($B$532,$131:$217,MATCH($T533&amp;"/"&amp;J$349,$129:$129,0),FALSE),"")</f>
        <v>1429078</v>
      </c>
      <c r="K533" s="76">
        <f>IFERROR(VLOOKUP($B$532,$131:$217,MATCH($T533&amp;"/"&amp;K$349,$129:$129,0),FALSE),"")</f>
        <v>1429108</v>
      </c>
      <c r="L533" s="76">
        <f>IFERROR(VLOOKUP($B$532,$131:$217,MATCH($T533&amp;"/"&amp;L$349,$129:$129,0),FALSE),"")</f>
        <v>1581918</v>
      </c>
      <c r="M533" s="76">
        <f>IFERROR(VLOOKUP($B$532,$131:$217,MATCH($T533&amp;"/"&amp;M$349,$129:$129,0),FALSE),"")</f>
        <v>1604609</v>
      </c>
      <c r="N533" s="76">
        <f>IFERROR(VLOOKUP($B$532,$131:$217,MATCH($T533&amp;"/"&amp;N$349,$129:$129,0),FALSE),"")</f>
        <v>1725415</v>
      </c>
      <c r="O533" s="76">
        <f>IFERROR(VLOOKUP($B$532,$131:$217,MATCH($T533&amp;"/"&amp;O$349,$129:$129,0),FALSE),"")</f>
        <v>1276470</v>
      </c>
      <c r="P533" s="76">
        <f>IFERROR(VLOOKUP($B$532,$131:$217,MATCH($T533&amp;"/"&amp;P$349,$129:$129,0),FALSE),"")</f>
        <v>1412807</v>
      </c>
      <c r="Q533" s="76">
        <f>IFERROR(VLOOKUP($B$532,$131:$217,MATCH($T533&amp;"/"&amp;Q$349,$129:$129,0),FALSE),"")</f>
        <v>1836733</v>
      </c>
      <c r="R533" s="76">
        <f>IFERROR(VLOOKUP($B$532,$131:$217,MATCH($T533&amp;"/"&amp;R$349,$129:$129,0),FALSE),"")</f>
        <v>1893091</v>
      </c>
      <c r="S533" s="48"/>
      <c r="T533" s="285" t="s">
        <v>175</v>
      </c>
    </row>
    <row r="534" spans="1:20" x14ac:dyDescent="0.15">
      <c r="B534" s="287">
        <f>IFERROR(VLOOKUP($B$532,$131:$217,MATCH($T534&amp;"/"&amp;B$349,$129:$129,0),FALSE),"")</f>
        <v>523322</v>
      </c>
      <c r="C534" s="287">
        <f>IFERROR(VLOOKUP($B$532,$131:$217,MATCH($T534&amp;"/"&amp;C$349,$129:$129,0),FALSE),"")</f>
        <v>560472</v>
      </c>
      <c r="D534" s="287">
        <f>IFERROR(VLOOKUP($B$532,$131:$217,MATCH($T534&amp;"/"&amp;D$349,$129:$129,0),FALSE),"")</f>
        <v>1106660</v>
      </c>
      <c r="E534" s="287">
        <f>IFERROR(VLOOKUP($B$532,$131:$217,MATCH($T534&amp;"/"&amp;E$349,$129:$129,0),FALSE),"")</f>
        <v>1199168</v>
      </c>
      <c r="F534" s="287">
        <f>IFERROR(VLOOKUP($B$532,$131:$217,MATCH($T534&amp;"/"&amp;F$349,$129:$129,0),FALSE),"")</f>
        <v>1533126</v>
      </c>
      <c r="G534" s="287">
        <f>IFERROR(VLOOKUP($B$532,$131:$217,MATCH($T534&amp;"/"&amp;G$349,$129:$129,0),FALSE),"")</f>
        <v>1301718</v>
      </c>
      <c r="H534" s="287">
        <f>IFERROR(VLOOKUP($B$532,$131:$217,MATCH($T534&amp;"/"&amp;H$349,$129:$129,0),FALSE),"")</f>
        <v>1425782</v>
      </c>
      <c r="I534" s="287">
        <f>IFERROR(VLOOKUP($B$532,$131:$217,MATCH($T534&amp;"/"&amp;I$349,$129:$129,0),FALSE),"")</f>
        <v>1346631</v>
      </c>
      <c r="J534" s="287">
        <f>IFERROR(VLOOKUP($B$532,$131:$217,MATCH($T534&amp;"/"&amp;J$349,$129:$129,0),FALSE),"")</f>
        <v>1511703</v>
      </c>
      <c r="K534" s="287">
        <f>IFERROR(VLOOKUP($B$532,$131:$217,MATCH($T534&amp;"/"&amp;K$349,$129:$129,0),FALSE),"")</f>
        <v>1539561</v>
      </c>
      <c r="L534" s="287">
        <f>IFERROR(VLOOKUP($B$532,$131:$217,MATCH($T534&amp;"/"&amp;L$349,$129:$129,0),FALSE),"")</f>
        <v>1659913</v>
      </c>
      <c r="M534" s="287">
        <f>IFERROR(VLOOKUP($B$532,$131:$217,MATCH($T534&amp;"/"&amp;M$349,$129:$129,0),FALSE),"")</f>
        <v>1800269</v>
      </c>
      <c r="N534" s="287">
        <f>IFERROR(VLOOKUP($B$532,$131:$217,MATCH($T534&amp;"/"&amp;N$349,$129:$129,0),FALSE),"")</f>
        <v>1084727</v>
      </c>
      <c r="O534" s="287">
        <f>IFERROR(VLOOKUP($B$532,$131:$217,MATCH($T534&amp;"/"&amp;O$349,$129:$129,0),FALSE),"")</f>
        <v>1296745</v>
      </c>
      <c r="P534" s="287">
        <f>IFERROR(VLOOKUP($B$532,$131:$217,MATCH($T534&amp;"/"&amp;P$349,$129:$129,0),FALSE),"")</f>
        <v>1619244</v>
      </c>
      <c r="Q534" s="287">
        <f>IFERROR(VLOOKUP($B$532,$131:$217,MATCH($T534&amp;"/"&amp;Q$349,$129:$129,0),FALSE),"")</f>
        <v>1761698</v>
      </c>
      <c r="R534" s="287" t="str">
        <f>IFERROR(VLOOKUP($B$532,$131:$217,MATCH($T534&amp;"/"&amp;R$349,$129:$129,0),FALSE),"")</f>
        <v/>
      </c>
      <c r="S534" s="48"/>
      <c r="T534" s="285" t="s">
        <v>174</v>
      </c>
    </row>
    <row r="535" spans="1:20" x14ac:dyDescent="0.15">
      <c r="B535" s="287">
        <f>IFERROR(VLOOKUP($B$532,$131:$217,MATCH($T535&amp;"/"&amp;B$349,$129:$129,0),FALSE),"")</f>
        <v>923152</v>
      </c>
      <c r="C535" s="287">
        <f>IFERROR(VLOOKUP($B$532,$131:$217,MATCH($T535&amp;"/"&amp;C$349,$129:$129,0),FALSE),"")</f>
        <v>1019368</v>
      </c>
      <c r="D535" s="287">
        <f>IFERROR(VLOOKUP($B$532,$131:$217,MATCH($T535&amp;"/"&amp;D$349,$129:$129,0),FALSE),"")</f>
        <v>1168995</v>
      </c>
      <c r="E535" s="287">
        <f>IFERROR(VLOOKUP($B$532,$131:$217,MATCH($T535&amp;"/"&amp;E$349,$129:$129,0),FALSE),"")</f>
        <v>1319369</v>
      </c>
      <c r="F535" s="287">
        <f>IFERROR(VLOOKUP($B$532,$131:$217,MATCH($T535&amp;"/"&amp;F$349,$129:$129,0),FALSE),"")</f>
        <v>1329066</v>
      </c>
      <c r="G535" s="287">
        <f>IFERROR(VLOOKUP($B$532,$131:$217,MATCH($T535&amp;"/"&amp;G$349,$129:$129,0),FALSE),"")</f>
        <v>1136151</v>
      </c>
      <c r="H535" s="287">
        <f>IFERROR(VLOOKUP($B$532,$131:$217,MATCH($T535&amp;"/"&amp;H$349,$129:$129,0),FALSE),"")</f>
        <v>1436838</v>
      </c>
      <c r="I535" s="287">
        <f>IFERROR(VLOOKUP($B$532,$131:$217,MATCH($T535&amp;"/"&amp;I$349,$129:$129,0),FALSE),"")</f>
        <v>1382856</v>
      </c>
      <c r="J535" s="287">
        <f>IFERROR(VLOOKUP($B$532,$131:$217,MATCH($T535&amp;"/"&amp;J$349,$129:$129,0),FALSE),"")</f>
        <v>1429922</v>
      </c>
      <c r="K535" s="287">
        <f>IFERROR(VLOOKUP($B$532,$131:$217,MATCH($T535&amp;"/"&amp;K$349,$129:$129,0),FALSE),"")</f>
        <v>1487248</v>
      </c>
      <c r="L535" s="287">
        <f>IFERROR(VLOOKUP($B$532,$131:$217,MATCH($T535&amp;"/"&amp;L$349,$129:$129,0),FALSE),"")</f>
        <v>1649438</v>
      </c>
      <c r="M535" s="287">
        <f>IFERROR(VLOOKUP($B$532,$131:$217,MATCH($T535&amp;"/"&amp;M$349,$129:$129,0),FALSE),"")</f>
        <v>1640166</v>
      </c>
      <c r="N535" s="287">
        <f>IFERROR(VLOOKUP($B$532,$131:$217,MATCH($T535&amp;"/"&amp;N$349,$129:$129,0),FALSE),"")</f>
        <v>1667168</v>
      </c>
      <c r="O535" s="287">
        <f>IFERROR(VLOOKUP($B$532,$131:$217,MATCH($T535&amp;"/"&amp;O$349,$129:$129,0),FALSE),"")</f>
        <v>1256103</v>
      </c>
      <c r="P535" s="287">
        <f>IFERROR(VLOOKUP($B$532,$131:$217,MATCH($T535&amp;"/"&amp;P$349,$129:$129,0),FALSE),"")</f>
        <v>1709950</v>
      </c>
      <c r="Q535" s="287">
        <f>IFERROR(VLOOKUP($B$532,$131:$217,MATCH($T535&amp;"/"&amp;Q$349,$129:$129,0),FALSE),"")</f>
        <v>1850473</v>
      </c>
      <c r="R535" s="287" t="str">
        <f>IFERROR(VLOOKUP($B$532,$131:$217,MATCH($T535&amp;"/"&amp;R$349,$129:$129,0),FALSE),"")</f>
        <v/>
      </c>
      <c r="S535" s="48"/>
      <c r="T535" s="285" t="s">
        <v>173</v>
      </c>
    </row>
    <row r="536" spans="1:20" x14ac:dyDescent="0.15">
      <c r="B536" s="356">
        <f>IFERROR(VLOOKUP($B$532,$131:$217,MATCH($T536&amp;"/"&amp;B$349,$129:$129,0),FALSE),"")</f>
        <v>1088285.19</v>
      </c>
      <c r="C536" s="356">
        <f>IFERROR(VLOOKUP($B$532,$131:$217,MATCH($T536&amp;"/"&amp;C$349,$129:$129,0),FALSE),"")</f>
        <v>1068388.3400000001</v>
      </c>
      <c r="D536" s="356">
        <f>IFERROR(VLOOKUP($B$532,$131:$217,MATCH($T536&amp;"/"&amp;D$349,$129:$129,0),FALSE),"")</f>
        <v>1262859.01</v>
      </c>
      <c r="E536" s="356">
        <f>IFERROR(VLOOKUP($B$532,$131:$217,MATCH($T536&amp;"/"&amp;E$349,$129:$129,0),FALSE),"")</f>
        <v>1400235.71</v>
      </c>
      <c r="F536" s="356">
        <f>IFERROR(VLOOKUP($B$532,$131:$217,MATCH($T536&amp;"/"&amp;F$349,$129:$129,0),FALSE),"")</f>
        <v>634547.65</v>
      </c>
      <c r="G536" s="356">
        <f>IFERROR(VLOOKUP($B$532,$131:$217,MATCH($T536&amp;"/"&amp;G$349,$129:$129,0),FALSE),"")</f>
        <v>1403592.35</v>
      </c>
      <c r="H536" s="356">
        <f>IFERROR(VLOOKUP($B$532,$131:$217,MATCH($T536&amp;"/"&amp;H$349,$129:$129,0),FALSE),"")</f>
        <v>1330066.96</v>
      </c>
      <c r="I536" s="356">
        <f>IFERROR(VLOOKUP($B$532,$131:$217,MATCH($T536&amp;"/"&amp;I$349,$129:$129,0),FALSE),"")</f>
        <v>1470177.89</v>
      </c>
      <c r="J536" s="356">
        <f>IFERROR(VLOOKUP($B$532,$131:$217,MATCH($T536&amp;"/"&amp;J$349,$129:$129,0),FALSE),"")</f>
        <v>1444911.1</v>
      </c>
      <c r="K536" s="356">
        <f>IFERROR(VLOOKUP($B$532,$131:$217,MATCH($T536&amp;"/"&amp;K$349,$129:$129,0),FALSE),"")</f>
        <v>1629238.51</v>
      </c>
      <c r="L536" s="356">
        <f>IFERROR(VLOOKUP($B$532,$131:$217,MATCH($T536&amp;"/"&amp;L$349,$129:$129,0),FALSE),"")</f>
        <v>1626281.23</v>
      </c>
      <c r="M536" s="356">
        <f>IFERROR(VLOOKUP($B$532,$131:$217,MATCH($T536&amp;"/"&amp;M$349,$129:$129,0),FALSE),"")</f>
        <v>1782726.25</v>
      </c>
      <c r="N536" s="356">
        <f>IFERROR(VLOOKUP($B$532,$131:$217,MATCH($T536&amp;"/"&amp;N$349,$129:$129,0),FALSE),"")</f>
        <v>1353848.84</v>
      </c>
      <c r="O536" s="356">
        <f>IFERROR(VLOOKUP($B$532,$131:$217,MATCH($T536&amp;"/"&amp;O$349,$129:$129,0),FALSE),"")</f>
        <v>1245560.7</v>
      </c>
      <c r="P536" s="356">
        <f>IFERROR(VLOOKUP($B$532,$131:$217,MATCH($T536&amp;"/"&amp;P$349,$129:$129,0),FALSE),"")</f>
        <v>1737534.84</v>
      </c>
      <c r="Q536" s="356">
        <f>IFERROR(VLOOKUP($B$532,$131:$217,MATCH($T536&amp;"/"&amp;Q$349,$129:$129,0),FALSE),"")</f>
        <v>1627712.98</v>
      </c>
      <c r="R536" s="356" t="str">
        <f>IFERROR(VLOOKUP($B$532,$131:$217,MATCH($T536&amp;"/"&amp;R$349,$129:$129,0),FALSE),"")</f>
        <v/>
      </c>
      <c r="S536" s="48"/>
      <c r="T536" s="285" t="s">
        <v>206</v>
      </c>
    </row>
    <row r="537" spans="1:20" x14ac:dyDescent="0.15">
      <c r="B537" s="392">
        <f>SUM(B533:B536)</f>
        <v>3062671.19</v>
      </c>
      <c r="C537" s="392">
        <f>SUM(C533:C536)</f>
        <v>3218467.34</v>
      </c>
      <c r="D537" s="392">
        <f>SUM(D533:D536)</f>
        <v>4075135.01</v>
      </c>
      <c r="E537" s="392">
        <f>SUM(E533:E536)</f>
        <v>5148032.71</v>
      </c>
      <c r="F537" s="392">
        <f>SUM(F533:F536)</f>
        <v>4997648.6500000004</v>
      </c>
      <c r="G537" s="392">
        <f>SUM(G533:G536)</f>
        <v>5024488.3499999996</v>
      </c>
      <c r="H537" s="392">
        <f>SUM(H533:H536)</f>
        <v>5505884.96</v>
      </c>
      <c r="I537" s="392">
        <f>SUM(I533:I536)</f>
        <v>5509210.8899999997</v>
      </c>
      <c r="J537" s="392">
        <f>SUM(J533:J536)</f>
        <v>5815614.0999999996</v>
      </c>
      <c r="K537" s="392">
        <f>SUM(K533:K536)</f>
        <v>6085155.5099999998</v>
      </c>
      <c r="L537" s="392">
        <f>SUM(L533:L536)</f>
        <v>6517550.2300000004</v>
      </c>
      <c r="M537" s="392">
        <f>SUM(M533:M536)</f>
        <v>6827770.25</v>
      </c>
      <c r="N537" s="392">
        <f>IF(N534="",N533*4,IF(N535="",(N534+N533)*2,IF(N536="",((N535+N534+N533)/3)*4,SUM(N533:N536))))</f>
        <v>5831158.8399999999</v>
      </c>
      <c r="O537" s="392">
        <f>IF(O534="",O533*4,IF(O535="",(O534+O533)*2,IF(O536="",((O535+O534+O533)/3)*4,SUM(O533:O536))))</f>
        <v>5074878.7</v>
      </c>
      <c r="P537" s="392">
        <f>SUM(P533:P536)</f>
        <v>6479535.8399999999</v>
      </c>
      <c r="Q537" s="392">
        <f>IF(Q534="",Q533*4,IF(Q535="",(Q534+Q533)*2,IF(Q536="",((Q535+Q534+Q533)/3)*4,SUM(Q533:Q536))))</f>
        <v>7076616.9800000004</v>
      </c>
      <c r="R537" s="392">
        <f>IF(R534="",R533*4,IF(R535="",(R534+R533)*2,IF(R536="",((R535+R534+R533)/3)*4,SUM(R533:R536))))</f>
        <v>7572364</v>
      </c>
      <c r="S537" s="48"/>
      <c r="T537" s="285" t="s">
        <v>172</v>
      </c>
    </row>
    <row r="538" spans="1:20" x14ac:dyDescent="0.15">
      <c r="B538" s="399">
        <f>+B537/(B$466+B$473)</f>
        <v>0.37328197372605731</v>
      </c>
      <c r="C538" s="377">
        <f>+C537/(C$466+C$473)</f>
        <v>0.37739048031489175</v>
      </c>
      <c r="D538" s="377">
        <f>+D537/(D$466+D$473)</f>
        <v>0.42868008699525345</v>
      </c>
      <c r="E538" s="377">
        <f>+E537/(E$466+E$473)</f>
        <v>0.44553037957286373</v>
      </c>
      <c r="F538" s="377">
        <f>+F537/(F$466+F$473)</f>
        <v>0.32493617469705827</v>
      </c>
      <c r="G538" s="377">
        <f>+G537/(G$466+G$473)</f>
        <v>0.28617576462065619</v>
      </c>
      <c r="H538" s="377">
        <f>+H537/(H$466+H$473)</f>
        <v>0.29783644682856292</v>
      </c>
      <c r="I538" s="377">
        <f>+I537/(I$466+I$473)</f>
        <v>0.28557891028984539</v>
      </c>
      <c r="J538" s="377">
        <f>+J537/(J$466+J$473)</f>
        <v>0.29215047132852923</v>
      </c>
      <c r="K538" s="377">
        <f>+K537/(K$466+K$473)</f>
        <v>0.2990933693235745</v>
      </c>
      <c r="L538" s="377">
        <f>+L537/(L$466+L$473)</f>
        <v>0.29940757769082105</v>
      </c>
      <c r="M538" s="377">
        <f>+M537/(M$466+M$473)</f>
        <v>0.32068735982380941</v>
      </c>
      <c r="N538" s="377">
        <f>+N537/(N$466+N$473)</f>
        <v>0.44308675297895234</v>
      </c>
      <c r="O538" s="377">
        <f>+O537/(O$466+O$473)</f>
        <v>0.44020264673244969</v>
      </c>
      <c r="P538" s="377">
        <f>+P537/(P$466+P$473)</f>
        <v>0.35766978683653838</v>
      </c>
      <c r="Q538" s="377">
        <f>+Q537/(Q$466+Q$473)</f>
        <v>0.31788775941741421</v>
      </c>
      <c r="R538" s="377">
        <f>+R537/(R$466+R$473)</f>
        <v>0.29945959079619677</v>
      </c>
      <c r="S538" s="48"/>
      <c r="T538" s="372" t="s">
        <v>201</v>
      </c>
    </row>
    <row r="539" spans="1:20" s="382" customFormat="1" ht="16" x14ac:dyDescent="0.2">
      <c r="A539" s="386"/>
      <c r="B539" s="385"/>
      <c r="C539" s="377">
        <f>C537/B537-1</f>
        <v>5.0869368709476115E-2</v>
      </c>
      <c r="D539" s="377">
        <f>D537/C537-1</f>
        <v>0.26617255342414015</v>
      </c>
      <c r="E539" s="377">
        <f>E537/D537-1</f>
        <v>0.26327905636677307</v>
      </c>
      <c r="F539" s="377">
        <f>F537/E537-1</f>
        <v>-2.9211947256644333E-2</v>
      </c>
      <c r="G539" s="377">
        <f>G537/F537-1</f>
        <v>5.3704655688429082E-3</v>
      </c>
      <c r="H539" s="377">
        <f>H537/G537-1</f>
        <v>9.5810075865734756E-2</v>
      </c>
      <c r="I539" s="377">
        <f>I537/H537-1</f>
        <v>6.0406819687708335E-4</v>
      </c>
      <c r="J539" s="377">
        <f>J537/I537-1</f>
        <v>5.5616533132933021E-2</v>
      </c>
      <c r="K539" s="377">
        <f>K537/J537-1</f>
        <v>4.6347884396249706E-2</v>
      </c>
      <c r="L539" s="377">
        <f>L537/K537-1</f>
        <v>7.105729989799392E-2</v>
      </c>
      <c r="M539" s="377">
        <f>M537/L537-1</f>
        <v>4.7597641606514918E-2</v>
      </c>
      <c r="N539" s="377">
        <f>N537/M537-1</f>
        <v>-0.1459644032398425</v>
      </c>
      <c r="O539" s="377">
        <f>O537/N537-1</f>
        <v>-0.12969637095325626</v>
      </c>
      <c r="P539" s="377">
        <f>P537/O537-1</f>
        <v>0.27678634762245635</v>
      </c>
      <c r="Q539" s="377">
        <f>Q537/P537-1</f>
        <v>9.2148751815531282E-2</v>
      </c>
      <c r="R539" s="377">
        <f>R537/Q537-1</f>
        <v>7.0054239391659001E-2</v>
      </c>
      <c r="S539" s="384"/>
      <c r="T539" s="383" t="s">
        <v>204</v>
      </c>
    </row>
    <row r="540" spans="1:20" x14ac:dyDescent="0.15">
      <c r="B540" s="394" t="s">
        <v>215</v>
      </c>
      <c r="C540" s="393"/>
      <c r="D540" s="393"/>
      <c r="E540" s="393"/>
      <c r="F540" s="393"/>
      <c r="G540" s="393"/>
      <c r="H540" s="393"/>
      <c r="I540" s="393"/>
      <c r="J540" s="393"/>
      <c r="K540" s="393"/>
      <c r="L540" s="393"/>
      <c r="M540" s="393"/>
      <c r="N540" s="393"/>
      <c r="O540" s="393"/>
      <c r="P540" s="393"/>
      <c r="Q540" s="393"/>
      <c r="R540" s="393"/>
      <c r="S540" s="48"/>
      <c r="T540" s="11"/>
    </row>
    <row r="541" spans="1:20" x14ac:dyDescent="0.15">
      <c r="B541" s="76" t="str">
        <f>IFERROR(VLOOKUP($B$540,$131:$217,MATCH($T541&amp;"/"&amp;B$349,$129:$129,0),FALSE),"")</f>
        <v/>
      </c>
      <c r="C541" s="76" t="str">
        <f>IFERROR(VLOOKUP($B$540,$131:$217,MATCH($T541&amp;"/"&amp;C$349,$129:$129,0),FALSE),"")</f>
        <v/>
      </c>
      <c r="D541" s="76" t="str">
        <f>IFERROR(VLOOKUP($B$540,$131:$217,MATCH($T541&amp;"/"&amp;D$349,$129:$129,0),FALSE),"")</f>
        <v/>
      </c>
      <c r="E541" s="76" t="str">
        <f>IFERROR(VLOOKUP($B$540,$131:$217,MATCH($T541&amp;"/"&amp;E$349,$129:$129,0),FALSE),"")</f>
        <v/>
      </c>
      <c r="F541" s="76" t="str">
        <f>IFERROR(VLOOKUP($B$540,$131:$217,MATCH($T541&amp;"/"&amp;F$349,$129:$129,0),FALSE),"")</f>
        <v/>
      </c>
      <c r="G541" s="76" t="str">
        <f>IFERROR(VLOOKUP($B$540,$131:$217,MATCH($T541&amp;"/"&amp;G$349,$129:$129,0),FALSE),"")</f>
        <v/>
      </c>
      <c r="H541" s="76" t="str">
        <f>IFERROR(VLOOKUP($B$540,$131:$217,MATCH($T541&amp;"/"&amp;H$349,$129:$129,0),FALSE),"")</f>
        <v/>
      </c>
      <c r="I541" s="76" t="str">
        <f>IFERROR(VLOOKUP($B$540,$131:$217,MATCH($T541&amp;"/"&amp;I$349,$129:$129,0),FALSE),"")</f>
        <v/>
      </c>
      <c r="J541" s="76" t="str">
        <f>IFERROR(VLOOKUP($B$540,$131:$217,MATCH($T541&amp;"/"&amp;J$349,$129:$129,0),FALSE),"")</f>
        <v/>
      </c>
      <c r="K541" s="76" t="str">
        <f>IFERROR(VLOOKUP($B$540,$131:$217,MATCH($T541&amp;"/"&amp;K$349,$129:$129,0),FALSE),"")</f>
        <v/>
      </c>
      <c r="L541" s="76" t="str">
        <f>IFERROR(VLOOKUP($B$540,$131:$217,MATCH($T541&amp;"/"&amp;L$349,$129:$129,0),FALSE),"")</f>
        <v/>
      </c>
      <c r="M541" s="76" t="str">
        <f>IFERROR(VLOOKUP($B$540,$131:$217,MATCH($T541&amp;"/"&amp;M$349,$129:$129,0),FALSE),"")</f>
        <v/>
      </c>
      <c r="N541" s="76" t="str">
        <f>IFERROR(VLOOKUP($B$540,$131:$217,MATCH($T541&amp;"/"&amp;N$349,$129:$129,0),FALSE),"")</f>
        <v/>
      </c>
      <c r="O541" s="76" t="str">
        <f>IFERROR(VLOOKUP($B$540,$131:$217,MATCH($T541&amp;"/"&amp;O$349,$129:$129,0),FALSE),"")</f>
        <v/>
      </c>
      <c r="P541" s="76" t="str">
        <f>IFERROR(VLOOKUP($B$540,$131:$217,MATCH($T541&amp;"/"&amp;P$349,$129:$129,0),FALSE),"")</f>
        <v/>
      </c>
      <c r="Q541" s="76" t="str">
        <f>IFERROR(VLOOKUP($B$540,$131:$217,MATCH($T541&amp;"/"&amp;Q$349,$129:$129,0),FALSE),"")</f>
        <v/>
      </c>
      <c r="R541" s="76" t="str">
        <f>IFERROR(VLOOKUP($B$540,$131:$217,MATCH($T541&amp;"/"&amp;R$349,$129:$129,0),FALSE),"")</f>
        <v/>
      </c>
      <c r="S541" s="48"/>
      <c r="T541" s="285" t="s">
        <v>175</v>
      </c>
    </row>
    <row r="542" spans="1:20" x14ac:dyDescent="0.15">
      <c r="B542" s="287" t="str">
        <f>IFERROR(VLOOKUP($B$540,$131:$217,MATCH($T542&amp;"/"&amp;B$349,$129:$129,0),FALSE),"")</f>
        <v/>
      </c>
      <c r="C542" s="287" t="str">
        <f>IFERROR(VLOOKUP($B$540,$131:$217,MATCH($T542&amp;"/"&amp;C$349,$129:$129,0),FALSE),"")</f>
        <v/>
      </c>
      <c r="D542" s="287" t="str">
        <f>IFERROR(VLOOKUP($B$540,$131:$217,MATCH($T542&amp;"/"&amp;D$349,$129:$129,0),FALSE),"")</f>
        <v/>
      </c>
      <c r="E542" s="287" t="str">
        <f>IFERROR(VLOOKUP($B$540,$131:$217,MATCH($T542&amp;"/"&amp;E$349,$129:$129,0),FALSE),"")</f>
        <v/>
      </c>
      <c r="F542" s="287" t="str">
        <f>IFERROR(VLOOKUP($B$540,$131:$217,MATCH($T542&amp;"/"&amp;F$349,$129:$129,0),FALSE),"")</f>
        <v/>
      </c>
      <c r="G542" s="287" t="str">
        <f>IFERROR(VLOOKUP($B$540,$131:$217,MATCH($T542&amp;"/"&amp;G$349,$129:$129,0),FALSE),"")</f>
        <v/>
      </c>
      <c r="H542" s="287" t="str">
        <f>IFERROR(VLOOKUP($B$540,$131:$217,MATCH($T542&amp;"/"&amp;H$349,$129:$129,0),FALSE),"")</f>
        <v/>
      </c>
      <c r="I542" s="287" t="str">
        <f>IFERROR(VLOOKUP($B$540,$131:$217,MATCH($T542&amp;"/"&amp;I$349,$129:$129,0),FALSE),"")</f>
        <v/>
      </c>
      <c r="J542" s="287" t="str">
        <f>IFERROR(VLOOKUP($B$540,$131:$217,MATCH($T542&amp;"/"&amp;J$349,$129:$129,0),FALSE),"")</f>
        <v/>
      </c>
      <c r="K542" s="287" t="str">
        <f>IFERROR(VLOOKUP($B$540,$131:$217,MATCH($T542&amp;"/"&amp;K$349,$129:$129,0),FALSE),"")</f>
        <v/>
      </c>
      <c r="L542" s="287" t="str">
        <f>IFERROR(VLOOKUP($B$540,$131:$217,MATCH($T542&amp;"/"&amp;L$349,$129:$129,0),FALSE),"")</f>
        <v/>
      </c>
      <c r="M542" s="287" t="str">
        <f>IFERROR(VLOOKUP($B$540,$131:$217,MATCH($T542&amp;"/"&amp;M$349,$129:$129,0),FALSE),"")</f>
        <v/>
      </c>
      <c r="N542" s="287" t="str">
        <f>IFERROR(VLOOKUP($B$540,$131:$217,MATCH($T542&amp;"/"&amp;N$349,$129:$129,0),FALSE),"")</f>
        <v/>
      </c>
      <c r="O542" s="287" t="str">
        <f>IFERROR(VLOOKUP($B$540,$131:$217,MATCH($T542&amp;"/"&amp;O$349,$129:$129,0),FALSE),"")</f>
        <v/>
      </c>
      <c r="P542" s="287" t="str">
        <f>IFERROR(VLOOKUP($B$540,$131:$217,MATCH($T542&amp;"/"&amp;P$349,$129:$129,0),FALSE),"")</f>
        <v/>
      </c>
      <c r="Q542" s="287" t="str">
        <f>IFERROR(VLOOKUP($B$540,$131:$217,MATCH($T542&amp;"/"&amp;Q$349,$129:$129,0),FALSE),"")</f>
        <v/>
      </c>
      <c r="R542" s="287" t="str">
        <f>IFERROR(VLOOKUP($B$540,$131:$217,MATCH($T542&amp;"/"&amp;R$349,$129:$129,0),FALSE),"")</f>
        <v/>
      </c>
      <c r="S542" s="48"/>
      <c r="T542" s="285" t="s">
        <v>174</v>
      </c>
    </row>
    <row r="543" spans="1:20" x14ac:dyDescent="0.15">
      <c r="B543" s="287" t="str">
        <f>IFERROR(VLOOKUP($B$540,$131:$217,MATCH($T543&amp;"/"&amp;B$349,$129:$129,0),FALSE),"")</f>
        <v/>
      </c>
      <c r="C543" s="287" t="str">
        <f>IFERROR(VLOOKUP($B$540,$131:$217,MATCH($T543&amp;"/"&amp;C$349,$129:$129,0),FALSE),"")</f>
        <v/>
      </c>
      <c r="D543" s="287" t="str">
        <f>IFERROR(VLOOKUP($B$540,$131:$217,MATCH($T543&amp;"/"&amp;D$349,$129:$129,0),FALSE),"")</f>
        <v/>
      </c>
      <c r="E543" s="287" t="str">
        <f>IFERROR(VLOOKUP($B$540,$131:$217,MATCH($T543&amp;"/"&amp;E$349,$129:$129,0),FALSE),"")</f>
        <v/>
      </c>
      <c r="F543" s="287" t="str">
        <f>IFERROR(VLOOKUP($B$540,$131:$217,MATCH($T543&amp;"/"&amp;F$349,$129:$129,0),FALSE),"")</f>
        <v/>
      </c>
      <c r="G543" s="287" t="str">
        <f>IFERROR(VLOOKUP($B$540,$131:$217,MATCH($T543&amp;"/"&amp;G$349,$129:$129,0),FALSE),"")</f>
        <v/>
      </c>
      <c r="H543" s="287" t="str">
        <f>IFERROR(VLOOKUP($B$540,$131:$217,MATCH($T543&amp;"/"&amp;H$349,$129:$129,0),FALSE),"")</f>
        <v/>
      </c>
      <c r="I543" s="287" t="str">
        <f>IFERROR(VLOOKUP($B$540,$131:$217,MATCH($T543&amp;"/"&amp;I$349,$129:$129,0),FALSE),"")</f>
        <v/>
      </c>
      <c r="J543" s="287" t="str">
        <f>IFERROR(VLOOKUP($B$540,$131:$217,MATCH($T543&amp;"/"&amp;J$349,$129:$129,0),FALSE),"")</f>
        <v/>
      </c>
      <c r="K543" s="287" t="str">
        <f>IFERROR(VLOOKUP($B$540,$131:$217,MATCH($T543&amp;"/"&amp;K$349,$129:$129,0),FALSE),"")</f>
        <v/>
      </c>
      <c r="L543" s="287" t="str">
        <f>IFERROR(VLOOKUP($B$540,$131:$217,MATCH($T543&amp;"/"&amp;L$349,$129:$129,0),FALSE),"")</f>
        <v/>
      </c>
      <c r="M543" s="287" t="str">
        <f>IFERROR(VLOOKUP($B$540,$131:$217,MATCH($T543&amp;"/"&amp;M$349,$129:$129,0),FALSE),"")</f>
        <v/>
      </c>
      <c r="N543" s="287" t="str">
        <f>IFERROR(VLOOKUP($B$540,$131:$217,MATCH($T543&amp;"/"&amp;N$349,$129:$129,0),FALSE),"")</f>
        <v/>
      </c>
      <c r="O543" s="287" t="str">
        <f>IFERROR(VLOOKUP($B$540,$131:$217,MATCH($T543&amp;"/"&amp;O$349,$129:$129,0),FALSE),"")</f>
        <v/>
      </c>
      <c r="P543" s="287" t="str">
        <f>IFERROR(VLOOKUP($B$540,$131:$217,MATCH($T543&amp;"/"&amp;P$349,$129:$129,0),FALSE),"")</f>
        <v/>
      </c>
      <c r="Q543" s="287" t="str">
        <f>IFERROR(VLOOKUP($B$540,$131:$217,MATCH($T543&amp;"/"&amp;Q$349,$129:$129,0),FALSE),"")</f>
        <v/>
      </c>
      <c r="R543" s="287" t="str">
        <f>IFERROR(VLOOKUP($B$540,$131:$217,MATCH($T543&amp;"/"&amp;R$349,$129:$129,0),FALSE),"")</f>
        <v/>
      </c>
      <c r="S543" s="48"/>
      <c r="T543" s="285" t="s">
        <v>173</v>
      </c>
    </row>
    <row r="544" spans="1:20" x14ac:dyDescent="0.15">
      <c r="B544" s="356" t="str">
        <f>IFERROR(VLOOKUP($B$540,$131:$217,MATCH($T544&amp;"/"&amp;B$349,$129:$129,0),FALSE),"")</f>
        <v/>
      </c>
      <c r="C544" s="356" t="str">
        <f>IFERROR(VLOOKUP($B$540,$131:$217,MATCH($T544&amp;"/"&amp;C$349,$129:$129,0),FALSE),"")</f>
        <v/>
      </c>
      <c r="D544" s="356" t="str">
        <f>IFERROR(VLOOKUP($B$540,$131:$217,MATCH($T544&amp;"/"&amp;D$349,$129:$129,0),FALSE),"")</f>
        <v/>
      </c>
      <c r="E544" s="356" t="str">
        <f>IFERROR(VLOOKUP($B$540,$131:$217,MATCH($T544&amp;"/"&amp;E$349,$129:$129,0),FALSE),"")</f>
        <v/>
      </c>
      <c r="F544" s="356" t="str">
        <f>IFERROR(VLOOKUP($B$540,$131:$217,MATCH($T544&amp;"/"&amp;F$349,$129:$129,0),FALSE),"")</f>
        <v/>
      </c>
      <c r="G544" s="356" t="str">
        <f>IFERROR(VLOOKUP($B$540,$131:$217,MATCH($T544&amp;"/"&amp;G$349,$129:$129,0),FALSE),"")</f>
        <v/>
      </c>
      <c r="H544" s="356" t="str">
        <f>IFERROR(VLOOKUP($B$540,$131:$217,MATCH($T544&amp;"/"&amp;H$349,$129:$129,0),FALSE),"")</f>
        <v/>
      </c>
      <c r="I544" s="356" t="str">
        <f>IFERROR(VLOOKUP($B$540,$131:$217,MATCH($T544&amp;"/"&amp;I$349,$129:$129,0),FALSE),"")</f>
        <v/>
      </c>
      <c r="J544" s="356" t="str">
        <f>IFERROR(VLOOKUP($B$540,$131:$217,MATCH($T544&amp;"/"&amp;J$349,$129:$129,0),FALSE),"")</f>
        <v/>
      </c>
      <c r="K544" s="356" t="str">
        <f>IFERROR(VLOOKUP($B$540,$131:$217,MATCH($T544&amp;"/"&amp;K$349,$129:$129,0),FALSE),"")</f>
        <v/>
      </c>
      <c r="L544" s="356" t="str">
        <f>IFERROR(VLOOKUP($B$540,$131:$217,MATCH($T544&amp;"/"&amp;L$349,$129:$129,0),FALSE),"")</f>
        <v/>
      </c>
      <c r="M544" s="356" t="str">
        <f>IFERROR(VLOOKUP($B$540,$131:$217,MATCH($T544&amp;"/"&amp;M$349,$129:$129,0),FALSE),"")</f>
        <v/>
      </c>
      <c r="N544" s="356" t="str">
        <f>IFERROR(VLOOKUP($B$540,$131:$217,MATCH($T544&amp;"/"&amp;N$349,$129:$129,0),FALSE),"")</f>
        <v/>
      </c>
      <c r="O544" s="356" t="str">
        <f>IFERROR(VLOOKUP($B$540,$131:$217,MATCH($T544&amp;"/"&amp;O$349,$129:$129,0),FALSE),"")</f>
        <v/>
      </c>
      <c r="P544" s="356" t="str">
        <f>IFERROR(VLOOKUP($B$540,$131:$217,MATCH($T544&amp;"/"&amp;P$349,$129:$129,0),FALSE),"")</f>
        <v/>
      </c>
      <c r="Q544" s="356" t="str">
        <f>IFERROR(VLOOKUP($B$540,$131:$217,MATCH($T544&amp;"/"&amp;Q$349,$129:$129,0),FALSE),"")</f>
        <v/>
      </c>
      <c r="R544" s="356" t="str">
        <f>IFERROR(VLOOKUP($B$540,$131:$217,MATCH($T544&amp;"/"&amp;R$349,$129:$129,0),FALSE),"")</f>
        <v/>
      </c>
      <c r="S544" s="48"/>
      <c r="T544" s="285" t="s">
        <v>206</v>
      </c>
    </row>
    <row r="545" spans="1:20" x14ac:dyDescent="0.15">
      <c r="B545" s="356">
        <f>SUM(B541:B544)</f>
        <v>0</v>
      </c>
      <c r="C545" s="356">
        <f>SUM(C541:C544)</f>
        <v>0</v>
      </c>
      <c r="D545" s="356">
        <f>SUM(D541:D544)</f>
        <v>0</v>
      </c>
      <c r="E545" s="356">
        <f>SUM(E541:E544)</f>
        <v>0</v>
      </c>
      <c r="F545" s="356">
        <f>SUM(F541:F544)</f>
        <v>0</v>
      </c>
      <c r="G545" s="356">
        <f>SUM(G541:G544)</f>
        <v>0</v>
      </c>
      <c r="H545" s="356">
        <f>SUM(H541:H544)</f>
        <v>0</v>
      </c>
      <c r="I545" s="356">
        <f>SUM(I541:I544)</f>
        <v>0</v>
      </c>
      <c r="J545" s="356">
        <f>SUM(J541:J544)</f>
        <v>0</v>
      </c>
      <c r="K545" s="356">
        <f>SUM(K541:K544)</f>
        <v>0</v>
      </c>
      <c r="L545" s="356">
        <f>SUM(L541:L544)</f>
        <v>0</v>
      </c>
      <c r="M545" s="356">
        <f>SUM(M541:M544)</f>
        <v>0</v>
      </c>
      <c r="N545" s="356" t="e">
        <f>IF(N542="",N541*4,IF(N543="",(N542+N541)*2,IF(N544="",((N543+N542+N541)/3)*4,SUM(N541:N544))))</f>
        <v>#VALUE!</v>
      </c>
      <c r="O545" s="356" t="e">
        <f>IF(O542="",O541*4,IF(O543="",(O542+O541)*2,IF(O544="",((O543+O542+O541)/3)*4,SUM(O541:O544))))</f>
        <v>#VALUE!</v>
      </c>
      <c r="P545" s="356">
        <f>SUM(P541:P544)</f>
        <v>0</v>
      </c>
      <c r="Q545" s="356" t="e">
        <f>IF(Q542="",Q541*4,IF(Q543="",(Q542+Q541)*2,IF(Q544="",((Q543+Q542+Q541)/3)*4,SUM(Q541:Q544))))</f>
        <v>#VALUE!</v>
      </c>
      <c r="R545" s="356" t="e">
        <f>IF(R542="",R541*4,IF(R543="",(R542+R541)*2,IF(R544="",((R543+R542+R541)/3)*4,SUM(R541:R544))))</f>
        <v>#VALUE!</v>
      </c>
      <c r="S545" s="48"/>
      <c r="T545" s="285" t="s">
        <v>172</v>
      </c>
    </row>
    <row r="546" spans="1:20" x14ac:dyDescent="0.15">
      <c r="B546" s="399">
        <f>+B545/(B$466+B$473)</f>
        <v>0</v>
      </c>
      <c r="C546" s="398">
        <f>+C545/(C$466+C$473)</f>
        <v>0</v>
      </c>
      <c r="D546" s="398">
        <f>+D545/(D$466+D$473)</f>
        <v>0</v>
      </c>
      <c r="E546" s="398">
        <f>+E545/(E$466+E$473)</f>
        <v>0</v>
      </c>
      <c r="F546" s="398">
        <f>+F545/(F$466+F$473)</f>
        <v>0</v>
      </c>
      <c r="G546" s="398">
        <f>+G545/(G$466+G$473)</f>
        <v>0</v>
      </c>
      <c r="H546" s="398">
        <f>+H545/(H$466+H$473)</f>
        <v>0</v>
      </c>
      <c r="I546" s="398">
        <f>+I545/(I$466+I$473)</f>
        <v>0</v>
      </c>
      <c r="J546" s="398">
        <f>+J545/(J$466+J$473)</f>
        <v>0</v>
      </c>
      <c r="K546" s="398">
        <f>+K545/(K$466+K$473)</f>
        <v>0</v>
      </c>
      <c r="L546" s="398">
        <f>+L545/(L$466+L$473)</f>
        <v>0</v>
      </c>
      <c r="M546" s="398">
        <f>+M545/(M$466+M$473)</f>
        <v>0</v>
      </c>
      <c r="N546" s="397" t="e">
        <f>+N545/(N$466+N$473)</f>
        <v>#VALUE!</v>
      </c>
      <c r="O546" s="397" t="e">
        <f>+O545/(O$466+O$473)</f>
        <v>#VALUE!</v>
      </c>
      <c r="P546" s="398">
        <f>+P545/(P$466+P$473)</f>
        <v>0</v>
      </c>
      <c r="Q546" s="397" t="e">
        <f>+Q545/(Q$466+Q$473)</f>
        <v>#VALUE!</v>
      </c>
      <c r="R546" s="397" t="e">
        <f>+R545/(R$466+R$473)</f>
        <v>#VALUE!</v>
      </c>
      <c r="S546" s="48"/>
      <c r="T546" s="372" t="s">
        <v>201</v>
      </c>
    </row>
    <row r="547" spans="1:20" x14ac:dyDescent="0.15">
      <c r="B547" s="396" t="s">
        <v>148</v>
      </c>
      <c r="C547" s="395"/>
      <c r="D547" s="395"/>
      <c r="E547" s="395"/>
      <c r="F547" s="395"/>
      <c r="G547" s="395"/>
      <c r="H547" s="395"/>
      <c r="I547" s="395"/>
      <c r="J547" s="395"/>
      <c r="K547" s="395"/>
      <c r="L547" s="395"/>
      <c r="M547" s="395"/>
      <c r="N547" s="395"/>
      <c r="O547" s="395"/>
      <c r="P547" s="395"/>
      <c r="Q547" s="395"/>
      <c r="R547" s="395"/>
      <c r="S547" s="48"/>
      <c r="T547" s="11"/>
    </row>
    <row r="548" spans="1:20" x14ac:dyDescent="0.15">
      <c r="B548" s="76" t="str">
        <f>IFERROR(B508+B469-B533-B541,"")</f>
        <v/>
      </c>
      <c r="C548" s="76" t="str">
        <f>IFERROR(C508+C469-C533-C541,"")</f>
        <v/>
      </c>
      <c r="D548" s="76" t="str">
        <f>IFERROR(D508+D469-D533-D541,"")</f>
        <v/>
      </c>
      <c r="E548" s="76" t="str">
        <f>IFERROR(E508+E469-E533-E541,"")</f>
        <v/>
      </c>
      <c r="F548" s="76" t="str">
        <f>IFERROR(F508+F469-F533-F541,"")</f>
        <v/>
      </c>
      <c r="G548" s="76" t="str">
        <f>IFERROR(G508+G469-G533-G541,"")</f>
        <v/>
      </c>
      <c r="H548" s="76" t="str">
        <f>IFERROR(H508+H469-H533-H541,"")</f>
        <v/>
      </c>
      <c r="I548" s="76" t="str">
        <f>IFERROR(I508+I469-I533-I541,"")</f>
        <v/>
      </c>
      <c r="J548" s="76" t="str">
        <f>IFERROR(J508+J469-J533-J541,"")</f>
        <v/>
      </c>
      <c r="K548" s="76" t="str">
        <f>IFERROR(K508+K469-K533-K541,"")</f>
        <v/>
      </c>
      <c r="L548" s="76" t="str">
        <f>IFERROR(L508+L469-L533-L541,"")</f>
        <v/>
      </c>
      <c r="M548" s="76" t="str">
        <f>IFERROR(M508+M469-M533-M541,"")</f>
        <v/>
      </c>
      <c r="N548" s="76" t="str">
        <f>IFERROR(N508+N469-N533-N541,"")</f>
        <v/>
      </c>
      <c r="O548" s="76" t="str">
        <f>IFERROR(O508+O469-O533-O541,"")</f>
        <v/>
      </c>
      <c r="P548" s="76" t="str">
        <f>IFERROR(P508+P469-P533-P541,"")</f>
        <v/>
      </c>
      <c r="Q548" s="76" t="str">
        <f>IFERROR(Q508+Q469-Q533-Q541,"")</f>
        <v/>
      </c>
      <c r="R548" s="76" t="str">
        <f>IFERROR(R508+R469-R533-R541,"")</f>
        <v/>
      </c>
      <c r="S548" s="48"/>
      <c r="T548" s="285" t="s">
        <v>175</v>
      </c>
    </row>
    <row r="549" spans="1:20" x14ac:dyDescent="0.15">
      <c r="B549" s="287" t="str">
        <f>IFERROR(B509+B470-B534-B542,"")</f>
        <v/>
      </c>
      <c r="C549" s="287" t="str">
        <f>IFERROR(C509+C470-C534-C542,"")</f>
        <v/>
      </c>
      <c r="D549" s="287" t="str">
        <f>IFERROR(D509+D470-D534-D542,"")</f>
        <v/>
      </c>
      <c r="E549" s="287" t="str">
        <f>IFERROR(E509+E470-E534-E542,"")</f>
        <v/>
      </c>
      <c r="F549" s="287" t="str">
        <f>IFERROR(F509+F470-F534-F542,"")</f>
        <v/>
      </c>
      <c r="G549" s="287" t="str">
        <f>IFERROR(G509+G470-G534-G542,"")</f>
        <v/>
      </c>
      <c r="H549" s="287" t="str">
        <f>IFERROR(H509+H470-H534-H542,"")</f>
        <v/>
      </c>
      <c r="I549" s="287" t="str">
        <f>IFERROR(I509+I470-I534-I542,"")</f>
        <v/>
      </c>
      <c r="J549" s="287" t="str">
        <f>IFERROR(J509+J470-J534-J542,"")</f>
        <v/>
      </c>
      <c r="K549" s="287" t="str">
        <f>IFERROR(K509+K470-K534-K542,"")</f>
        <v/>
      </c>
      <c r="L549" s="287" t="str">
        <f>IFERROR(L509+L470-L534-L542,"")</f>
        <v/>
      </c>
      <c r="M549" s="287" t="str">
        <f>IFERROR(M509+M470-M534-M542,"")</f>
        <v/>
      </c>
      <c r="N549" s="287" t="str">
        <f>IFERROR(N509+N470-N534-N542,"")</f>
        <v/>
      </c>
      <c r="O549" s="287" t="str">
        <f>IFERROR(O509+O470-O534-O542,"")</f>
        <v/>
      </c>
      <c r="P549" s="287" t="str">
        <f>IFERROR(P509+P470-P534-P542,"")</f>
        <v/>
      </c>
      <c r="Q549" s="287" t="str">
        <f>IFERROR(Q509+Q470-Q534-Q542,"")</f>
        <v/>
      </c>
      <c r="R549" s="287" t="str">
        <f>IFERROR(R509+R470-R534-R542,"")</f>
        <v/>
      </c>
      <c r="S549" s="48"/>
      <c r="T549" s="285" t="s">
        <v>174</v>
      </c>
    </row>
    <row r="550" spans="1:20" x14ac:dyDescent="0.15">
      <c r="B550" s="287" t="str">
        <f>IFERROR(B510+B471-B535-B543,"")</f>
        <v/>
      </c>
      <c r="C550" s="287" t="str">
        <f>IFERROR(C510+C471-C535-C543,"")</f>
        <v/>
      </c>
      <c r="D550" s="287" t="str">
        <f>IFERROR(D510+D471-D535-D543,"")</f>
        <v/>
      </c>
      <c r="E550" s="287" t="str">
        <f>IFERROR(E510+E471-E535-E543,"")</f>
        <v/>
      </c>
      <c r="F550" s="287" t="str">
        <f>IFERROR(F510+F471-F535-F543,"")</f>
        <v/>
      </c>
      <c r="G550" s="287" t="str">
        <f>IFERROR(G510+G471-G535-G543,"")</f>
        <v/>
      </c>
      <c r="H550" s="287" t="str">
        <f>IFERROR(H510+H471-H535-H543,"")</f>
        <v/>
      </c>
      <c r="I550" s="287" t="str">
        <f>IFERROR(I510+I471-I535-I543,"")</f>
        <v/>
      </c>
      <c r="J550" s="287" t="str">
        <f>IFERROR(J510+J471-J535-J543,"")</f>
        <v/>
      </c>
      <c r="K550" s="287" t="str">
        <f>IFERROR(K510+K471-K535-K543,"")</f>
        <v/>
      </c>
      <c r="L550" s="287" t="str">
        <f>IFERROR(L510+L471-L535-L543,"")</f>
        <v/>
      </c>
      <c r="M550" s="287" t="str">
        <f>IFERROR(M510+M471-M535-M543,"")</f>
        <v/>
      </c>
      <c r="N550" s="287" t="str">
        <f>IFERROR(N510+N471-N535-N543,"")</f>
        <v/>
      </c>
      <c r="O550" s="287" t="str">
        <f>IFERROR(O510+O471-O535-O543,"")</f>
        <v/>
      </c>
      <c r="P550" s="287" t="str">
        <f>IFERROR(P510+P471-P535-P543,"")</f>
        <v/>
      </c>
      <c r="Q550" s="287" t="str">
        <f>IFERROR(Q510+Q471-Q535-Q543,"")</f>
        <v/>
      </c>
      <c r="R550" s="287" t="str">
        <f>IFERROR(R510+R471-R535-R543,"")</f>
        <v/>
      </c>
      <c r="S550" s="48"/>
      <c r="T550" s="285" t="s">
        <v>173</v>
      </c>
    </row>
    <row r="551" spans="1:20" x14ac:dyDescent="0.15">
      <c r="B551" s="356" t="str">
        <f>IFERROR(B511+B472-B536-B544,"")</f>
        <v/>
      </c>
      <c r="C551" s="356" t="str">
        <f>IFERROR(C511+C472-C536-C544,"")</f>
        <v/>
      </c>
      <c r="D551" s="356" t="str">
        <f>IFERROR(D511+D472-D536-D544,"")</f>
        <v/>
      </c>
      <c r="E551" s="356" t="str">
        <f>IFERROR(E511+E472-E536-E544,"")</f>
        <v/>
      </c>
      <c r="F551" s="356" t="str">
        <f>IFERROR(F511+F472-F536-F544,"")</f>
        <v/>
      </c>
      <c r="G551" s="356" t="str">
        <f>IFERROR(G511+G472-G536-G544,"")</f>
        <v/>
      </c>
      <c r="H551" s="356" t="str">
        <f>IFERROR(H511+H472-H536-H544,"")</f>
        <v/>
      </c>
      <c r="I551" s="356" t="str">
        <f>IFERROR(I511+I472-I536-I544,"")</f>
        <v/>
      </c>
      <c r="J551" s="356" t="str">
        <f>IFERROR(J511+J472-J536-J544,"")</f>
        <v/>
      </c>
      <c r="K551" s="356" t="str">
        <f>IFERROR(K511+K472-K536-K544,"")</f>
        <v/>
      </c>
      <c r="L551" s="356" t="str">
        <f>IFERROR(L511+L472-L536-L544,"")</f>
        <v/>
      </c>
      <c r="M551" s="356" t="str">
        <f>IFERROR(M511+M472-M536-M544,"")</f>
        <v/>
      </c>
      <c r="N551" s="356" t="str">
        <f>IFERROR(N511+N472-N536-N544,"")</f>
        <v/>
      </c>
      <c r="O551" s="356" t="str">
        <f>IFERROR(O511+O472-O536-O544,"")</f>
        <v/>
      </c>
      <c r="P551" s="356" t="str">
        <f>IFERROR(P511+P472-P536-P544,"")</f>
        <v/>
      </c>
      <c r="Q551" s="356" t="str">
        <f>IFERROR(Q511+Q472-Q536-Q544,"")</f>
        <v/>
      </c>
      <c r="R551" s="356" t="str">
        <f>IFERROR(R511+R472-R536-R544,"")</f>
        <v/>
      </c>
      <c r="S551" s="48"/>
      <c r="T551" s="285" t="s">
        <v>206</v>
      </c>
    </row>
    <row r="552" spans="1:20" x14ac:dyDescent="0.15">
      <c r="B552" s="392">
        <f>IFERROR(B512+B473-B537-B545,"")</f>
        <v>1481026.7699999991</v>
      </c>
      <c r="C552" s="356">
        <f>IFERROR(C512+C473-C537-C545,"")</f>
        <v>1469819.12</v>
      </c>
      <c r="D552" s="356">
        <f>IFERROR(D512+D473-D537-D545,"")</f>
        <v>1200813.6500000004</v>
      </c>
      <c r="E552" s="356">
        <f>IFERROR(E512+E473-E537-E545,"")</f>
        <v>1282787.0200000005</v>
      </c>
      <c r="F552" s="356">
        <f>IFERROR(F512+F473-F537-F545,"")</f>
        <v>1713028.04</v>
      </c>
      <c r="G552" s="356">
        <f>IFERROR(G512+G473-G537-G545,"")</f>
        <v>2314289.5199999996</v>
      </c>
      <c r="H552" s="356">
        <f>IFERROR(H512+H473-H537-H545,"")</f>
        <v>2162214.8900000006</v>
      </c>
      <c r="I552" s="356">
        <f>IFERROR(I512+I473-I537-I545,"")</f>
        <v>2647855.5700000022</v>
      </c>
      <c r="J552" s="356">
        <f>IFERROR(J512+J473-J537-J545,"")</f>
        <v>2635137.709999999</v>
      </c>
      <c r="K552" s="356">
        <f>IFERROR(K512+K473-K537-K545,"")</f>
        <v>2757369.870000001</v>
      </c>
      <c r="L552" s="356">
        <f>IFERROR(L512+L473-L537-L545,"")</f>
        <v>2882292.410000002</v>
      </c>
      <c r="M552" s="356">
        <f>IFERROR(M512+M473-M537-M545,"")</f>
        <v>2274597.8499999996</v>
      </c>
      <c r="N552" s="356" t="str">
        <f>IFERROR(N512+N473-N537-N545,"")</f>
        <v/>
      </c>
      <c r="O552" s="356" t="str">
        <f>IFERROR(O512+O473-O537-O545,"")</f>
        <v/>
      </c>
      <c r="P552" s="356">
        <f>IFERROR(P512+P473-P537-P545,"")</f>
        <v>1142719.7299999986</v>
      </c>
      <c r="Q552" s="356" t="str">
        <f>IFERROR(Q512+Q473-Q537-Q545,"")</f>
        <v/>
      </c>
      <c r="R552" s="356" t="str">
        <f>IFERROR(R512+R473-R537-R545,"")</f>
        <v/>
      </c>
      <c r="S552" s="48"/>
      <c r="T552" s="285" t="s">
        <v>172</v>
      </c>
    </row>
    <row r="553" spans="1:20" x14ac:dyDescent="0.15">
      <c r="B553" s="377">
        <f>+B552/(B$466+B$473)</f>
        <v>0.1805092879874993</v>
      </c>
      <c r="C553" s="377">
        <f>+C552/(C$466+C$473)</f>
        <v>0.17234779324273383</v>
      </c>
      <c r="D553" s="377">
        <f>+D552/(D$466+D$473)</f>
        <v>0.12631848973933454</v>
      </c>
      <c r="E553" s="377">
        <f>+E552/(E$466+E$473)</f>
        <v>0.11101727982838379</v>
      </c>
      <c r="F553" s="377">
        <f>+F552/(F$466+F$473)</f>
        <v>0.11137733311172231</v>
      </c>
      <c r="G553" s="377">
        <f>+G552/(G$466+G$473)</f>
        <v>0.13181313733956043</v>
      </c>
      <c r="H553" s="377">
        <f>+H552/(H$466+H$473)</f>
        <v>0.11696328651905073</v>
      </c>
      <c r="I553" s="377">
        <f>+I552/(I$466+I$473)</f>
        <v>0.13725590168603949</v>
      </c>
      <c r="J553" s="377">
        <f>+J552/(J$466+J$473)</f>
        <v>0.13237754616353944</v>
      </c>
      <c r="K553" s="377">
        <f>+K552/(K$466+K$473)</f>
        <v>0.13552834328298161</v>
      </c>
      <c r="L553" s="377">
        <f>+L552/(L$466+L$473)</f>
        <v>0.13240867476593876</v>
      </c>
      <c r="M553" s="377">
        <f>+M552/(M$466+M$473)</f>
        <v>0.10683352726717966</v>
      </c>
      <c r="N553" s="377" t="e">
        <f>+N552/(N$466+N$473)</f>
        <v>#VALUE!</v>
      </c>
      <c r="O553" s="377" t="e">
        <f>+O552/(O$466+O$473)</f>
        <v>#VALUE!</v>
      </c>
      <c r="P553" s="377">
        <f>+P552/(P$466+P$473)</f>
        <v>6.3078024774534808E-2</v>
      </c>
      <c r="Q553" s="377" t="e">
        <f>+Q552/(Q$466+Q$473)</f>
        <v>#VALUE!</v>
      </c>
      <c r="R553" s="377" t="e">
        <f>+R552/(R$466+R$473)</f>
        <v>#VALUE!</v>
      </c>
      <c r="S553" s="48"/>
      <c r="T553" s="372" t="s">
        <v>214</v>
      </c>
    </row>
    <row r="554" spans="1:20" s="382" customFormat="1" ht="16" x14ac:dyDescent="0.2">
      <c r="A554" s="386"/>
      <c r="B554" s="385"/>
      <c r="C554" s="377">
        <f>C552/B552-1</f>
        <v>-7.5674864405044229E-3</v>
      </c>
      <c r="D554" s="377">
        <f>D552/C552-1</f>
        <v>-0.18301943847349034</v>
      </c>
      <c r="E554" s="377">
        <f>E552/D552-1</f>
        <v>6.8264855250437906E-2</v>
      </c>
      <c r="F554" s="377">
        <f>F552/E552-1</f>
        <v>0.33539552029455311</v>
      </c>
      <c r="G554" s="377">
        <f>G552/F552-1</f>
        <v>0.35099336727728025</v>
      </c>
      <c r="H554" s="377">
        <f>H552/G552-1</f>
        <v>-6.5711151818204194E-2</v>
      </c>
      <c r="I554" s="377">
        <f>I552/H552-1</f>
        <v>0.22460333718264303</v>
      </c>
      <c r="J554" s="377">
        <f>J552/I552-1</f>
        <v>-4.8030791951402252E-3</v>
      </c>
      <c r="K554" s="377">
        <f>K552/J552-1</f>
        <v>4.6385492316453503E-2</v>
      </c>
      <c r="L554" s="377">
        <f>L552/K552-1</f>
        <v>4.5304963022607003E-2</v>
      </c>
      <c r="M554" s="377">
        <f>M552/L552-1</f>
        <v>-0.21083723424161604</v>
      </c>
      <c r="N554" s="377" t="e">
        <f>N552/M552-1</f>
        <v>#VALUE!</v>
      </c>
      <c r="O554" s="377" t="e">
        <f>O552/N552-1</f>
        <v>#VALUE!</v>
      </c>
      <c r="P554" s="377" t="e">
        <f>P552/O552-1</f>
        <v>#VALUE!</v>
      </c>
      <c r="Q554" s="377" t="e">
        <f>Q552/P552-1</f>
        <v>#VALUE!</v>
      </c>
      <c r="R554" s="377" t="e">
        <f>R552/Q552-1</f>
        <v>#VALUE!</v>
      </c>
      <c r="S554" s="384"/>
      <c r="T554" s="383" t="s">
        <v>204</v>
      </c>
    </row>
    <row r="555" spans="1:20" x14ac:dyDescent="0.15">
      <c r="B555" s="389" t="s">
        <v>213</v>
      </c>
      <c r="C555" s="388"/>
      <c r="D555" s="388"/>
      <c r="E555" s="388"/>
      <c r="F555" s="388"/>
      <c r="G555" s="388"/>
      <c r="H555" s="388"/>
      <c r="I555" s="388"/>
      <c r="J555" s="388"/>
      <c r="K555" s="388"/>
      <c r="L555" s="388"/>
      <c r="M555" s="388"/>
      <c r="N555" s="388"/>
      <c r="O555" s="388"/>
      <c r="P555" s="388"/>
      <c r="Q555" s="388"/>
      <c r="R555" s="388"/>
      <c r="S555" s="48"/>
      <c r="T555" s="372"/>
    </row>
    <row r="556" spans="1:20" x14ac:dyDescent="0.15">
      <c r="B556" s="76" t="str">
        <f>IFERROR(B548+B594,"")</f>
        <v/>
      </c>
      <c r="C556" s="76" t="str">
        <f>IFERROR(C548+C594,"")</f>
        <v/>
      </c>
      <c r="D556" s="76" t="str">
        <f>IFERROR(D548+D594,"")</f>
        <v/>
      </c>
      <c r="E556" s="76" t="str">
        <f>IFERROR(E548+E594,"")</f>
        <v/>
      </c>
      <c r="F556" s="76" t="str">
        <f>IFERROR(F548+F594,"")</f>
        <v/>
      </c>
      <c r="G556" s="76" t="str">
        <f>IFERROR(G548+G594,"")</f>
        <v/>
      </c>
      <c r="H556" s="76" t="str">
        <f>IFERROR(H548+H594,"")</f>
        <v/>
      </c>
      <c r="I556" s="76" t="str">
        <f>IFERROR(I548+I594,"")</f>
        <v/>
      </c>
      <c r="J556" s="76" t="str">
        <f>IFERROR(J548+J594,"")</f>
        <v/>
      </c>
      <c r="K556" s="76" t="str">
        <f>IFERROR(K548+K594,"")</f>
        <v/>
      </c>
      <c r="L556" s="76" t="str">
        <f>IFERROR(L548+L594,"")</f>
        <v/>
      </c>
      <c r="M556" s="76" t="str">
        <f>IFERROR(M548+M594,"")</f>
        <v/>
      </c>
      <c r="N556" s="76" t="str">
        <f>IFERROR(N548+N594,"")</f>
        <v/>
      </c>
      <c r="O556" s="76" t="str">
        <f>IFERROR(O548+O594,"")</f>
        <v/>
      </c>
      <c r="P556" s="76" t="str">
        <f>IFERROR(P548+P594,"")</f>
        <v/>
      </c>
      <c r="Q556" s="76" t="str">
        <f>IFERROR(Q548+Q594,"")</f>
        <v/>
      </c>
      <c r="R556" s="76" t="str">
        <f>IFERROR(R548+R594,"")</f>
        <v/>
      </c>
      <c r="S556" s="48"/>
      <c r="T556" s="285" t="s">
        <v>175</v>
      </c>
    </row>
    <row r="557" spans="1:20" x14ac:dyDescent="0.15">
      <c r="B557" s="287" t="str">
        <f>IFERROR(B549+B595-B594,"")</f>
        <v/>
      </c>
      <c r="C557" s="287" t="str">
        <f>IFERROR(C549+C595-C594,"")</f>
        <v/>
      </c>
      <c r="D557" s="287" t="str">
        <f>IFERROR(D549+D595-D594,"")</f>
        <v/>
      </c>
      <c r="E557" s="287" t="str">
        <f>IFERROR(E549+E595-E594,"")</f>
        <v/>
      </c>
      <c r="F557" s="287" t="str">
        <f>IFERROR(F549+F595-F594,"")</f>
        <v/>
      </c>
      <c r="G557" s="287" t="str">
        <f>IFERROR(G549+G595-G594,"")</f>
        <v/>
      </c>
      <c r="H557" s="287" t="str">
        <f>IFERROR(H549+H595-H594,"")</f>
        <v/>
      </c>
      <c r="I557" s="287" t="str">
        <f>IFERROR(I549+I595-I594,"")</f>
        <v/>
      </c>
      <c r="J557" s="287" t="str">
        <f>IFERROR(J549+J595-J594,"")</f>
        <v/>
      </c>
      <c r="K557" s="287" t="str">
        <f>IFERROR(K549+K595-K594,"")</f>
        <v/>
      </c>
      <c r="L557" s="287" t="str">
        <f>IFERROR(L549+L595-L594,"")</f>
        <v/>
      </c>
      <c r="M557" s="287" t="str">
        <f>IFERROR(M549+M595-M594,"")</f>
        <v/>
      </c>
      <c r="N557" s="287" t="str">
        <f>IFERROR(N549+N595-N594,"")</f>
        <v/>
      </c>
      <c r="O557" s="287" t="str">
        <f>IFERROR(O549+O595-O594,"")</f>
        <v/>
      </c>
      <c r="P557" s="287" t="str">
        <f>IFERROR(P549+P595-P594,"")</f>
        <v/>
      </c>
      <c r="Q557" s="287" t="str">
        <f>IFERROR(Q549+Q595-Q594,"")</f>
        <v/>
      </c>
      <c r="R557" s="287" t="str">
        <f>IFERROR(R549+R595-R594,"")</f>
        <v/>
      </c>
      <c r="S557" s="48"/>
      <c r="T557" s="285" t="s">
        <v>174</v>
      </c>
    </row>
    <row r="558" spans="1:20" x14ac:dyDescent="0.15">
      <c r="B558" s="287" t="str">
        <f>IFERROR(B550+B596-B595,"")</f>
        <v/>
      </c>
      <c r="C558" s="287" t="str">
        <f>IFERROR(C550+C596-C595,"")</f>
        <v/>
      </c>
      <c r="D558" s="287" t="str">
        <f>IFERROR(D550+D596-D595,"")</f>
        <v/>
      </c>
      <c r="E558" s="287" t="str">
        <f>IFERROR(E550+E596-E595,"")</f>
        <v/>
      </c>
      <c r="F558" s="287" t="str">
        <f>IFERROR(F550+F596-F595,"")</f>
        <v/>
      </c>
      <c r="G558" s="287" t="str">
        <f>IFERROR(G550+G596-G595,"")</f>
        <v/>
      </c>
      <c r="H558" s="287" t="str">
        <f>IFERROR(H550+H596-H595,"")</f>
        <v/>
      </c>
      <c r="I558" s="287" t="str">
        <f>IFERROR(I550+I596-I595,"")</f>
        <v/>
      </c>
      <c r="J558" s="287" t="str">
        <f>IFERROR(J550+J596-J595,"")</f>
        <v/>
      </c>
      <c r="K558" s="287" t="str">
        <f>IFERROR(K550+K596-K595,"")</f>
        <v/>
      </c>
      <c r="L558" s="287" t="str">
        <f>IFERROR(L550+L596-L595,"")</f>
        <v/>
      </c>
      <c r="M558" s="287" t="str">
        <f>IFERROR(M550+M596-M595,"")</f>
        <v/>
      </c>
      <c r="N558" s="287" t="str">
        <f>IFERROR(N550+N596-N595,"")</f>
        <v/>
      </c>
      <c r="O558" s="287" t="str">
        <f>IFERROR(O550+O596-O595,"")</f>
        <v/>
      </c>
      <c r="P558" s="287" t="str">
        <f>IFERROR(P550+P596-P595,"")</f>
        <v/>
      </c>
      <c r="Q558" s="287" t="str">
        <f>IFERROR(Q550+Q596-Q595,"")</f>
        <v/>
      </c>
      <c r="R558" s="287" t="str">
        <f>IFERROR(R550+R596-R595,"")</f>
        <v/>
      </c>
      <c r="S558" s="48"/>
      <c r="T558" s="285" t="s">
        <v>173</v>
      </c>
    </row>
    <row r="559" spans="1:20" x14ac:dyDescent="0.15">
      <c r="B559" s="356" t="str">
        <f>IFERROR(B551+B597-B596,"")</f>
        <v/>
      </c>
      <c r="C559" s="356" t="str">
        <f>IFERROR(C551+C597-C596,"")</f>
        <v/>
      </c>
      <c r="D559" s="356" t="str">
        <f>IFERROR(D551+D597-D596,"")</f>
        <v/>
      </c>
      <c r="E559" s="356" t="str">
        <f>IFERROR(E551+E597-E596,"")</f>
        <v/>
      </c>
      <c r="F559" s="356" t="str">
        <f>IFERROR(F551+F597-F596,"")</f>
        <v/>
      </c>
      <c r="G559" s="356" t="str">
        <f>IFERROR(G551+G597-G596,"")</f>
        <v/>
      </c>
      <c r="H559" s="356" t="str">
        <f>IFERROR(H551+H597-H596,"")</f>
        <v/>
      </c>
      <c r="I559" s="356" t="str">
        <f>IFERROR(I551+I597-I596,"")</f>
        <v/>
      </c>
      <c r="J559" s="356" t="str">
        <f>IFERROR(J551+J597-J596,"")</f>
        <v/>
      </c>
      <c r="K559" s="356" t="str">
        <f>IFERROR(K551+K597-K596,"")</f>
        <v/>
      </c>
      <c r="L559" s="356" t="str">
        <f>IFERROR(L551+L597-L596,"")</f>
        <v/>
      </c>
      <c r="M559" s="356" t="str">
        <f>IFERROR(M551+M597-M596,"")</f>
        <v/>
      </c>
      <c r="N559" s="356" t="str">
        <f>IFERROR(N551+N597-N596,"")</f>
        <v/>
      </c>
      <c r="O559" s="356" t="str">
        <f>IFERROR(O551+O597-O596,"")</f>
        <v/>
      </c>
      <c r="P559" s="356" t="str">
        <f>IFERROR(P551+P597-P596,"")</f>
        <v/>
      </c>
      <c r="Q559" s="356" t="str">
        <f>IFERROR(Q551+Q597-Q596,"")</f>
        <v/>
      </c>
      <c r="R559" s="356" t="str">
        <f>IFERROR(R551+R597-R596,"")</f>
        <v/>
      </c>
      <c r="S559" s="48"/>
      <c r="T559" s="285" t="s">
        <v>206</v>
      </c>
    </row>
    <row r="560" spans="1:20" x14ac:dyDescent="0.15">
      <c r="B560" s="392">
        <f>IFERROR(B552+B597,"")</f>
        <v>2237404.899999999</v>
      </c>
      <c r="C560" s="356">
        <f>IFERROR(C552+C597,"")</f>
        <v>2238431.91</v>
      </c>
      <c r="D560" s="356">
        <f>IFERROR(D552+D597,"")</f>
        <v>2214378.0500000003</v>
      </c>
      <c r="E560" s="356">
        <f>IFERROR(E552+E597,"")</f>
        <v>2196444.9600000004</v>
      </c>
      <c r="F560" s="356">
        <f>IFERROR(F552+F597,"")</f>
        <v>2890829.41</v>
      </c>
      <c r="G560" s="356">
        <f>IFERROR(G552+G597,"")</f>
        <v>3892254.5299999993</v>
      </c>
      <c r="H560" s="356">
        <f>IFERROR(H552+H597,"")</f>
        <v>3897203.4900000007</v>
      </c>
      <c r="I560" s="356">
        <f>IFERROR(I552+I597,"")</f>
        <v>4740732.3300000019</v>
      </c>
      <c r="J560" s="356">
        <f>IFERROR(J552+J597,"")</f>
        <v>4716709.2999999989</v>
      </c>
      <c r="K560" s="356">
        <f>IFERROR(K552+K597,"")</f>
        <v>4671334.2600000007</v>
      </c>
      <c r="L560" s="356">
        <f>IFERROR(L552+L597,"")</f>
        <v>4927210.1700000018</v>
      </c>
      <c r="M560" s="356">
        <f>IFERROR(M552+M597,"")</f>
        <v>4311816.6499999994</v>
      </c>
      <c r="N560" s="356" t="str">
        <f>IFERROR(N552+N597,"")</f>
        <v/>
      </c>
      <c r="O560" s="356" t="str">
        <f>IFERROR(O552+O597,"")</f>
        <v/>
      </c>
      <c r="P560" s="356">
        <f>IFERROR(P552+P597,"")</f>
        <v>4275295.7199999988</v>
      </c>
      <c r="Q560" s="356" t="str">
        <f>IFERROR(Q552+Q597,"")</f>
        <v/>
      </c>
      <c r="R560" s="356" t="str">
        <f>IFERROR(R552+R597,"")</f>
        <v/>
      </c>
      <c r="S560" s="48"/>
      <c r="T560" s="285" t="s">
        <v>172</v>
      </c>
    </row>
    <row r="561" spans="1:20" x14ac:dyDescent="0.15">
      <c r="B561" s="377">
        <f>+B560/(B$466+B$473)</f>
        <v>0.27269754579705685</v>
      </c>
      <c r="C561" s="377">
        <f>+C560/(C$466+C$473)</f>
        <v>0.2624736573113961</v>
      </c>
      <c r="D561" s="377">
        <f>+D560/(D$466+D$473)</f>
        <v>0.23293946649251748</v>
      </c>
      <c r="E561" s="377">
        <f>+E560/(E$466+E$473)</f>
        <v>0.19008872162735416</v>
      </c>
      <c r="F561" s="377">
        <f>+F560/(F$466+F$473)</f>
        <v>0.18795539982330567</v>
      </c>
      <c r="G561" s="377">
        <f>+G560/(G$466+G$473)</f>
        <v>0.22168802843795282</v>
      </c>
      <c r="H561" s="377">
        <f>+H560/(H$466+H$473)</f>
        <v>0.21081610830268327</v>
      </c>
      <c r="I561" s="377">
        <f>+I560/(I$466+I$473)</f>
        <v>0.24574357377291112</v>
      </c>
      <c r="J561" s="377">
        <f>+J560/(J$466+J$473)</f>
        <v>0.23694640349583321</v>
      </c>
      <c r="K561" s="377">
        <f>+K560/(K$466+K$473)</f>
        <v>0.22960220174554699</v>
      </c>
      <c r="L561" s="377">
        <f>+L560/(L$466+L$473)</f>
        <v>0.22634947330099506</v>
      </c>
      <c r="M561" s="377">
        <f>+M560/(M$466+M$473)</f>
        <v>0.20251781282957526</v>
      </c>
      <c r="N561" s="377" t="e">
        <f>+N560/(N$466+N$473)</f>
        <v>#VALUE!</v>
      </c>
      <c r="O561" s="377" t="e">
        <f>+O560/(O$466+O$473)</f>
        <v>#VALUE!</v>
      </c>
      <c r="P561" s="377">
        <f>+P560/(P$466+P$473)</f>
        <v>0.23599593344259742</v>
      </c>
      <c r="Q561" s="377" t="e">
        <f>+Q560/(Q$466+Q$473)</f>
        <v>#VALUE!</v>
      </c>
      <c r="R561" s="377" t="e">
        <f>+R560/(R$466+R$473)</f>
        <v>#VALUE!</v>
      </c>
      <c r="S561" s="48"/>
      <c r="T561" s="372" t="s">
        <v>212</v>
      </c>
    </row>
    <row r="562" spans="1:20" s="382" customFormat="1" ht="16" x14ac:dyDescent="0.2">
      <c r="A562" s="386"/>
      <c r="B562" s="385"/>
      <c r="C562" s="377">
        <f>C560/B560-1</f>
        <v>4.5901839224593566E-4</v>
      </c>
      <c r="D562" s="377">
        <f>D560/C560-1</f>
        <v>-1.0745852885916007E-2</v>
      </c>
      <c r="E562" s="377">
        <f>E560/D560-1</f>
        <v>-8.0984771322132332E-3</v>
      </c>
      <c r="F562" s="377">
        <f>F560/E560-1</f>
        <v>0.3161401549529379</v>
      </c>
      <c r="G562" s="377">
        <f>G560/F560-1</f>
        <v>0.34641446379916241</v>
      </c>
      <c r="H562" s="377">
        <f>H560/G560-1</f>
        <v>1.271489303142026E-3</v>
      </c>
      <c r="I562" s="377">
        <f>I560/H560-1</f>
        <v>0.21644464862162005</v>
      </c>
      <c r="J562" s="377">
        <f>J560/I560-1</f>
        <v>-5.0673668808470795E-3</v>
      </c>
      <c r="K562" s="377">
        <f>K560/J560-1</f>
        <v>-9.6200628688306589E-3</v>
      </c>
      <c r="L562" s="377">
        <f>L560/K560-1</f>
        <v>5.4775765500454821E-2</v>
      </c>
      <c r="M562" s="377">
        <f>M560/L560-1</f>
        <v>-0.12489694954497998</v>
      </c>
      <c r="N562" s="377" t="e">
        <f>N560/M560-1</f>
        <v>#VALUE!</v>
      </c>
      <c r="O562" s="377" t="e">
        <f>O560/N560-1</f>
        <v>#VALUE!</v>
      </c>
      <c r="P562" s="377" t="e">
        <f>P560/O560-1</f>
        <v>#VALUE!</v>
      </c>
      <c r="Q562" s="377" t="e">
        <f>Q560/P560-1</f>
        <v>#VALUE!</v>
      </c>
      <c r="R562" s="377" t="e">
        <f>R560/Q560-1</f>
        <v>#VALUE!</v>
      </c>
      <c r="S562" s="384"/>
      <c r="T562" s="383" t="s">
        <v>204</v>
      </c>
    </row>
    <row r="563" spans="1:20" x14ac:dyDescent="0.15">
      <c r="B563" s="394" t="s">
        <v>211</v>
      </c>
      <c r="C563" s="393"/>
      <c r="D563" s="393"/>
      <c r="E563" s="393"/>
      <c r="F563" s="393"/>
      <c r="G563" s="393"/>
      <c r="H563" s="393"/>
      <c r="I563" s="393"/>
      <c r="J563" s="393"/>
      <c r="K563" s="393"/>
      <c r="L563" s="393"/>
      <c r="M563" s="393"/>
      <c r="N563" s="393"/>
      <c r="O563" s="393"/>
      <c r="P563" s="393"/>
      <c r="Q563" s="393"/>
      <c r="R563" s="393"/>
      <c r="S563" s="48"/>
      <c r="T563" s="11"/>
    </row>
    <row r="564" spans="1:20" x14ac:dyDescent="0.15">
      <c r="B564" s="76">
        <f>IFERROR(VLOOKUP($B$563,$131:$217,MATCH($T564&amp;"/"&amp;B$349,$129:$129,0),FALSE),"")</f>
        <v>22773</v>
      </c>
      <c r="C564" s="76">
        <f>IFERROR(VLOOKUP($B$563,$131:$217,MATCH($T564&amp;"/"&amp;C$349,$129:$129,0),FALSE),"")</f>
        <v>42567</v>
      </c>
      <c r="D564" s="76">
        <f>IFERROR(VLOOKUP($B$563,$131:$217,MATCH($T564&amp;"/"&amp;D$349,$129:$129,0),FALSE),"")</f>
        <v>75424</v>
      </c>
      <c r="E564" s="76">
        <f>IFERROR(VLOOKUP($B$563,$131:$217,MATCH($T564&amp;"/"&amp;E$349,$129:$129,0),FALSE),"")</f>
        <v>88556</v>
      </c>
      <c r="F564" s="76">
        <f>IFERROR(VLOOKUP($B$563,$131:$217,MATCH($T564&amp;"/"&amp;F$349,$129:$129,0),FALSE),"")</f>
        <v>119603</v>
      </c>
      <c r="G564" s="76">
        <f>IFERROR(VLOOKUP($B$563,$131:$217,MATCH($T564&amp;"/"&amp;G$349,$129:$129,0),FALSE),"")</f>
        <v>120647</v>
      </c>
      <c r="H564" s="76">
        <f>IFERROR(VLOOKUP($B$563,$131:$217,MATCH($T564&amp;"/"&amp;H$349,$129:$129,0),FALSE),"")</f>
        <v>119226</v>
      </c>
      <c r="I564" s="76">
        <f>IFERROR(VLOOKUP($B$563,$131:$217,MATCH($T564&amp;"/"&amp;I$349,$129:$129,0),FALSE),"")</f>
        <v>99429</v>
      </c>
      <c r="J564" s="76">
        <f>IFERROR(VLOOKUP($B$563,$131:$217,MATCH($T564&amp;"/"&amp;J$349,$129:$129,0),FALSE),"")</f>
        <v>82107</v>
      </c>
      <c r="K564" s="76">
        <f>IFERROR(VLOOKUP($B$563,$131:$217,MATCH($T564&amp;"/"&amp;K$349,$129:$129,0),FALSE),"")</f>
        <v>58569</v>
      </c>
      <c r="L564" s="76">
        <f>IFERROR(VLOOKUP($B$563,$131:$217,MATCH($T564&amp;"/"&amp;L$349,$129:$129,0),FALSE),"")</f>
        <v>49255</v>
      </c>
      <c r="M564" s="76">
        <f>IFERROR(VLOOKUP($B$563,$131:$217,MATCH($T564&amp;"/"&amp;M$349,$129:$129,0),FALSE),"")</f>
        <v>53579</v>
      </c>
      <c r="N564" s="76">
        <f>IFERROR(VLOOKUP($B$563,$131:$217,MATCH($T564&amp;"/"&amp;N$349,$129:$129,0),FALSE),"")</f>
        <v>170959</v>
      </c>
      <c r="O564" s="76">
        <f>IFERROR(VLOOKUP($B$563,$131:$217,MATCH($T564&amp;"/"&amp;O$349,$129:$129,0),FALSE),"")</f>
        <v>165469</v>
      </c>
      <c r="P564" s="76">
        <f>IFERROR(VLOOKUP($B$563,$131:$217,MATCH($T564&amp;"/"&amp;P$349,$129:$129,0),FALSE),"")</f>
        <v>172415</v>
      </c>
      <c r="Q564" s="76">
        <f>IFERROR(VLOOKUP($B$563,$131:$217,MATCH($T564&amp;"/"&amp;Q$349,$129:$129,0),FALSE),"")</f>
        <v>185605</v>
      </c>
      <c r="R564" s="76">
        <f>IFERROR(VLOOKUP($B$563,$131:$217,MATCH($T564&amp;"/"&amp;R$349,$129:$129,0),FALSE),"")</f>
        <v>259457</v>
      </c>
      <c r="S564" s="48"/>
      <c r="T564" s="285" t="s">
        <v>175</v>
      </c>
    </row>
    <row r="565" spans="1:20" x14ac:dyDescent="0.15">
      <c r="B565" s="287">
        <f>IFERROR(VLOOKUP($B$563,$131:$217,MATCH($T565&amp;"/"&amp;B$349,$129:$129,0),FALSE),"")</f>
        <v>20952</v>
      </c>
      <c r="C565" s="287">
        <f>IFERROR(VLOOKUP($B$563,$131:$217,MATCH($T565&amp;"/"&amp;C$349,$129:$129,0),FALSE),"")</f>
        <v>36354</v>
      </c>
      <c r="D565" s="287">
        <f>IFERROR(VLOOKUP($B$563,$131:$217,MATCH($T565&amp;"/"&amp;D$349,$129:$129,0),FALSE),"")</f>
        <v>76174</v>
      </c>
      <c r="E565" s="287">
        <f>IFERROR(VLOOKUP($B$563,$131:$217,MATCH($T565&amp;"/"&amp;E$349,$129:$129,0),FALSE),"")</f>
        <v>96359</v>
      </c>
      <c r="F565" s="287">
        <f>IFERROR(VLOOKUP($B$563,$131:$217,MATCH($T565&amp;"/"&amp;F$349,$129:$129,0),FALSE),"")</f>
        <v>122604</v>
      </c>
      <c r="G565" s="287">
        <f>IFERROR(VLOOKUP($B$563,$131:$217,MATCH($T565&amp;"/"&amp;G$349,$129:$129,0),FALSE),"")</f>
        <v>129013</v>
      </c>
      <c r="H565" s="287">
        <f>IFERROR(VLOOKUP($B$563,$131:$217,MATCH($T565&amp;"/"&amp;H$349,$129:$129,0),FALSE),"")</f>
        <v>114505</v>
      </c>
      <c r="I565" s="287">
        <f>IFERROR(VLOOKUP($B$563,$131:$217,MATCH($T565&amp;"/"&amp;I$349,$129:$129,0),FALSE),"")</f>
        <v>97405</v>
      </c>
      <c r="J565" s="287">
        <f>IFERROR(VLOOKUP($B$563,$131:$217,MATCH($T565&amp;"/"&amp;J$349,$129:$129,0),FALSE),"")</f>
        <v>78782</v>
      </c>
      <c r="K565" s="287">
        <f>IFERROR(VLOOKUP($B$563,$131:$217,MATCH($T565&amp;"/"&amp;K$349,$129:$129,0),FALSE),"")</f>
        <v>56809</v>
      </c>
      <c r="L565" s="287">
        <f>IFERROR(VLOOKUP($B$563,$131:$217,MATCH($T565&amp;"/"&amp;L$349,$129:$129,0),FALSE),"")</f>
        <v>52193</v>
      </c>
      <c r="M565" s="287">
        <f>IFERROR(VLOOKUP($B$563,$131:$217,MATCH($T565&amp;"/"&amp;M$349,$129:$129,0),FALSE),"")</f>
        <v>57381</v>
      </c>
      <c r="N565" s="287">
        <f>IFERROR(VLOOKUP($B$563,$131:$217,MATCH($T565&amp;"/"&amp;N$349,$129:$129,0),FALSE),"")</f>
        <v>143128</v>
      </c>
      <c r="O565" s="287">
        <f>IFERROR(VLOOKUP($B$563,$131:$217,MATCH($T565&amp;"/"&amp;O$349,$129:$129,0),FALSE),"")</f>
        <v>171718</v>
      </c>
      <c r="P565" s="287">
        <f>IFERROR(VLOOKUP($B$563,$131:$217,MATCH($T565&amp;"/"&amp;P$349,$129:$129,0),FALSE),"")</f>
        <v>176946</v>
      </c>
      <c r="Q565" s="287">
        <f>IFERROR(VLOOKUP($B$563,$131:$217,MATCH($T565&amp;"/"&amp;Q$349,$129:$129,0),FALSE),"")</f>
        <v>273433</v>
      </c>
      <c r="R565" s="287" t="str">
        <f>IFERROR(VLOOKUP($B$563,$131:$217,MATCH($T565&amp;"/"&amp;R$349,$129:$129,0),FALSE),"")</f>
        <v/>
      </c>
      <c r="S565" s="48"/>
      <c r="T565" s="285" t="s">
        <v>174</v>
      </c>
    </row>
    <row r="566" spans="1:20" x14ac:dyDescent="0.15">
      <c r="B566" s="287">
        <f>IFERROR(VLOOKUP($B$563,$131:$217,MATCH($T566&amp;"/"&amp;B$349,$129:$129,0),FALSE),"")</f>
        <v>41051</v>
      </c>
      <c r="C566" s="287">
        <f>IFERROR(VLOOKUP($B$563,$131:$217,MATCH($T566&amp;"/"&amp;C$349,$129:$129,0),FALSE),"")</f>
        <v>53632</v>
      </c>
      <c r="D566" s="287">
        <f>IFERROR(VLOOKUP($B$563,$131:$217,MATCH($T566&amp;"/"&amp;D$349,$129:$129,0),FALSE),"")</f>
        <v>70743</v>
      </c>
      <c r="E566" s="287">
        <f>IFERROR(VLOOKUP($B$563,$131:$217,MATCH($T566&amp;"/"&amp;E$349,$129:$129,0),FALSE),"")</f>
        <v>112915</v>
      </c>
      <c r="F566" s="287">
        <f>IFERROR(VLOOKUP($B$563,$131:$217,MATCH($T566&amp;"/"&amp;F$349,$129:$129,0),FALSE),"")</f>
        <v>122072</v>
      </c>
      <c r="G566" s="287">
        <f>IFERROR(VLOOKUP($B$563,$131:$217,MATCH($T566&amp;"/"&amp;G$349,$129:$129,0),FALSE),"")</f>
        <v>129888</v>
      </c>
      <c r="H566" s="287">
        <f>IFERROR(VLOOKUP($B$563,$131:$217,MATCH($T566&amp;"/"&amp;H$349,$129:$129,0),FALSE),"")</f>
        <v>111141</v>
      </c>
      <c r="I566" s="287">
        <f>IFERROR(VLOOKUP($B$563,$131:$217,MATCH($T566&amp;"/"&amp;I$349,$129:$129,0),FALSE),"")</f>
        <v>97149</v>
      </c>
      <c r="J566" s="287">
        <f>IFERROR(VLOOKUP($B$563,$131:$217,MATCH($T566&amp;"/"&amp;J$349,$129:$129,0),FALSE),"")</f>
        <v>71528</v>
      </c>
      <c r="K566" s="287">
        <f>IFERROR(VLOOKUP($B$563,$131:$217,MATCH($T566&amp;"/"&amp;K$349,$129:$129,0),FALSE),"")</f>
        <v>53923</v>
      </c>
      <c r="L566" s="287">
        <f>IFERROR(VLOOKUP($B$563,$131:$217,MATCH($T566&amp;"/"&amp;L$349,$129:$129,0),FALSE),"")</f>
        <v>54228</v>
      </c>
      <c r="M566" s="287">
        <f>IFERROR(VLOOKUP($B$563,$131:$217,MATCH($T566&amp;"/"&amp;M$349,$129:$129,0),FALSE),"")</f>
        <v>51863</v>
      </c>
      <c r="N566" s="287">
        <f>IFERROR(VLOOKUP($B$563,$131:$217,MATCH($T566&amp;"/"&amp;N$349,$129:$129,0),FALSE),"")</f>
        <v>190971</v>
      </c>
      <c r="O566" s="287">
        <f>IFERROR(VLOOKUP($B$563,$131:$217,MATCH($T566&amp;"/"&amp;O$349,$129:$129,0),FALSE),"")</f>
        <v>213724</v>
      </c>
      <c r="P566" s="287">
        <f>IFERROR(VLOOKUP($B$563,$131:$217,MATCH($T566&amp;"/"&amp;P$349,$129:$129,0),FALSE),"")</f>
        <v>184393</v>
      </c>
      <c r="Q566" s="287">
        <f>IFERROR(VLOOKUP($B$563,$131:$217,MATCH($T566&amp;"/"&amp;Q$349,$129:$129,0),FALSE),"")</f>
        <v>280114</v>
      </c>
      <c r="R566" s="287" t="str">
        <f>IFERROR(VLOOKUP($B$563,$131:$217,MATCH($T566&amp;"/"&amp;R$349,$129:$129,0),FALSE),"")</f>
        <v/>
      </c>
      <c r="S566" s="48"/>
      <c r="T566" s="285" t="s">
        <v>173</v>
      </c>
    </row>
    <row r="567" spans="1:20" x14ac:dyDescent="0.15">
      <c r="B567" s="356">
        <f>IFERROR(VLOOKUP($B$563,$131:$217,MATCH($T567&amp;"/"&amp;B$349,$129:$129,0),FALSE),"")</f>
        <v>-58520.62</v>
      </c>
      <c r="C567" s="356">
        <f>IFERROR(VLOOKUP($B$563,$131:$217,MATCH($T567&amp;"/"&amp;C$349,$129:$129,0),FALSE),"")</f>
        <v>69450.320000000007</v>
      </c>
      <c r="D567" s="356">
        <f>IFERROR(VLOOKUP($B$563,$131:$217,MATCH($T567&amp;"/"&amp;D$349,$129:$129,0),FALSE),"")</f>
        <v>85185.07</v>
      </c>
      <c r="E567" s="356">
        <f>IFERROR(VLOOKUP($B$563,$131:$217,MATCH($T567&amp;"/"&amp;E$349,$129:$129,0),FALSE),"")</f>
        <v>116242.56</v>
      </c>
      <c r="F567" s="356">
        <f>IFERROR(VLOOKUP($B$563,$131:$217,MATCH($T567&amp;"/"&amp;F$349,$129:$129,0),FALSE),"")</f>
        <v>122063.15</v>
      </c>
      <c r="G567" s="356">
        <f>IFERROR(VLOOKUP($B$563,$131:$217,MATCH($T567&amp;"/"&amp;G$349,$129:$129,0),FALSE),"")</f>
        <v>127027.64</v>
      </c>
      <c r="H567" s="356">
        <f>IFERROR(VLOOKUP($B$563,$131:$217,MATCH($T567&amp;"/"&amp;H$349,$129:$129,0),FALSE),"")</f>
        <v>110442.25</v>
      </c>
      <c r="I567" s="356">
        <f>IFERROR(VLOOKUP($B$563,$131:$217,MATCH($T567&amp;"/"&amp;I$349,$129:$129,0),FALSE),"")</f>
        <v>85566.37</v>
      </c>
      <c r="J567" s="356">
        <f>IFERROR(VLOOKUP($B$563,$131:$217,MATCH($T567&amp;"/"&amp;J$349,$129:$129,0),FALSE),"")</f>
        <v>66120.240000000005</v>
      </c>
      <c r="K567" s="356">
        <f>IFERROR(VLOOKUP($B$563,$131:$217,MATCH($T567&amp;"/"&amp;K$349,$129:$129,0),FALSE),"")</f>
        <v>54576.72</v>
      </c>
      <c r="L567" s="356">
        <f>IFERROR(VLOOKUP($B$563,$131:$217,MATCH($T567&amp;"/"&amp;L$349,$129:$129,0),FALSE),"")</f>
        <v>48938.89</v>
      </c>
      <c r="M567" s="356">
        <f>IFERROR(VLOOKUP($B$563,$131:$217,MATCH($T567&amp;"/"&amp;M$349,$129:$129,0),FALSE),"")</f>
        <v>51198.42</v>
      </c>
      <c r="N567" s="356">
        <f>IFERROR(VLOOKUP($B$563,$131:$217,MATCH($T567&amp;"/"&amp;N$349,$129:$129,0),FALSE),"")</f>
        <v>163681.65</v>
      </c>
      <c r="O567" s="356">
        <f>IFERROR(VLOOKUP($B$563,$131:$217,MATCH($T567&amp;"/"&amp;O$349,$129:$129,0),FALSE),"")</f>
        <v>167034.1</v>
      </c>
      <c r="P567" s="356">
        <f>IFERROR(VLOOKUP($B$563,$131:$217,MATCH($T567&amp;"/"&amp;P$349,$129:$129,0),FALSE),"")</f>
        <v>192548.01</v>
      </c>
      <c r="Q567" s="356">
        <f>IFERROR(VLOOKUP($B$563,$131:$217,MATCH($T567&amp;"/"&amp;Q$349,$129:$129,0),FALSE),"")</f>
        <v>268082.84999999998</v>
      </c>
      <c r="R567" s="356" t="str">
        <f>IFERROR(VLOOKUP($B$563,$131:$217,MATCH($T567&amp;"/"&amp;R$349,$129:$129,0),FALSE),"")</f>
        <v/>
      </c>
      <c r="S567" s="48"/>
      <c r="T567" s="285" t="s">
        <v>206</v>
      </c>
    </row>
    <row r="568" spans="1:20" x14ac:dyDescent="0.15">
      <c r="B568" s="356">
        <f>SUM(B564:B567)</f>
        <v>26255.379999999997</v>
      </c>
      <c r="C568" s="356">
        <f>SUM(C564:C567)</f>
        <v>202003.32</v>
      </c>
      <c r="D568" s="356">
        <f>SUM(D564:D567)</f>
        <v>307526.07</v>
      </c>
      <c r="E568" s="356">
        <f>SUM(E564:E567)</f>
        <v>414072.56</v>
      </c>
      <c r="F568" s="356">
        <f>SUM(F564:F567)</f>
        <v>486342.15</v>
      </c>
      <c r="G568" s="356">
        <f>SUM(G564:G567)</f>
        <v>506575.64</v>
      </c>
      <c r="H568" s="356">
        <f>SUM(H564:H567)</f>
        <v>455314.25</v>
      </c>
      <c r="I568" s="356">
        <f>SUM(I564:I567)</f>
        <v>379549.37</v>
      </c>
      <c r="J568" s="356">
        <f>SUM(J564:J567)</f>
        <v>298537.24</v>
      </c>
      <c r="K568" s="356">
        <f>SUM(K564:K567)</f>
        <v>223877.72</v>
      </c>
      <c r="L568" s="356">
        <f>SUM(L564:L567)</f>
        <v>204614.89</v>
      </c>
      <c r="M568" s="356">
        <f>SUM(M564:M567)</f>
        <v>214021.41999999998</v>
      </c>
      <c r="N568" s="356">
        <f>IF(N565="",N564*4,IF(N566="",(N565+N564)*2,IF(N567="",((N566+N565+N564)/3)*4,SUM(N564:N567))))</f>
        <v>668739.65</v>
      </c>
      <c r="O568" s="356">
        <f>IF(O565="",O564*4,IF(O566="",(O565+O564)*2,IF(O567="",((O566+O565+O564)/3)*4,SUM(O564:O567))))</f>
        <v>717945.1</v>
      </c>
      <c r="P568" s="356">
        <f>SUM(P564:P567)</f>
        <v>726302.01</v>
      </c>
      <c r="Q568" s="356">
        <f>IF(Q565="",Q564*4,IF(Q566="",(Q565+Q564)*2,IF(Q567="",((Q566+Q565+Q564)/3)*4,SUM(Q564:Q567))))</f>
        <v>1007234.85</v>
      </c>
      <c r="R568" s="356">
        <f>IF(R565="",R564*4,IF(R566="",(R565+R564)*2,IF(R567="",((R566+R565+R564)/3)*4,SUM(R564:R567))))</f>
        <v>1037828</v>
      </c>
      <c r="S568" s="48"/>
      <c r="T568" s="285" t="s">
        <v>172</v>
      </c>
    </row>
    <row r="569" spans="1:20" x14ac:dyDescent="0.15">
      <c r="B569" s="377">
        <f>+B568/(B$466+B$473)</f>
        <v>3.200036654058071E-3</v>
      </c>
      <c r="C569" s="377">
        <f>+C568/(C$466+C$473)</f>
        <v>2.3686469958089672E-2</v>
      </c>
      <c r="D569" s="377">
        <f>+D568/(D$466+D$473)</f>
        <v>3.2349922669410752E-2</v>
      </c>
      <c r="E569" s="377">
        <f>+E568/(E$466+E$473)</f>
        <v>3.5835418152870939E-2</v>
      </c>
      <c r="F569" s="377">
        <f>+F568/(F$466+F$473)</f>
        <v>3.1620901924536635E-2</v>
      </c>
      <c r="G569" s="377">
        <f>+G568/(G$466+G$473)</f>
        <v>2.8852623594041827E-2</v>
      </c>
      <c r="H569" s="377">
        <f>+H568/(H$466+H$473)</f>
        <v>2.4629860484846017E-2</v>
      </c>
      <c r="I569" s="377">
        <f>+I568/(I$466+I$473)</f>
        <v>1.9674559142860717E-2</v>
      </c>
      <c r="J569" s="377">
        <f>+J568/(J$466+J$473)</f>
        <v>1.4997177232773794E-2</v>
      </c>
      <c r="K569" s="377">
        <f>+K568/(K$466+K$473)</f>
        <v>1.1003883381655732E-2</v>
      </c>
      <c r="L569" s="377">
        <f>+L568/(L$466+L$473)</f>
        <v>9.399735546706145E-3</v>
      </c>
      <c r="M569" s="377">
        <f>+M568/(M$466+M$473)</f>
        <v>1.0052178326525066E-2</v>
      </c>
      <c r="N569" s="377">
        <f>+N568/(N$466+N$473)</f>
        <v>5.0814887441272487E-2</v>
      </c>
      <c r="O569" s="377">
        <f>+O568/(O$466+O$473)</f>
        <v>6.2275642810653432E-2</v>
      </c>
      <c r="P569" s="377">
        <f>+P568/(P$466+P$473)</f>
        <v>4.0091804646249077E-2</v>
      </c>
      <c r="Q569" s="377">
        <f>+Q568/(Q$466+Q$473)</f>
        <v>4.5245861204379505E-2</v>
      </c>
      <c r="R569" s="377">
        <f>+R568/(R$466+R$473)</f>
        <v>4.1042341360879551E-2</v>
      </c>
      <c r="S569" s="48"/>
      <c r="T569" s="372" t="s">
        <v>201</v>
      </c>
    </row>
    <row r="570" spans="1:20" x14ac:dyDescent="0.15">
      <c r="B570" s="389" t="s">
        <v>144</v>
      </c>
      <c r="C570" s="388"/>
      <c r="D570" s="388"/>
      <c r="E570" s="388"/>
      <c r="F570" s="388"/>
      <c r="G570" s="388"/>
      <c r="H570" s="388"/>
      <c r="I570" s="388"/>
      <c r="J570" s="388"/>
      <c r="K570" s="388"/>
      <c r="L570" s="388"/>
      <c r="M570" s="388"/>
      <c r="N570" s="388"/>
      <c r="O570" s="388"/>
      <c r="P570" s="388"/>
      <c r="Q570" s="388"/>
      <c r="R570" s="388"/>
      <c r="S570" s="48"/>
      <c r="T570" s="11"/>
    </row>
    <row r="571" spans="1:20" x14ac:dyDescent="0.15">
      <c r="B571" s="76" t="str">
        <f>IFERROR(B548-B564,"")</f>
        <v/>
      </c>
      <c r="C571" s="76" t="str">
        <f>IFERROR(C548-C564,"")</f>
        <v/>
      </c>
      <c r="D571" s="76" t="str">
        <f>IFERROR(D548-D564,"")</f>
        <v/>
      </c>
      <c r="E571" s="76" t="str">
        <f>IFERROR(E548-E564,"")</f>
        <v/>
      </c>
      <c r="F571" s="76" t="str">
        <f>IFERROR(F548-F564,"")</f>
        <v/>
      </c>
      <c r="G571" s="76" t="str">
        <f>IFERROR(G548-G564,"")</f>
        <v/>
      </c>
      <c r="H571" s="76" t="str">
        <f>IFERROR(H548-H564,"")</f>
        <v/>
      </c>
      <c r="I571" s="76" t="str">
        <f>IFERROR(I548-I564,"")</f>
        <v/>
      </c>
      <c r="J571" s="76" t="str">
        <f>IFERROR(J548-J564,"")</f>
        <v/>
      </c>
      <c r="K571" s="76" t="str">
        <f>IFERROR(K548-K564,"")</f>
        <v/>
      </c>
      <c r="L571" s="76" t="str">
        <f>IFERROR(L548-L564,"")</f>
        <v/>
      </c>
      <c r="M571" s="76" t="str">
        <f>IFERROR(M548-M564,"")</f>
        <v/>
      </c>
      <c r="N571" s="76" t="str">
        <f>IFERROR(N548-N564,"")</f>
        <v/>
      </c>
      <c r="O571" s="76" t="str">
        <f>IFERROR(O548-O564,"")</f>
        <v/>
      </c>
      <c r="P571" s="76" t="str">
        <f>IFERROR(P548-P564,"")</f>
        <v/>
      </c>
      <c r="Q571" s="76" t="str">
        <f>IFERROR(Q548-Q564,"")</f>
        <v/>
      </c>
      <c r="R571" s="76" t="str">
        <f>IFERROR(R548-R564,"")</f>
        <v/>
      </c>
      <c r="S571" s="48"/>
      <c r="T571" s="285" t="s">
        <v>175</v>
      </c>
    </row>
    <row r="572" spans="1:20" x14ac:dyDescent="0.15">
      <c r="B572" s="287" t="str">
        <f>IFERROR(B549-B565,"")</f>
        <v/>
      </c>
      <c r="C572" s="287" t="str">
        <f>IFERROR(C549-C565,"")</f>
        <v/>
      </c>
      <c r="D572" s="287" t="str">
        <f>IFERROR(D549-D565,"")</f>
        <v/>
      </c>
      <c r="E572" s="287" t="str">
        <f>IFERROR(E549-E565,"")</f>
        <v/>
      </c>
      <c r="F572" s="287" t="str">
        <f>IFERROR(F549-F565,"")</f>
        <v/>
      </c>
      <c r="G572" s="287" t="str">
        <f>IFERROR(G549-G565,"")</f>
        <v/>
      </c>
      <c r="H572" s="287" t="str">
        <f>IFERROR(H549-H565,"")</f>
        <v/>
      </c>
      <c r="I572" s="287" t="str">
        <f>IFERROR(I549-I565,"")</f>
        <v/>
      </c>
      <c r="J572" s="287" t="str">
        <f>IFERROR(J549-J565,"")</f>
        <v/>
      </c>
      <c r="K572" s="287" t="str">
        <f>IFERROR(K549-K565,"")</f>
        <v/>
      </c>
      <c r="L572" s="287" t="str">
        <f>IFERROR(L549-L565,"")</f>
        <v/>
      </c>
      <c r="M572" s="287" t="str">
        <f>IFERROR(M549-M565,"")</f>
        <v/>
      </c>
      <c r="N572" s="287" t="str">
        <f>IFERROR(N549-N565,"")</f>
        <v/>
      </c>
      <c r="O572" s="287" t="str">
        <f>IFERROR(O549-O565,"")</f>
        <v/>
      </c>
      <c r="P572" s="287" t="str">
        <f>IFERROR(P549-P565,"")</f>
        <v/>
      </c>
      <c r="Q572" s="287" t="str">
        <f>IFERROR(Q549-Q565,"")</f>
        <v/>
      </c>
      <c r="R572" s="287" t="str">
        <f>IFERROR(R549-R565,"")</f>
        <v/>
      </c>
      <c r="S572" s="48"/>
      <c r="T572" s="285" t="s">
        <v>174</v>
      </c>
    </row>
    <row r="573" spans="1:20" x14ac:dyDescent="0.15">
      <c r="B573" s="287" t="str">
        <f>IFERROR(B550-B566,"")</f>
        <v/>
      </c>
      <c r="C573" s="287" t="str">
        <f>IFERROR(C550-C566,"")</f>
        <v/>
      </c>
      <c r="D573" s="287" t="str">
        <f>IFERROR(D550-D566,"")</f>
        <v/>
      </c>
      <c r="E573" s="287" t="str">
        <f>IFERROR(E550-E566,"")</f>
        <v/>
      </c>
      <c r="F573" s="287" t="str">
        <f>IFERROR(F550-F566,"")</f>
        <v/>
      </c>
      <c r="G573" s="287" t="str">
        <f>IFERROR(G550-G566,"")</f>
        <v/>
      </c>
      <c r="H573" s="287" t="str">
        <f>IFERROR(H550-H566,"")</f>
        <v/>
      </c>
      <c r="I573" s="287" t="str">
        <f>IFERROR(I550-I566,"")</f>
        <v/>
      </c>
      <c r="J573" s="287" t="str">
        <f>IFERROR(J550-J566,"")</f>
        <v/>
      </c>
      <c r="K573" s="287" t="str">
        <f>IFERROR(K550-K566,"")</f>
        <v/>
      </c>
      <c r="L573" s="287" t="str">
        <f>IFERROR(L550-L566,"")</f>
        <v/>
      </c>
      <c r="M573" s="287" t="str">
        <f>IFERROR(M550-M566,"")</f>
        <v/>
      </c>
      <c r="N573" s="287" t="str">
        <f>IFERROR(N550-N566,"")</f>
        <v/>
      </c>
      <c r="O573" s="287" t="str">
        <f>IFERROR(O550-O566,"")</f>
        <v/>
      </c>
      <c r="P573" s="287" t="str">
        <f>IFERROR(P550-P566,"")</f>
        <v/>
      </c>
      <c r="Q573" s="287" t="str">
        <f>IFERROR(Q550-Q566,"")</f>
        <v/>
      </c>
      <c r="R573" s="287" t="str">
        <f>IFERROR(R550-R566,"")</f>
        <v/>
      </c>
      <c r="S573" s="48"/>
      <c r="T573" s="285" t="s">
        <v>173</v>
      </c>
    </row>
    <row r="574" spans="1:20" x14ac:dyDescent="0.15">
      <c r="B574" s="287" t="str">
        <f>IFERROR(B551-B567,"")</f>
        <v/>
      </c>
      <c r="C574" s="356" t="str">
        <f>IFERROR(C551-C567,"")</f>
        <v/>
      </c>
      <c r="D574" s="356" t="str">
        <f>IFERROR(D551-D567,"")</f>
        <v/>
      </c>
      <c r="E574" s="356" t="str">
        <f>IFERROR(E551-E567,"")</f>
        <v/>
      </c>
      <c r="F574" s="356" t="str">
        <f>IFERROR(F551-F567,"")</f>
        <v/>
      </c>
      <c r="G574" s="356" t="str">
        <f>IFERROR(G551-G567,"")</f>
        <v/>
      </c>
      <c r="H574" s="356" t="str">
        <f>IFERROR(H551-H567,"")</f>
        <v/>
      </c>
      <c r="I574" s="356" t="str">
        <f>IFERROR(I551-I567,"")</f>
        <v/>
      </c>
      <c r="J574" s="356" t="str">
        <f>IFERROR(J551-J567,"")</f>
        <v/>
      </c>
      <c r="K574" s="356" t="str">
        <f>IFERROR(K551-K567,"")</f>
        <v/>
      </c>
      <c r="L574" s="356" t="str">
        <f>IFERROR(L551-L567,"")</f>
        <v/>
      </c>
      <c r="M574" s="356" t="str">
        <f>IFERROR(M551-M567,"")</f>
        <v/>
      </c>
      <c r="N574" s="356" t="str">
        <f>IFERROR(N551-N567,"")</f>
        <v/>
      </c>
      <c r="O574" s="356" t="str">
        <f>IFERROR(O551-O567,"")</f>
        <v/>
      </c>
      <c r="P574" s="356" t="str">
        <f>IFERROR(P551-P567,"")</f>
        <v/>
      </c>
      <c r="Q574" s="356" t="str">
        <f>IFERROR(Q551-Q567,"")</f>
        <v/>
      </c>
      <c r="R574" s="356" t="str">
        <f>IFERROR(R551-R567,"")</f>
        <v/>
      </c>
      <c r="S574" s="48"/>
      <c r="T574" s="285" t="s">
        <v>206</v>
      </c>
    </row>
    <row r="575" spans="1:20" x14ac:dyDescent="0.15">
      <c r="B575" s="392">
        <f>B552-B568</f>
        <v>1454771.3899999992</v>
      </c>
      <c r="C575" s="356">
        <f>C552-C568</f>
        <v>1267815.8</v>
      </c>
      <c r="D575" s="356">
        <f>D552-D568</f>
        <v>893287.58000000031</v>
      </c>
      <c r="E575" s="356">
        <f>E552-E568</f>
        <v>868714.46000000043</v>
      </c>
      <c r="F575" s="356">
        <f>F552-F568</f>
        <v>1226685.8900000001</v>
      </c>
      <c r="G575" s="356">
        <f>G552-G568</f>
        <v>1807713.8799999994</v>
      </c>
      <c r="H575" s="356">
        <f>H552-H568</f>
        <v>1706900.6400000006</v>
      </c>
      <c r="I575" s="356">
        <f>I552-I568</f>
        <v>2268306.200000002</v>
      </c>
      <c r="J575" s="356">
        <f>J552-J568</f>
        <v>2336600.4699999988</v>
      </c>
      <c r="K575" s="356">
        <f>K552-K568</f>
        <v>2533492.1500000008</v>
      </c>
      <c r="L575" s="356">
        <f>L552-L568</f>
        <v>2677677.5200000019</v>
      </c>
      <c r="M575" s="356">
        <f>M552-M568</f>
        <v>2060576.4299999997</v>
      </c>
      <c r="N575" s="356" t="str">
        <f>IFERROR(N552-N568,"")</f>
        <v/>
      </c>
      <c r="O575" s="356" t="str">
        <f>IFERROR(O552-O568,"")</f>
        <v/>
      </c>
      <c r="P575" s="356">
        <f>P552-P568</f>
        <v>416417.71999999858</v>
      </c>
      <c r="Q575" s="356" t="str">
        <f>IFERROR(Q552-Q568,"")</f>
        <v/>
      </c>
      <c r="R575" s="356" t="str">
        <f>IFERROR(R552-R568,"")</f>
        <v/>
      </c>
      <c r="S575" s="48"/>
      <c r="T575" s="285" t="s">
        <v>172</v>
      </c>
    </row>
    <row r="576" spans="1:20" x14ac:dyDescent="0.15">
      <c r="B576" s="377">
        <f>+B575/(B$466+B$473)</f>
        <v>0.17730925133344125</v>
      </c>
      <c r="C576" s="377">
        <f>+C575/(C$466+C$473)</f>
        <v>0.14866132328464415</v>
      </c>
      <c r="D576" s="377">
        <f>+D575/(D$466+D$473)</f>
        <v>9.3968567069923792E-2</v>
      </c>
      <c r="E576" s="377">
        <f>+E575/(E$466+E$473)</f>
        <v>7.5181861675512843E-2</v>
      </c>
      <c r="F576" s="377">
        <f>+F575/(F$466+F$473)</f>
        <v>7.9756431187185672E-2</v>
      </c>
      <c r="G576" s="377">
        <f>+G575/(G$466+G$473)</f>
        <v>0.10296051374551858</v>
      </c>
      <c r="H576" s="377">
        <f>+H575/(H$466+H$473)</f>
        <v>9.2333426034204719E-2</v>
      </c>
      <c r="I576" s="377">
        <f>+I575/(I$466+I$473)</f>
        <v>0.11758134254317876</v>
      </c>
      <c r="J576" s="377">
        <f>+J575/(J$466+J$473)</f>
        <v>0.11738036893076564</v>
      </c>
      <c r="K576" s="377">
        <f>+K575/(K$466+K$473)</f>
        <v>0.12452445990132587</v>
      </c>
      <c r="L576" s="377">
        <f>+L575/(L$466+L$473)</f>
        <v>0.12300893921923263</v>
      </c>
      <c r="M576" s="377">
        <f>+M575/(M$466+M$473)</f>
        <v>9.6781348940654613E-2</v>
      </c>
      <c r="N576" s="377" t="e">
        <f>+N575/(N$466+N$473)</f>
        <v>#VALUE!</v>
      </c>
      <c r="O576" s="377" t="e">
        <f>+O575/(O$466+O$473)</f>
        <v>#VALUE!</v>
      </c>
      <c r="P576" s="377">
        <f>+P575/(P$466+P$473)</f>
        <v>2.2986220128285738E-2</v>
      </c>
      <c r="Q576" s="377" t="e">
        <f>+Q575/(Q$466+Q$473)</f>
        <v>#VALUE!</v>
      </c>
      <c r="R576" s="377" t="e">
        <f>+R575/(R$466+R$473)</f>
        <v>#VALUE!</v>
      </c>
      <c r="S576" s="48"/>
      <c r="T576" s="372" t="s">
        <v>210</v>
      </c>
    </row>
    <row r="577" spans="1:20" x14ac:dyDescent="0.15">
      <c r="B577" s="391" t="s">
        <v>209</v>
      </c>
      <c r="C577" s="390"/>
      <c r="D577" s="390"/>
      <c r="E577" s="390"/>
      <c r="F577" s="390"/>
      <c r="G577" s="390"/>
      <c r="H577" s="390"/>
      <c r="I577" s="390"/>
      <c r="J577" s="390"/>
      <c r="K577" s="390"/>
      <c r="L577" s="390"/>
      <c r="M577" s="390"/>
      <c r="N577" s="390"/>
      <c r="O577" s="390"/>
      <c r="P577" s="390"/>
      <c r="Q577" s="390"/>
      <c r="R577" s="390"/>
      <c r="S577" s="48"/>
      <c r="T577" s="11"/>
    </row>
    <row r="578" spans="1:20" x14ac:dyDescent="0.15">
      <c r="B578" s="76">
        <f>IFERROR(VLOOKUP($B$577,$131:$217,MATCH($T578&amp;"/"&amp;B$349,$129:$129,0),FALSE),"")</f>
        <v>81371</v>
      </c>
      <c r="C578" s="76">
        <f>IFERROR(VLOOKUP($B$577,$131:$217,MATCH($T578&amp;"/"&amp;C$349,$129:$129,0),FALSE),"")</f>
        <v>44404</v>
      </c>
      <c r="D578" s="76">
        <f>IFERROR(VLOOKUP($B$577,$131:$217,MATCH($T578&amp;"/"&amp;D$349,$129:$129,0),FALSE),"")</f>
        <v>66622</v>
      </c>
      <c r="E578" s="76">
        <f>IFERROR(VLOOKUP($B$577,$131:$217,MATCH($T578&amp;"/"&amp;E$349,$129:$129,0),FALSE),"")</f>
        <v>89913</v>
      </c>
      <c r="F578" s="76">
        <f>IFERROR(VLOOKUP($B$577,$131:$217,MATCH($T578&amp;"/"&amp;F$349,$129:$129,0),FALSE),"")</f>
        <v>72402</v>
      </c>
      <c r="G578" s="76">
        <f>IFERROR(VLOOKUP($B$577,$131:$217,MATCH($T578&amp;"/"&amp;G$349,$129:$129,0),FALSE),"")</f>
        <v>100843</v>
      </c>
      <c r="H578" s="76">
        <f>IFERROR(VLOOKUP($B$577,$131:$217,MATCH($T578&amp;"/"&amp;H$349,$129:$129,0),FALSE),"")</f>
        <v>130823</v>
      </c>
      <c r="I578" s="76">
        <f>IFERROR(VLOOKUP($B$577,$131:$217,MATCH($T578&amp;"/"&amp;I$349,$129:$129,0),FALSE),"")</f>
        <v>114839</v>
      </c>
      <c r="J578" s="76">
        <f>IFERROR(VLOOKUP($B$577,$131:$217,MATCH($T578&amp;"/"&amp;J$349,$129:$129,0),FALSE),"")</f>
        <v>172964</v>
      </c>
      <c r="K578" s="76">
        <f>IFERROR(VLOOKUP($B$577,$131:$217,MATCH($T578&amp;"/"&amp;K$349,$129:$129,0),FALSE),"")</f>
        <v>189137</v>
      </c>
      <c r="L578" s="76">
        <f>IFERROR(VLOOKUP($B$577,$131:$217,MATCH($T578&amp;"/"&amp;L$349,$129:$129,0),FALSE),"")</f>
        <v>182405</v>
      </c>
      <c r="M578" s="76">
        <f>IFERROR(VLOOKUP($B$577,$131:$217,MATCH($T578&amp;"/"&amp;M$349,$129:$129,0),FALSE),"")</f>
        <v>159115</v>
      </c>
      <c r="N578" s="76">
        <f>IFERROR(VLOOKUP($B$577,$131:$217,MATCH($T578&amp;"/"&amp;N$349,$129:$129,0),FALSE),"")</f>
        <v>13384</v>
      </c>
      <c r="O578" s="76">
        <f>IFERROR(VLOOKUP($B$577,$131:$217,MATCH($T578&amp;"/"&amp;O$349,$129:$129,0),FALSE),"")</f>
        <v>-9401</v>
      </c>
      <c r="P578" s="76">
        <f>IFERROR(VLOOKUP($B$577,$131:$217,MATCH($T578&amp;"/"&amp;P$349,$129:$129,0),FALSE),"")</f>
        <v>34578</v>
      </c>
      <c r="Q578" s="76">
        <f>IFERROR(VLOOKUP($B$577,$131:$217,MATCH($T578&amp;"/"&amp;Q$349,$129:$129,0),FALSE),"")</f>
        <v>84337</v>
      </c>
      <c r="R578" s="76">
        <f>IFERROR(VLOOKUP($B$577,$131:$217,MATCH($T578&amp;"/"&amp;R$349,$129:$129,0),FALSE),"")</f>
        <v>117466</v>
      </c>
      <c r="S578" s="48"/>
      <c r="T578" s="285" t="s">
        <v>175</v>
      </c>
    </row>
    <row r="579" spans="1:20" x14ac:dyDescent="0.15">
      <c r="B579" s="287">
        <f>IFERROR(VLOOKUP($B$577,$131:$217,MATCH($T579&amp;"/"&amp;B$349,$129:$129,0),FALSE),"")</f>
        <v>35481</v>
      </c>
      <c r="C579" s="287">
        <f>IFERROR(VLOOKUP($B$577,$131:$217,MATCH($T579&amp;"/"&amp;C$349,$129:$129,0),FALSE),"")</f>
        <v>36896</v>
      </c>
      <c r="D579" s="287">
        <f>IFERROR(VLOOKUP($B$577,$131:$217,MATCH($T579&amp;"/"&amp;D$349,$129:$129,0),FALSE),"")</f>
        <v>54708</v>
      </c>
      <c r="E579" s="287">
        <f>IFERROR(VLOOKUP($B$577,$131:$217,MATCH($T579&amp;"/"&amp;E$349,$129:$129,0),FALSE),"")</f>
        <v>62923</v>
      </c>
      <c r="F579" s="287">
        <f>IFERROR(VLOOKUP($B$577,$131:$217,MATCH($T579&amp;"/"&amp;F$349,$129:$129,0),FALSE),"")</f>
        <v>64793</v>
      </c>
      <c r="G579" s="287">
        <f>IFERROR(VLOOKUP($B$577,$131:$217,MATCH($T579&amp;"/"&amp;G$349,$129:$129,0),FALSE),"")</f>
        <v>123638</v>
      </c>
      <c r="H579" s="287">
        <f>IFERROR(VLOOKUP($B$577,$131:$217,MATCH($T579&amp;"/"&amp;H$349,$129:$129,0),FALSE),"")</f>
        <v>104560</v>
      </c>
      <c r="I579" s="287">
        <f>IFERROR(VLOOKUP($B$577,$131:$217,MATCH($T579&amp;"/"&amp;I$349,$129:$129,0),FALSE),"")</f>
        <v>129373</v>
      </c>
      <c r="J579" s="287">
        <f>IFERROR(VLOOKUP($B$577,$131:$217,MATCH($T579&amp;"/"&amp;J$349,$129:$129,0),FALSE),"")</f>
        <v>91756</v>
      </c>
      <c r="K579" s="287">
        <f>IFERROR(VLOOKUP($B$577,$131:$217,MATCH($T579&amp;"/"&amp;K$349,$129:$129,0),FALSE),"")</f>
        <v>17774</v>
      </c>
      <c r="L579" s="287">
        <f>IFERROR(VLOOKUP($B$577,$131:$217,MATCH($T579&amp;"/"&amp;L$349,$129:$129,0),FALSE),"")</f>
        <v>67580</v>
      </c>
      <c r="M579" s="287">
        <f>IFERROR(VLOOKUP($B$577,$131:$217,MATCH($T579&amp;"/"&amp;M$349,$129:$129,0),FALSE),"")</f>
        <v>43914</v>
      </c>
      <c r="N579" s="287">
        <f>IFERROR(VLOOKUP($B$577,$131:$217,MATCH($T579&amp;"/"&amp;N$349,$129:$129,0),FALSE),"")</f>
        <v>-38533</v>
      </c>
      <c r="O579" s="287">
        <f>IFERROR(VLOOKUP($B$577,$131:$217,MATCH($T579&amp;"/"&amp;O$349,$129:$129,0),FALSE),"")</f>
        <v>-6751</v>
      </c>
      <c r="P579" s="287">
        <f>IFERROR(VLOOKUP($B$577,$131:$217,MATCH($T579&amp;"/"&amp;P$349,$129:$129,0),FALSE),"")</f>
        <v>-12284</v>
      </c>
      <c r="Q579" s="287">
        <f>IFERROR(VLOOKUP($B$577,$131:$217,MATCH($T579&amp;"/"&amp;Q$349,$129:$129,0),FALSE),"")</f>
        <v>80835</v>
      </c>
      <c r="R579" s="287" t="str">
        <f>IFERROR(VLOOKUP($B$577,$131:$217,MATCH($T579&amp;"/"&amp;R$349,$129:$129,0),FALSE),"")</f>
        <v/>
      </c>
      <c r="S579" s="48"/>
      <c r="T579" s="285" t="s">
        <v>174</v>
      </c>
    </row>
    <row r="580" spans="1:20" x14ac:dyDescent="0.15">
      <c r="B580" s="287">
        <f>IFERROR(VLOOKUP($B$577,$131:$217,MATCH($T580&amp;"/"&amp;B$349,$129:$129,0),FALSE),"")</f>
        <v>33787</v>
      </c>
      <c r="C580" s="287">
        <f>IFERROR(VLOOKUP($B$577,$131:$217,MATCH($T580&amp;"/"&amp;C$349,$129:$129,0),FALSE),"")</f>
        <v>26691</v>
      </c>
      <c r="D580" s="287">
        <f>IFERROR(VLOOKUP($B$577,$131:$217,MATCH($T580&amp;"/"&amp;D$349,$129:$129,0),FALSE),"")</f>
        <v>36312</v>
      </c>
      <c r="E580" s="287">
        <f>IFERROR(VLOOKUP($B$577,$131:$217,MATCH($T580&amp;"/"&amp;E$349,$129:$129,0),FALSE),"")</f>
        <v>45103</v>
      </c>
      <c r="F580" s="287">
        <f>IFERROR(VLOOKUP($B$577,$131:$217,MATCH($T580&amp;"/"&amp;F$349,$129:$129,0),FALSE),"")</f>
        <v>33111</v>
      </c>
      <c r="G580" s="287">
        <f>IFERROR(VLOOKUP($B$577,$131:$217,MATCH($T580&amp;"/"&amp;G$349,$129:$129,0),FALSE),"")</f>
        <v>142813</v>
      </c>
      <c r="H580" s="287">
        <f>IFERROR(VLOOKUP($B$577,$131:$217,MATCH($T580&amp;"/"&amp;H$349,$129:$129,0),FALSE),"")</f>
        <v>39022</v>
      </c>
      <c r="I580" s="287">
        <f>IFERROR(VLOOKUP($B$577,$131:$217,MATCH($T580&amp;"/"&amp;I$349,$129:$129,0),FALSE),"")</f>
        <v>61941</v>
      </c>
      <c r="J580" s="287">
        <f>IFERROR(VLOOKUP($B$577,$131:$217,MATCH($T580&amp;"/"&amp;J$349,$129:$129,0),FALSE),"")</f>
        <v>84759</v>
      </c>
      <c r="K580" s="287">
        <f>IFERROR(VLOOKUP($B$577,$131:$217,MATCH($T580&amp;"/"&amp;K$349,$129:$129,0),FALSE),"")</f>
        <v>93120</v>
      </c>
      <c r="L580" s="287">
        <f>IFERROR(VLOOKUP($B$577,$131:$217,MATCH($T580&amp;"/"&amp;L$349,$129:$129,0),FALSE),"")</f>
        <v>79280</v>
      </c>
      <c r="M580" s="287">
        <f>IFERROR(VLOOKUP($B$577,$131:$217,MATCH($T580&amp;"/"&amp;M$349,$129:$129,0),FALSE),"")</f>
        <v>28731</v>
      </c>
      <c r="N580" s="287">
        <f>IFERROR(VLOOKUP($B$577,$131:$217,MATCH($T580&amp;"/"&amp;N$349,$129:$129,0),FALSE),"")</f>
        <v>-67198</v>
      </c>
      <c r="O580" s="287">
        <f>IFERROR(VLOOKUP($B$577,$131:$217,MATCH($T580&amp;"/"&amp;O$349,$129:$129,0),FALSE),"")</f>
        <v>12121</v>
      </c>
      <c r="P580" s="287">
        <f>IFERROR(VLOOKUP($B$577,$131:$217,MATCH($T580&amp;"/"&amp;P$349,$129:$129,0),FALSE),"")</f>
        <v>50753</v>
      </c>
      <c r="Q580" s="287">
        <f>IFERROR(VLOOKUP($B$577,$131:$217,MATCH($T580&amp;"/"&amp;Q$349,$129:$129,0),FALSE),"")</f>
        <v>55611</v>
      </c>
      <c r="R580" s="287" t="str">
        <f>IFERROR(VLOOKUP($B$577,$131:$217,MATCH($T580&amp;"/"&amp;R$349,$129:$129,0),FALSE),"")</f>
        <v/>
      </c>
      <c r="S580" s="48"/>
      <c r="T580" s="285" t="s">
        <v>173</v>
      </c>
    </row>
    <row r="581" spans="1:20" x14ac:dyDescent="0.15">
      <c r="B581" s="356">
        <f>IFERROR(VLOOKUP($B$577,$131:$217,MATCH($T581&amp;"/"&amp;B$349,$129:$129,0),FALSE),"")</f>
        <v>48402.45</v>
      </c>
      <c r="C581" s="356">
        <f>IFERROR(VLOOKUP($B$577,$131:$217,MATCH($T581&amp;"/"&amp;C$349,$129:$129,0),FALSE),"")</f>
        <v>42384.05</v>
      </c>
      <c r="D581" s="356">
        <f>IFERROR(VLOOKUP($B$577,$131:$217,MATCH($T581&amp;"/"&amp;D$349,$129:$129,0),FALSE),"")</f>
        <v>62595.44</v>
      </c>
      <c r="E581" s="356">
        <f>IFERROR(VLOOKUP($B$577,$131:$217,MATCH($T581&amp;"/"&amp;E$349,$129:$129,0),FALSE),"")</f>
        <v>57161.32</v>
      </c>
      <c r="F581" s="356">
        <f>IFERROR(VLOOKUP($B$577,$131:$217,MATCH($T581&amp;"/"&amp;F$349,$129:$129,0),FALSE),"")</f>
        <v>42454.2</v>
      </c>
      <c r="G581" s="356">
        <f>IFERROR(VLOOKUP($B$577,$131:$217,MATCH($T581&amp;"/"&amp;G$349,$129:$129,0),FALSE),"")</f>
        <v>85350.53</v>
      </c>
      <c r="H581" s="356">
        <f>IFERROR(VLOOKUP($B$577,$131:$217,MATCH($T581&amp;"/"&amp;H$349,$129:$129,0),FALSE),"")</f>
        <v>91960.53</v>
      </c>
      <c r="I581" s="356">
        <f>IFERROR(VLOOKUP($B$577,$131:$217,MATCH($T581&amp;"/"&amp;I$349,$129:$129,0),FALSE),"")</f>
        <v>124806.22</v>
      </c>
      <c r="J581" s="356">
        <f>IFERROR(VLOOKUP($B$577,$131:$217,MATCH($T581&amp;"/"&amp;J$349,$129:$129,0),FALSE),"")</f>
        <v>65031.47</v>
      </c>
      <c r="K581" s="356">
        <f>IFERROR(VLOOKUP($B$577,$131:$217,MATCH($T581&amp;"/"&amp;K$349,$129:$129,0),FALSE),"")</f>
        <v>107525.8</v>
      </c>
      <c r="L581" s="356">
        <f>IFERROR(VLOOKUP($B$577,$131:$217,MATCH($T581&amp;"/"&amp;L$349,$129:$129,0),FALSE),"")</f>
        <v>109511.2</v>
      </c>
      <c r="M581" s="356">
        <f>IFERROR(VLOOKUP($B$577,$131:$217,MATCH($T581&amp;"/"&amp;M$349,$129:$129,0),FALSE),"")</f>
        <v>49043.93</v>
      </c>
      <c r="N581" s="356">
        <f>IFERROR(VLOOKUP($B$577,$131:$217,MATCH($T581&amp;"/"&amp;N$349,$129:$129,0),FALSE),"")</f>
        <v>-342818.72</v>
      </c>
      <c r="O581" s="356">
        <f>IFERROR(VLOOKUP($B$577,$131:$217,MATCH($T581&amp;"/"&amp;O$349,$129:$129,0),FALSE),"")</f>
        <v>-73511.64</v>
      </c>
      <c r="P581" s="356">
        <f>IFERROR(VLOOKUP($B$577,$131:$217,MATCH($T581&amp;"/"&amp;P$349,$129:$129,0),FALSE),"")</f>
        <v>64802.29</v>
      </c>
      <c r="Q581" s="356">
        <f>IFERROR(VLOOKUP($B$577,$131:$217,MATCH($T581&amp;"/"&amp;Q$349,$129:$129,0),FALSE),"")</f>
        <v>213432.45</v>
      </c>
      <c r="R581" s="356" t="str">
        <f>IFERROR(VLOOKUP($B$577,$131:$217,MATCH($T581&amp;"/"&amp;R$349,$129:$129,0),FALSE),"")</f>
        <v/>
      </c>
      <c r="S581" s="48"/>
      <c r="T581" s="285" t="s">
        <v>206</v>
      </c>
    </row>
    <row r="582" spans="1:20" x14ac:dyDescent="0.15">
      <c r="B582" s="356">
        <f>SUM(B578:B581)</f>
        <v>199041.45</v>
      </c>
      <c r="C582" s="356">
        <f>SUM(C578:C581)</f>
        <v>150375.04999999999</v>
      </c>
      <c r="D582" s="356">
        <f>SUM(D578:D581)</f>
        <v>220237.44</v>
      </c>
      <c r="E582" s="356">
        <f>SUM(E578:E581)</f>
        <v>255100.32</v>
      </c>
      <c r="F582" s="356">
        <f>SUM(F578:F581)</f>
        <v>212760.2</v>
      </c>
      <c r="G582" s="356">
        <f>SUM(G578:G581)</f>
        <v>452644.53</v>
      </c>
      <c r="H582" s="356">
        <f>SUM(H578:H581)</f>
        <v>366365.53</v>
      </c>
      <c r="I582" s="356">
        <f>SUM(I578:I581)</f>
        <v>430959.22</v>
      </c>
      <c r="J582" s="356">
        <f>SUM(J578:J581)</f>
        <v>414510.47</v>
      </c>
      <c r="K582" s="356">
        <f>SUM(K578:K581)</f>
        <v>407556.8</v>
      </c>
      <c r="L582" s="356">
        <f>SUM(L578:L581)</f>
        <v>438776.2</v>
      </c>
      <c r="M582" s="356">
        <f>SUM(M578:M581)</f>
        <v>280803.93</v>
      </c>
      <c r="N582" s="356">
        <f>IF(N579="",N578*4,IF(N580="",(N579+N578)*2,IF(N581="",((N580+N579+N578)/3)*4,SUM(N578:N581))))</f>
        <v>-435165.72</v>
      </c>
      <c r="O582" s="356">
        <f>IF(O579="",O578*4,IF(O580="",(O579+O578)*2,IF(O581="",((O580+O579+O578)/3)*4,SUM(O578:O581))))</f>
        <v>-77542.64</v>
      </c>
      <c r="P582" s="356">
        <f>SUM(P578:P581)</f>
        <v>137849.29</v>
      </c>
      <c r="Q582" s="356">
        <f>IF(Q579="",Q578*4,IF(Q580="",(Q579+Q578)*2,IF(Q581="",((Q580+Q579+Q578)/3)*4,SUM(Q578:Q581))))</f>
        <v>434215.45</v>
      </c>
      <c r="R582" s="356">
        <f>IF(R579="",R578*4,IF(R580="",(R579+R578)*2,IF(R581="",((R580+R579+R578)/3)*4,SUM(R578:R581))))</f>
        <v>469864</v>
      </c>
      <c r="S582" s="48"/>
      <c r="T582" s="285" t="s">
        <v>172</v>
      </c>
    </row>
    <row r="583" spans="1:20" x14ac:dyDescent="0.15">
      <c r="B583" s="377">
        <f>+B582/B$575</f>
        <v>0.13681974457856236</v>
      </c>
      <c r="C583" s="377">
        <f>+C582/C$575</f>
        <v>0.11860954091280451</v>
      </c>
      <c r="D583" s="377">
        <f>+D582/D$575</f>
        <v>0.24654707501922274</v>
      </c>
      <c r="E583" s="377">
        <f>+E582/E$575</f>
        <v>0.29365266925567218</v>
      </c>
      <c r="F583" s="377">
        <f>+F582/F$575</f>
        <v>0.17344309715668124</v>
      </c>
      <c r="G583" s="377">
        <f>+G582/G$575</f>
        <v>0.25039611357080477</v>
      </c>
      <c r="H583" s="377">
        <f>+H582/H$575</f>
        <v>0.2146378772228944</v>
      </c>
      <c r="I583" s="377">
        <f>+I582/I$575</f>
        <v>0.189991642221848</v>
      </c>
      <c r="J583" s="377">
        <f>+J582/J$575</f>
        <v>0.17739895002246583</v>
      </c>
      <c r="K583" s="377">
        <f>+K582/K$575</f>
        <v>0.16086759929372579</v>
      </c>
      <c r="L583" s="377">
        <f>+L582/L$575</f>
        <v>0.16386446714464695</v>
      </c>
      <c r="M583" s="377">
        <f>+M582/M$575</f>
        <v>0.13627445500771843</v>
      </c>
      <c r="N583" s="377" t="e">
        <f>+N582/N$575</f>
        <v>#VALUE!</v>
      </c>
      <c r="O583" s="377" t="e">
        <f>+O582/O$575</f>
        <v>#VALUE!</v>
      </c>
      <c r="P583" s="377">
        <f>+P582/P$575</f>
        <v>0.3310360807892625</v>
      </c>
      <c r="Q583" s="377" t="e">
        <f>+Q582/Q$575</f>
        <v>#VALUE!</v>
      </c>
      <c r="R583" s="377" t="e">
        <f>+R582/R$575</f>
        <v>#VALUE!</v>
      </c>
      <c r="S583" s="48"/>
      <c r="T583" s="372" t="s">
        <v>208</v>
      </c>
    </row>
    <row r="584" spans="1:20" x14ac:dyDescent="0.15">
      <c r="B584" s="389" t="s">
        <v>207</v>
      </c>
      <c r="C584" s="388"/>
      <c r="D584" s="388"/>
      <c r="E584" s="388"/>
      <c r="F584" s="388"/>
      <c r="G584" s="388"/>
      <c r="H584" s="388"/>
      <c r="I584" s="388"/>
      <c r="J584" s="388"/>
      <c r="K584" s="388"/>
      <c r="L584" s="388"/>
      <c r="M584" s="388"/>
      <c r="N584" s="388"/>
      <c r="O584" s="388"/>
      <c r="P584" s="388"/>
      <c r="Q584" s="388"/>
      <c r="R584" s="388"/>
      <c r="S584" s="48"/>
      <c r="T584" s="11"/>
    </row>
    <row r="585" spans="1:20" x14ac:dyDescent="0.15">
      <c r="B585" s="76">
        <f>IFERROR(VLOOKUP($B$584,$131:$217,MATCH($T585&amp;"/"&amp;B$349,$129:$129,0),FALSE),"")</f>
        <v>270786</v>
      </c>
      <c r="C585" s="76">
        <f>IFERROR(VLOOKUP($B$584,$131:$217,MATCH($T585&amp;"/"&amp;C$349,$129:$129,0),FALSE),"")</f>
        <v>125064</v>
      </c>
      <c r="D585" s="76">
        <f>IFERROR(VLOOKUP($B$584,$131:$217,MATCH($T585&amp;"/"&amp;D$349,$129:$129,0),FALSE),"")</f>
        <v>205687</v>
      </c>
      <c r="E585" s="76">
        <f>IFERROR(VLOOKUP($B$584,$131:$217,MATCH($T585&amp;"/"&amp;E$349,$129:$129,0),FALSE),"")</f>
        <v>400942</v>
      </c>
      <c r="F585" s="76">
        <f>IFERROR(VLOOKUP($B$584,$131:$217,MATCH($T585&amp;"/"&amp;F$349,$129:$129,0),FALSE),"")</f>
        <v>565602</v>
      </c>
      <c r="G585" s="76">
        <f>IFERROR(VLOOKUP($B$584,$131:$217,MATCH($T585&amp;"/"&amp;G$349,$129:$129,0),FALSE),"")</f>
        <v>649007</v>
      </c>
      <c r="H585" s="76">
        <f>IFERROR(VLOOKUP($B$584,$131:$217,MATCH($T585&amp;"/"&amp;H$349,$129:$129,0),FALSE),"")</f>
        <v>501882</v>
      </c>
      <c r="I585" s="76">
        <f>IFERROR(VLOOKUP($B$584,$131:$217,MATCH($T585&amp;"/"&amp;I$349,$129:$129,0),FALSE),"")</f>
        <v>833834</v>
      </c>
      <c r="J585" s="76">
        <f>IFERROR(VLOOKUP($B$584,$131:$217,MATCH($T585&amp;"/"&amp;J$349,$129:$129,0),FALSE),"")</f>
        <v>757659</v>
      </c>
      <c r="K585" s="76">
        <f>IFERROR(VLOOKUP($B$584,$131:$217,MATCH($T585&amp;"/"&amp;K$349,$129:$129,0),FALSE),"")</f>
        <v>783013</v>
      </c>
      <c r="L585" s="76">
        <f>IFERROR(VLOOKUP($B$584,$131:$217,MATCH($T585&amp;"/"&amp;L$349,$129:$129,0),FALSE),"")</f>
        <v>883037</v>
      </c>
      <c r="M585" s="76">
        <f>IFERROR(VLOOKUP($B$584,$131:$217,MATCH($T585&amp;"/"&amp;M$349,$129:$129,0),FALSE),"")</f>
        <v>825914</v>
      </c>
      <c r="N585" s="76">
        <f>IFERROR(VLOOKUP($B$584,$131:$217,MATCH($T585&amp;"/"&amp;N$349,$129:$129,0),FALSE),"")</f>
        <v>-45117</v>
      </c>
      <c r="O585" s="76">
        <f>IFERROR(VLOOKUP($B$584,$131:$217,MATCH($T585&amp;"/"&amp;O$349,$129:$129,0),FALSE),"")</f>
        <v>-475727</v>
      </c>
      <c r="P585" s="76">
        <f>IFERROR(VLOOKUP($B$584,$131:$217,MATCH($T585&amp;"/"&amp;P$349,$129:$129,0),FALSE),"")</f>
        <v>-43692</v>
      </c>
      <c r="Q585" s="76">
        <f>IFERROR(VLOOKUP($B$584,$131:$217,MATCH($T585&amp;"/"&amp;Q$349,$129:$129,0),FALSE),"")</f>
        <v>629080</v>
      </c>
      <c r="R585" s="76">
        <f>IFERROR(VLOOKUP($B$584,$131:$217,MATCH($T585&amp;"/"&amp;R$349,$129:$129,0),FALSE),"")</f>
        <v>755314</v>
      </c>
      <c r="S585" s="48"/>
      <c r="T585" s="285" t="s">
        <v>175</v>
      </c>
    </row>
    <row r="586" spans="1:20" x14ac:dyDescent="0.15">
      <c r="B586" s="287">
        <f>IFERROR(VLOOKUP($B$584,$131:$217,MATCH($T586&amp;"/"&amp;B$349,$129:$129,0),FALSE),"")</f>
        <v>30127</v>
      </c>
      <c r="C586" s="287">
        <f>IFERROR(VLOOKUP($B$584,$131:$217,MATCH($T586&amp;"/"&amp;C$349,$129:$129,0),FALSE),"")</f>
        <v>21480</v>
      </c>
      <c r="D586" s="287">
        <f>IFERROR(VLOOKUP($B$584,$131:$217,MATCH($T586&amp;"/"&amp;D$349,$129:$129,0),FALSE),"")</f>
        <v>-204601</v>
      </c>
      <c r="E586" s="287">
        <f>IFERROR(VLOOKUP($B$584,$131:$217,MATCH($T586&amp;"/"&amp;E$349,$129:$129,0),FALSE),"")</f>
        <v>42538</v>
      </c>
      <c r="F586" s="287">
        <f>IFERROR(VLOOKUP($B$584,$131:$217,MATCH($T586&amp;"/"&amp;F$349,$129:$129,0),FALSE),"")</f>
        <v>163732</v>
      </c>
      <c r="G586" s="287">
        <f>IFERROR(VLOOKUP($B$584,$131:$217,MATCH($T586&amp;"/"&amp;G$349,$129:$129,0),FALSE),"")</f>
        <v>188627</v>
      </c>
      <c r="H586" s="287">
        <f>IFERROR(VLOOKUP($B$584,$131:$217,MATCH($T586&amp;"/"&amp;H$349,$129:$129,0),FALSE),"")</f>
        <v>41656</v>
      </c>
      <c r="I586" s="287">
        <f>IFERROR(VLOOKUP($B$584,$131:$217,MATCH($T586&amp;"/"&amp;I$349,$129:$129,0),FALSE),"")</f>
        <v>246242</v>
      </c>
      <c r="J586" s="287">
        <f>IFERROR(VLOOKUP($B$584,$131:$217,MATCH($T586&amp;"/"&amp;J$349,$129:$129,0),FALSE),"")</f>
        <v>354020</v>
      </c>
      <c r="K586" s="287">
        <f>IFERROR(VLOOKUP($B$584,$131:$217,MATCH($T586&amp;"/"&amp;K$349,$129:$129,0),FALSE),"")</f>
        <v>398277</v>
      </c>
      <c r="L586" s="287">
        <f>IFERROR(VLOOKUP($B$584,$131:$217,MATCH($T586&amp;"/"&amp;L$349,$129:$129,0),FALSE),"")</f>
        <v>371736</v>
      </c>
      <c r="M586" s="287">
        <f>IFERROR(VLOOKUP($B$584,$131:$217,MATCH($T586&amp;"/"&amp;M$349,$129:$129,0),FALSE),"")</f>
        <v>232417</v>
      </c>
      <c r="N586" s="287">
        <f>IFERROR(VLOOKUP($B$584,$131:$217,MATCH($T586&amp;"/"&amp;N$349,$129:$129,0),FALSE),"")</f>
        <v>-465488</v>
      </c>
      <c r="O586" s="287">
        <f>IFERROR(VLOOKUP($B$584,$131:$217,MATCH($T586&amp;"/"&amp;O$349,$129:$129,0),FALSE),"")</f>
        <v>-606493</v>
      </c>
      <c r="P586" s="287">
        <f>IFERROR(VLOOKUP($B$584,$131:$217,MATCH($T586&amp;"/"&amp;P$349,$129:$129,0),FALSE),"")</f>
        <v>22063</v>
      </c>
      <c r="Q586" s="287">
        <f>IFERROR(VLOOKUP($B$584,$131:$217,MATCH($T586&amp;"/"&amp;Q$349,$129:$129,0),FALSE),"")</f>
        <v>120632</v>
      </c>
      <c r="R586" s="287" t="str">
        <f>IFERROR(VLOOKUP($B$584,$131:$217,MATCH($T586&amp;"/"&amp;R$349,$129:$129,0),FALSE),"")</f>
        <v/>
      </c>
      <c r="S586" s="48"/>
      <c r="T586" s="285" t="s">
        <v>174</v>
      </c>
    </row>
    <row r="587" spans="1:20" x14ac:dyDescent="0.15">
      <c r="B587" s="287">
        <f>IFERROR(VLOOKUP($B$584,$131:$217,MATCH($T587&amp;"/"&amp;B$349,$129:$129,0),FALSE),"")</f>
        <v>3935</v>
      </c>
      <c r="C587" s="287">
        <f>IFERROR(VLOOKUP($B$584,$131:$217,MATCH($T587&amp;"/"&amp;C$349,$129:$129,0),FALSE),"")</f>
        <v>-166170</v>
      </c>
      <c r="D587" s="287">
        <f>IFERROR(VLOOKUP($B$584,$131:$217,MATCH($T587&amp;"/"&amp;D$349,$129:$129,0),FALSE),"")</f>
        <v>-142978</v>
      </c>
      <c r="E587" s="287">
        <f>IFERROR(VLOOKUP($B$584,$131:$217,MATCH($T587&amp;"/"&amp;E$349,$129:$129,0),FALSE),"")</f>
        <v>31896</v>
      </c>
      <c r="F587" s="287">
        <f>IFERROR(VLOOKUP($B$584,$131:$217,MATCH($T587&amp;"/"&amp;F$349,$129:$129,0),FALSE),"")</f>
        <v>103767</v>
      </c>
      <c r="G587" s="287">
        <f>IFERROR(VLOOKUP($B$584,$131:$217,MATCH($T587&amp;"/"&amp;G$349,$129:$129,0),FALSE),"")</f>
        <v>193964</v>
      </c>
      <c r="H587" s="287">
        <f>IFERROR(VLOOKUP($B$584,$131:$217,MATCH($T587&amp;"/"&amp;H$349,$129:$129,0),FALSE),"")</f>
        <v>167987</v>
      </c>
      <c r="I587" s="287">
        <f>IFERROR(VLOOKUP($B$584,$131:$217,MATCH($T587&amp;"/"&amp;I$349,$129:$129,0),FALSE),"")</f>
        <v>293595</v>
      </c>
      <c r="J587" s="287">
        <f>IFERROR(VLOOKUP($B$584,$131:$217,MATCH($T587&amp;"/"&amp;J$349,$129:$129,0),FALSE),"")</f>
        <v>321942</v>
      </c>
      <c r="K587" s="287">
        <f>IFERROR(VLOOKUP($B$584,$131:$217,MATCH($T587&amp;"/"&amp;K$349,$129:$129,0),FALSE),"")</f>
        <v>368539</v>
      </c>
      <c r="L587" s="287">
        <f>IFERROR(VLOOKUP($B$584,$131:$217,MATCH($T587&amp;"/"&amp;L$349,$129:$129,0),FALSE),"")</f>
        <v>441747</v>
      </c>
      <c r="M587" s="287">
        <f>IFERROR(VLOOKUP($B$584,$131:$217,MATCH($T587&amp;"/"&amp;M$349,$129:$129,0),FALSE),"")</f>
        <v>214994</v>
      </c>
      <c r="N587" s="287">
        <f>IFERROR(VLOOKUP($B$584,$131:$217,MATCH($T587&amp;"/"&amp;N$349,$129:$129,0),FALSE),"")</f>
        <v>-897423</v>
      </c>
      <c r="O587" s="287">
        <f>IFERROR(VLOOKUP($B$584,$131:$217,MATCH($T587&amp;"/"&amp;O$349,$129:$129,0),FALSE),"")</f>
        <v>-803319</v>
      </c>
      <c r="P587" s="287">
        <f>IFERROR(VLOOKUP($B$584,$131:$217,MATCH($T587&amp;"/"&amp;P$349,$129:$129,0),FALSE),"")</f>
        <v>-78062</v>
      </c>
      <c r="Q587" s="287">
        <f>IFERROR(VLOOKUP($B$584,$131:$217,MATCH($T587&amp;"/"&amp;Q$349,$129:$129,0),FALSE),"")</f>
        <v>73772</v>
      </c>
      <c r="R587" s="287" t="str">
        <f>IFERROR(VLOOKUP($B$584,$131:$217,MATCH($T587&amp;"/"&amp;R$349,$129:$129,0),FALSE),"")</f>
        <v/>
      </c>
      <c r="S587" s="48"/>
      <c r="T587" s="285" t="s">
        <v>173</v>
      </c>
    </row>
    <row r="588" spans="1:20" x14ac:dyDescent="0.15">
      <c r="B588" s="287">
        <f>IFERROR(VLOOKUP($B$584,$131:$217,MATCH($T588&amp;"/"&amp;B$349,$129:$129,0),FALSE),"")</f>
        <v>18975.009999999998</v>
      </c>
      <c r="C588" s="356">
        <f>IFERROR(VLOOKUP($B$584,$131:$217,MATCH($T588&amp;"/"&amp;C$349,$129:$129,0),FALSE),"")</f>
        <v>52781.38</v>
      </c>
      <c r="D588" s="356">
        <f>IFERROR(VLOOKUP($B$584,$131:$217,MATCH($T588&amp;"/"&amp;D$349,$129:$129,0),FALSE),"")</f>
        <v>90786.71</v>
      </c>
      <c r="E588" s="356">
        <f>IFERROR(VLOOKUP($B$584,$131:$217,MATCH($T588&amp;"/"&amp;E$349,$129:$129,0),FALSE),"")</f>
        <v>75009.02</v>
      </c>
      <c r="F588" s="356">
        <f>IFERROR(VLOOKUP($B$584,$131:$217,MATCH($T588&amp;"/"&amp;F$349,$129:$129,0),FALSE),"")</f>
        <v>747665.21</v>
      </c>
      <c r="G588" s="356">
        <f>IFERROR(VLOOKUP($B$584,$131:$217,MATCH($T588&amp;"/"&amp;G$349,$129:$129,0),FALSE),"")</f>
        <v>290322.32</v>
      </c>
      <c r="H588" s="356">
        <f>IFERROR(VLOOKUP($B$584,$131:$217,MATCH($T588&amp;"/"&amp;H$349,$129:$129,0),FALSE),"")</f>
        <v>476966.59</v>
      </c>
      <c r="I588" s="356">
        <f>IFERROR(VLOOKUP($B$584,$131:$217,MATCH($T588&amp;"/"&amp;I$349,$129:$129,0),FALSE),"")</f>
        <v>302005</v>
      </c>
      <c r="J588" s="356">
        <f>IFERROR(VLOOKUP($B$584,$131:$217,MATCH($T588&amp;"/"&amp;J$349,$129:$129,0),FALSE),"")</f>
        <v>415933.52</v>
      </c>
      <c r="K588" s="356">
        <f>IFERROR(VLOOKUP($B$584,$131:$217,MATCH($T588&amp;"/"&amp;K$349,$129:$129,0),FALSE),"")</f>
        <v>441560.79</v>
      </c>
      <c r="L588" s="356">
        <f>IFERROR(VLOOKUP($B$584,$131:$217,MATCH($T588&amp;"/"&amp;L$349,$129:$129,0),FALSE),"")</f>
        <v>481092.19</v>
      </c>
      <c r="M588" s="356">
        <f>IFERROR(VLOOKUP($B$584,$131:$217,MATCH($T588&amp;"/"&amp;M$349,$129:$129,0),FALSE),"")</f>
        <v>470917.98</v>
      </c>
      <c r="N588" s="356">
        <f>IFERROR(VLOOKUP($B$584,$131:$217,MATCH($T588&amp;"/"&amp;N$349,$129:$129,0),FALSE),"")</f>
        <v>-1367087.61</v>
      </c>
      <c r="O588" s="356">
        <f>IFERROR(VLOOKUP($B$584,$131:$217,MATCH($T588&amp;"/"&amp;O$349,$129:$129,0),FALSE),"")</f>
        <v>152332.10999999999</v>
      </c>
      <c r="P588" s="356">
        <f>IFERROR(VLOOKUP($B$584,$131:$217,MATCH($T588&amp;"/"&amp;P$349,$129:$129,0),FALSE),"")</f>
        <v>497772.51</v>
      </c>
      <c r="Q588" s="356">
        <f>IFERROR(VLOOKUP($B$584,$131:$217,MATCH($T588&amp;"/"&amp;Q$349,$129:$129,0),FALSE),"")</f>
        <v>424611.94</v>
      </c>
      <c r="R588" s="356" t="str">
        <f>IFERROR(VLOOKUP($B$584,$131:$217,MATCH($T588&amp;"/"&amp;R$349,$129:$129,0),FALSE),"")</f>
        <v/>
      </c>
      <c r="S588" s="48"/>
      <c r="T588" s="285" t="s">
        <v>206</v>
      </c>
    </row>
    <row r="589" spans="1:20" x14ac:dyDescent="0.15">
      <c r="B589" s="387">
        <f>SUM(B585:B588)</f>
        <v>323823.01</v>
      </c>
      <c r="C589" s="356">
        <f>SUM(C585:C588)</f>
        <v>33155.379999999997</v>
      </c>
      <c r="D589" s="356">
        <f>SUM(D585:D588)</f>
        <v>-51105.289999999994</v>
      </c>
      <c r="E589" s="356">
        <f>SUM(E585:E588)</f>
        <v>550385.02</v>
      </c>
      <c r="F589" s="356">
        <f>SUM(F585:F588)</f>
        <v>1580766.21</v>
      </c>
      <c r="G589" s="356">
        <f>SUM(G585:G588)</f>
        <v>1321920.32</v>
      </c>
      <c r="H589" s="356">
        <f>SUM(H585:H588)</f>
        <v>1188491.5900000001</v>
      </c>
      <c r="I589" s="356">
        <f>SUM(I585:I588)</f>
        <v>1675676</v>
      </c>
      <c r="J589" s="356">
        <f>SUM(J585:J588)</f>
        <v>1849554.52</v>
      </c>
      <c r="K589" s="356">
        <f>SUM(K585:K588)</f>
        <v>1991389.79</v>
      </c>
      <c r="L589" s="356">
        <f>SUM(L585:L588)</f>
        <v>2177612.19</v>
      </c>
      <c r="M589" s="356">
        <f>SUM(M585:M588)</f>
        <v>1744242.98</v>
      </c>
      <c r="N589" s="356">
        <f>IF(N586="",N585*4,IF(N587="",(N586+N585)*2,IF(N588="",((N587+N586+N585)/3)*4,SUM(N585:N588))))</f>
        <v>-2775115.6100000003</v>
      </c>
      <c r="O589" s="356">
        <f>IF(O586="",O585*4,IF(O587="",(O586+O585)*2,IF(O588="",((O587+O586+O585)/3)*4,SUM(O585:O588))))</f>
        <v>-1733206.8900000001</v>
      </c>
      <c r="P589" s="356">
        <f>SUM(P585:P588)</f>
        <v>398081.51</v>
      </c>
      <c r="Q589" s="356">
        <f>IF(Q586="",Q585*4,IF(Q587="",(Q586+Q585)*2,IF(Q588="",((Q587+Q586+Q585)/3)*4,SUM(Q585:Q588))))</f>
        <v>1248095.94</v>
      </c>
      <c r="R589" s="356">
        <f>IF(R586="",R585*4,IF(R587="",(R586+R585)*2,IF(R588="",((R587+R586+R585)/3)*4,SUM(R585:R588))))</f>
        <v>3021256</v>
      </c>
      <c r="S589" s="48"/>
      <c r="T589" s="285" t="s">
        <v>172</v>
      </c>
    </row>
    <row r="590" spans="1:20" x14ac:dyDescent="0.15">
      <c r="B590" s="377">
        <f>+B589/(B$466+B$473)</f>
        <v>3.9467930055760506E-2</v>
      </c>
      <c r="C590" s="377">
        <f>+C589/(C$466+C$473)</f>
        <v>3.8877277478362587E-3</v>
      </c>
      <c r="D590" s="377">
        <f>+D589/(D$466+D$473)</f>
        <v>-5.3759740743209525E-3</v>
      </c>
      <c r="E590" s="377">
        <f>+E589/(E$466+E$473)</f>
        <v>4.7632418184813397E-2</v>
      </c>
      <c r="F590" s="377">
        <f>+F589/(F$466+F$473)</f>
        <v>0.10277795846408022</v>
      </c>
      <c r="G590" s="377">
        <f>+G589/(G$466+G$473)</f>
        <v>7.5291558461585958E-2</v>
      </c>
      <c r="H590" s="377">
        <f>+H589/(H$466+H$473)</f>
        <v>6.4290502766194593E-2</v>
      </c>
      <c r="I590" s="377">
        <f>+I589/(I$466+I$473)</f>
        <v>8.6861391882358488E-2</v>
      </c>
      <c r="J590" s="377">
        <f>+J589/(J$466+J$473)</f>
        <v>9.2913356263754104E-2</v>
      </c>
      <c r="K590" s="377">
        <f>+K589/(K$466+K$473)</f>
        <v>9.7879418356502365E-2</v>
      </c>
      <c r="L590" s="377">
        <f>+L589/(L$466+L$473)</f>
        <v>0.10003660393084596</v>
      </c>
      <c r="M590" s="377">
        <f>+M589/(M$466+M$473)</f>
        <v>8.1923769498162824E-2</v>
      </c>
      <c r="N590" s="377">
        <f>+N589/(N$466+N$473)</f>
        <v>-0.21087008577802774</v>
      </c>
      <c r="O590" s="377">
        <f>+O589/(O$466+O$473)</f>
        <v>-0.15034098456637354</v>
      </c>
      <c r="P590" s="377">
        <f>+P589/(P$466+P$473)</f>
        <v>2.1974063010239842E-2</v>
      </c>
      <c r="Q590" s="377">
        <f>+Q589/(Q$466+Q$473)</f>
        <v>5.6065549827817779E-2</v>
      </c>
      <c r="R590" s="377">
        <f>+R589/(R$466+R$473)</f>
        <v>0.11947974046817536</v>
      </c>
      <c r="S590" s="48"/>
      <c r="T590" s="372" t="s">
        <v>205</v>
      </c>
    </row>
    <row r="591" spans="1:20" s="382" customFormat="1" ht="16" x14ac:dyDescent="0.2">
      <c r="A591" s="386"/>
      <c r="B591" s="385"/>
      <c r="C591" s="377">
        <f>C589/B589-1</f>
        <v>-0.89761264957669318</v>
      </c>
      <c r="D591" s="377">
        <f>D589/C589-1</f>
        <v>-2.5413875515828801</v>
      </c>
      <c r="E591" s="377">
        <f>E589/D589-1</f>
        <v>-11.769629132326616</v>
      </c>
      <c r="F591" s="377">
        <f>F589/E589-1</f>
        <v>1.872109800517463</v>
      </c>
      <c r="G591" s="377">
        <f>G589/F589-1</f>
        <v>-0.16374710463984421</v>
      </c>
      <c r="H591" s="377">
        <f>H589/G589-1</f>
        <v>-0.10093553142446587</v>
      </c>
      <c r="I591" s="377">
        <f>I589/H589-1</f>
        <v>0.40991826454573377</v>
      </c>
      <c r="J591" s="377">
        <f>J589/I589-1</f>
        <v>0.10376619346460769</v>
      </c>
      <c r="K591" s="377">
        <f>K589/J589-1</f>
        <v>7.6686179545548017E-2</v>
      </c>
      <c r="L591" s="377">
        <f>L589/K589-1</f>
        <v>9.3513786670564425E-2</v>
      </c>
      <c r="M591" s="377">
        <f>M589/L589-1</f>
        <v>-0.19901119767335618</v>
      </c>
      <c r="N591" s="377">
        <f>N589/M589-1</f>
        <v>-2.5910143493884092</v>
      </c>
      <c r="O591" s="377">
        <f>O589/N589-1</f>
        <v>-0.37544696020790291</v>
      </c>
      <c r="P591" s="377">
        <f>P589/O589-1</f>
        <v>-1.2296791642687273</v>
      </c>
      <c r="Q591" s="377">
        <f>Q589/P589-1</f>
        <v>2.1352773455868368</v>
      </c>
      <c r="R591" s="377">
        <f>R589/Q589-1</f>
        <v>1.4206921144219091</v>
      </c>
      <c r="S591" s="384"/>
      <c r="T591" s="383" t="s">
        <v>204</v>
      </c>
    </row>
    <row r="592" spans="1:20" x14ac:dyDescent="0.15">
      <c r="B592" s="381" t="s">
        <v>203</v>
      </c>
      <c r="C592" s="380"/>
      <c r="D592" s="380"/>
      <c r="E592" s="380"/>
      <c r="F592" s="380"/>
      <c r="G592" s="380"/>
      <c r="H592" s="380"/>
      <c r="I592" s="380"/>
      <c r="J592" s="380"/>
      <c r="K592" s="380"/>
      <c r="L592" s="380"/>
      <c r="M592" s="380"/>
      <c r="N592" s="380"/>
      <c r="O592" s="380"/>
      <c r="P592" s="380"/>
      <c r="Q592" s="380"/>
      <c r="R592" s="380"/>
    </row>
    <row r="593" spans="2:46" x14ac:dyDescent="0.15">
      <c r="B593" s="379" t="s">
        <v>202</v>
      </c>
      <c r="C593" s="378"/>
      <c r="D593" s="378"/>
      <c r="E593" s="378"/>
      <c r="F593" s="378"/>
      <c r="G593" s="378"/>
      <c r="H593" s="378"/>
      <c r="I593" s="378"/>
      <c r="J593" s="378"/>
      <c r="K593" s="378"/>
      <c r="L593" s="378"/>
      <c r="M593" s="378"/>
      <c r="N593" s="378"/>
      <c r="O593" s="378"/>
      <c r="P593" s="378"/>
      <c r="Q593" s="378"/>
      <c r="R593" s="378"/>
    </row>
    <row r="594" spans="2:46" ht="3" customHeight="1" x14ac:dyDescent="0.15">
      <c r="B594" s="379"/>
      <c r="C594" s="378"/>
      <c r="D594" s="378"/>
      <c r="E594" s="378"/>
      <c r="F594" s="378"/>
      <c r="G594" s="378"/>
      <c r="H594" s="378"/>
      <c r="I594" s="378"/>
      <c r="J594" s="378"/>
      <c r="K594" s="378"/>
      <c r="L594" s="378"/>
      <c r="M594" s="378"/>
      <c r="N594" s="378"/>
      <c r="O594" s="378"/>
      <c r="P594" s="378"/>
      <c r="Q594" s="378"/>
      <c r="R594" s="378"/>
      <c r="S594" s="48"/>
      <c r="T594" s="285" t="s">
        <v>175</v>
      </c>
    </row>
    <row r="595" spans="2:46" x14ac:dyDescent="0.15">
      <c r="B595" s="287">
        <f>IFERROR(VLOOKUP($B$593,$222:$344,MATCH($T595&amp;"/"&amp;B$349,$220:$220,0),FALSE),"")</f>
        <v>373752</v>
      </c>
      <c r="C595" s="287">
        <f>IFERROR(VLOOKUP($B$593,$222:$344,MATCH($T595&amp;"/"&amp;C$349,$220:$220,0),FALSE),"")</f>
        <v>464664</v>
      </c>
      <c r="D595" s="287">
        <f>IFERROR(VLOOKUP($B$593,$222:$344,MATCH($T595&amp;"/"&amp;D$349,$220:$220,0),FALSE),"")</f>
        <v>484427</v>
      </c>
      <c r="E595" s="287">
        <f>IFERROR(VLOOKUP($B$593,$222:$344,MATCH($T595&amp;"/"&amp;E$349,$220:$220,0),FALSE),"")</f>
        <v>474406</v>
      </c>
      <c r="F595" s="287">
        <f>IFERROR(VLOOKUP($B$593,$222:$344,MATCH($T595&amp;"/"&amp;F$349,$220:$220,0),FALSE),"")</f>
        <v>613609</v>
      </c>
      <c r="G595" s="287">
        <f>IFERROR(VLOOKUP($B$593,$222:$344,MATCH($T595&amp;"/"&amp;G$349,$220:$220,0),FALSE),"")</f>
        <v>738884</v>
      </c>
      <c r="H595" s="287">
        <f>IFERROR(VLOOKUP($B$593,$222:$344,MATCH($T595&amp;"/"&amp;H$349,$220:$220,0),FALSE),"")</f>
        <v>736764</v>
      </c>
      <c r="I595" s="287">
        <f>IFERROR(VLOOKUP($B$593,$222:$344,MATCH($T595&amp;"/"&amp;I$349,$220:$220,0),FALSE),"")</f>
        <v>911790</v>
      </c>
      <c r="J595" s="287">
        <f>IFERROR(VLOOKUP($B$593,$222:$344,MATCH($T595&amp;"/"&amp;J$349,$220:$220,0),FALSE),"")</f>
        <v>984905</v>
      </c>
      <c r="K595" s="287">
        <f>IFERROR(VLOOKUP($B$593,$222:$344,MATCH($T595&amp;"/"&amp;K$349,$220:$220,0),FALSE),"")</f>
        <v>895883</v>
      </c>
      <c r="L595" s="287">
        <f>IFERROR(VLOOKUP($B$593,$222:$344,MATCH($T595&amp;"/"&amp;L$349,$220:$220,0),FALSE),"")</f>
        <v>906571</v>
      </c>
      <c r="M595" s="287">
        <f>IFERROR(VLOOKUP($B$593,$222:$344,MATCH($T595&amp;"/"&amp;M$349,$220:$220,0),FALSE),"")</f>
        <v>1025878</v>
      </c>
      <c r="N595" s="286">
        <f>IFERROR(VLOOKUP($B$593,$222:$344,MATCH($T595&amp;"/"&amp;N$349,$220:$220,0),FALSE),"")</f>
        <v>1706673</v>
      </c>
      <c r="O595" s="286">
        <f>IFERROR(VLOOKUP($B$593,$222:$344,MATCH($T595&amp;"/"&amp;O$349,$220:$220,0),FALSE),"")</f>
        <v>1626264</v>
      </c>
      <c r="P595" s="287">
        <f>IFERROR(VLOOKUP($B$593,$222:$344,MATCH($T595&amp;"/"&amp;P$349,$220:$220,0),FALSE),"")</f>
        <v>1574722</v>
      </c>
      <c r="Q595" s="286">
        <f>IFERROR(VLOOKUP($B$593,$222:$344,MATCH($T595&amp;"/"&amp;Q$349,$220:$220,0),FALSE),"")</f>
        <v>1489871</v>
      </c>
      <c r="R595" s="286" t="str">
        <f>IFERROR(VLOOKUP($B$593,$222:$344,MATCH($T595&amp;"/"&amp;R$349,$220:$220,0),FALSE),"")</f>
        <v/>
      </c>
      <c r="S595" s="48"/>
      <c r="T595" s="285" t="s">
        <v>174</v>
      </c>
    </row>
    <row r="596" spans="2:46" x14ac:dyDescent="0.15">
      <c r="B596" s="287">
        <f>IFERROR(VLOOKUP($B$593,$222:$344,MATCH($T596&amp;"/"&amp;B$349,$220:$220,0),FALSE),"")</f>
        <v>591025</v>
      </c>
      <c r="C596" s="287">
        <f>IFERROR(VLOOKUP($B$593,$222:$344,MATCH($T596&amp;"/"&amp;C$349,$220:$220,0),FALSE),"")</f>
        <v>541422</v>
      </c>
      <c r="D596" s="287">
        <f>IFERROR(VLOOKUP($B$593,$222:$344,MATCH($T596&amp;"/"&amp;D$349,$220:$220,0),FALSE),"")</f>
        <v>737835</v>
      </c>
      <c r="E596" s="287">
        <f>IFERROR(VLOOKUP($B$593,$222:$344,MATCH($T596&amp;"/"&amp;E$349,$220:$220,0),FALSE),"")</f>
        <v>701340</v>
      </c>
      <c r="F596" s="287">
        <f>IFERROR(VLOOKUP($B$593,$222:$344,MATCH($T596&amp;"/"&amp;F$349,$220:$220,0),FALSE),"")</f>
        <v>866993</v>
      </c>
      <c r="G596" s="287">
        <f>IFERROR(VLOOKUP($B$593,$222:$344,MATCH($T596&amp;"/"&amp;G$349,$220:$220,0),FALSE),"")</f>
        <v>1143059</v>
      </c>
      <c r="H596" s="287">
        <f>IFERROR(VLOOKUP($B$593,$222:$344,MATCH($T596&amp;"/"&amp;H$349,$220:$220,0),FALSE),"")</f>
        <v>1245194</v>
      </c>
      <c r="I596" s="287">
        <f>IFERROR(VLOOKUP($B$593,$222:$344,MATCH($T596&amp;"/"&amp;I$349,$220:$220,0),FALSE),"")</f>
        <v>1317459</v>
      </c>
      <c r="J596" s="287">
        <f>IFERROR(VLOOKUP($B$593,$222:$344,MATCH($T596&amp;"/"&amp;J$349,$220:$220,0),FALSE),"")</f>
        <v>1416255</v>
      </c>
      <c r="K596" s="287">
        <f>IFERROR(VLOOKUP($B$593,$222:$344,MATCH($T596&amp;"/"&amp;K$349,$220:$220,0),FALSE),"")</f>
        <v>1443895</v>
      </c>
      <c r="L596" s="287">
        <f>IFERROR(VLOOKUP($B$593,$222:$344,MATCH($T596&amp;"/"&amp;L$349,$220:$220,0),FALSE),"")</f>
        <v>1519045</v>
      </c>
      <c r="M596" s="287">
        <f>IFERROR(VLOOKUP($B$593,$222:$344,MATCH($T596&amp;"/"&amp;M$349,$220:$220,0),FALSE),"")</f>
        <v>1530478</v>
      </c>
      <c r="N596" s="286">
        <f>IFERROR(VLOOKUP($B$593,$222:$344,MATCH($T596&amp;"/"&amp;N$349,$220:$220,0),FALSE),"")</f>
        <v>2570728</v>
      </c>
      <c r="O596" s="286">
        <f>IFERROR(VLOOKUP($B$593,$222:$344,MATCH($T596&amp;"/"&amp;O$349,$220:$220,0),FALSE),"")</f>
        <v>2473166</v>
      </c>
      <c r="P596" s="287">
        <f>IFERROR(VLOOKUP($B$593,$222:$344,MATCH($T596&amp;"/"&amp;P$349,$220:$220,0),FALSE),"")</f>
        <v>2367926</v>
      </c>
      <c r="Q596" s="286">
        <f>IFERROR(VLOOKUP($B$593,$222:$344,MATCH($T596&amp;"/"&amp;Q$349,$220:$220,0),FALSE),"")</f>
        <v>2265547</v>
      </c>
      <c r="R596" s="286" t="str">
        <f>IFERROR(VLOOKUP($B$593,$222:$344,MATCH($T596&amp;"/"&amp;R$349,$220:$220,0),FALSE),"")</f>
        <v/>
      </c>
      <c r="S596" s="48"/>
      <c r="T596" s="285" t="s">
        <v>173</v>
      </c>
    </row>
    <row r="597" spans="2:46" x14ac:dyDescent="0.15">
      <c r="B597" s="287">
        <f>IFERROR(VLOOKUP($B$593,$222:$344,MATCH($T597&amp;"/"&amp;B$349,$220:$220,0),FALSE),"")</f>
        <v>756378.13</v>
      </c>
      <c r="C597" s="287">
        <f>IFERROR(VLOOKUP($B$593,$222:$344,MATCH($T597&amp;"/"&amp;C$349,$220:$220,0),FALSE),"")</f>
        <v>768612.79</v>
      </c>
      <c r="D597" s="287">
        <f>IFERROR(VLOOKUP($B$593,$222:$344,MATCH($T597&amp;"/"&amp;D$349,$220:$220,0),FALSE),"")</f>
        <v>1013564.4</v>
      </c>
      <c r="E597" s="287">
        <f>IFERROR(VLOOKUP($B$593,$222:$344,MATCH($T597&amp;"/"&amp;E$349,$220:$220,0),FALSE),"")</f>
        <v>913657.94</v>
      </c>
      <c r="F597" s="287">
        <f>IFERROR(VLOOKUP($B$593,$222:$344,MATCH($T597&amp;"/"&amp;F$349,$220:$220,0),FALSE),"")</f>
        <v>1177801.3700000001</v>
      </c>
      <c r="G597" s="287">
        <f>IFERROR(VLOOKUP($B$593,$222:$344,MATCH($T597&amp;"/"&amp;G$349,$220:$220,0),FALSE),"")</f>
        <v>1577965.01</v>
      </c>
      <c r="H597" s="287">
        <f>IFERROR(VLOOKUP($B$593,$222:$344,MATCH($T597&amp;"/"&amp;H$349,$220:$220,0),FALSE),"")</f>
        <v>1734988.6</v>
      </c>
      <c r="I597" s="287">
        <f>IFERROR(VLOOKUP($B$593,$222:$344,MATCH($T597&amp;"/"&amp;I$349,$220:$220,0),FALSE),"")</f>
        <v>2092876.76</v>
      </c>
      <c r="J597" s="287">
        <f>IFERROR(VLOOKUP($B$593,$222:$344,MATCH($T597&amp;"/"&amp;J$349,$220:$220,0),FALSE),"")</f>
        <v>2081571.59</v>
      </c>
      <c r="K597" s="287">
        <f>IFERROR(VLOOKUP($B$593,$222:$344,MATCH($T597&amp;"/"&amp;K$349,$220:$220,0),FALSE),"")</f>
        <v>1913964.39</v>
      </c>
      <c r="L597" s="287">
        <f>IFERROR(VLOOKUP($B$593,$222:$344,MATCH($T597&amp;"/"&amp;L$349,$220:$220,0),FALSE),"")</f>
        <v>2044917.76</v>
      </c>
      <c r="M597" s="287">
        <f>IFERROR(VLOOKUP($B$593,$222:$344,MATCH($T597&amp;"/"&amp;M$349,$220:$220,0),FALSE),"")</f>
        <v>2037218.8</v>
      </c>
      <c r="N597" s="286">
        <f>IFERROR(VLOOKUP($B$593,$222:$344,MATCH($T597&amp;"/"&amp;N$349,$220:$220,0),FALSE),IFERROR((VLOOKUP($B$593,$222:$344,MATCH($T596&amp;"/"&amp;N$349,$220:$220,0),FALSE)/3)*4,IFERROR(VLOOKUP($B$593,$222:$344,MATCH($T595&amp;"/"&amp;N$349,$220:$220,0),FALSE)*2,IFERROR(VLOOKUP($B$593,$222:$344,MATCH($T594&amp;"/"&amp;N$349,$220:$220,0),FALSE)*4,""))))</f>
        <v>3421052.14</v>
      </c>
      <c r="O597" s="286">
        <f>IFERROR(VLOOKUP($B$593,$222:$344,MATCH($T597&amp;"/"&amp;O$349,$220:$220,0),FALSE),IFERROR((VLOOKUP($B$593,$222:$344,MATCH($T596&amp;"/"&amp;O$349,$220:$220,0),FALSE)/3)*4,IFERROR(VLOOKUP($B$593,$222:$344,MATCH($T595&amp;"/"&amp;O$349,$220:$220,0),FALSE)*2,IFERROR(VLOOKUP($B$593,$222:$344,MATCH($T594&amp;"/"&amp;O$349,$220:$220,0),FALSE)*4,""))))</f>
        <v>3167498.95</v>
      </c>
      <c r="P597" s="287">
        <f>IFERROR(VLOOKUP($B$593,$222:$344,MATCH($T597&amp;"/"&amp;P$349,$220:$220,0),FALSE),"")</f>
        <v>3132575.99</v>
      </c>
      <c r="Q597" s="286">
        <f>IFERROR(VLOOKUP($B$593,$222:$344,MATCH($T597&amp;"/"&amp;Q$349,$220:$220,0),FALSE),IFERROR((VLOOKUP($B$593,$222:$344,MATCH($T596&amp;"/"&amp;Q$349,$220:$220,0),FALSE)/3)*4,IFERROR(VLOOKUP($B$593,$222:$344,MATCH($T595&amp;"/"&amp;Q$349,$220:$220,0),FALSE)*2,IFERROR(VLOOKUP($B$593,$222:$344,MATCH($T594&amp;"/"&amp;Q$349,$220:$220,0),FALSE)*4,""))))</f>
        <v>3121574.82</v>
      </c>
      <c r="R597" s="286">
        <f>IFERROR(VLOOKUP($B$593,$222:$344,MATCH($T597&amp;"/"&amp;R$349,$220:$220,0),FALSE),IFERROR((VLOOKUP($B$593,$222:$344,MATCH($T596&amp;"/"&amp;R$349,$220:$220,0),FALSE)/3)*4,IFERROR(VLOOKUP($B$593,$222:$344,MATCH($T595&amp;"/"&amp;R$349,$220:$220,0),FALSE)*2,IFERROR(VLOOKUP($B$593,$222:$344,MATCH($T594&amp;"/"&amp;R$349,$220:$220,0),FALSE)*4,""))))</f>
        <v>3017652</v>
      </c>
      <c r="S597" s="48"/>
      <c r="T597" s="285" t="s">
        <v>172</v>
      </c>
    </row>
    <row r="598" spans="2:46" x14ac:dyDescent="0.15">
      <c r="B598" s="377">
        <f>B597/(B$466+B473)</f>
        <v>9.2188257809557542E-2</v>
      </c>
      <c r="C598" s="377">
        <f>C597/(C$466+C473)</f>
        <v>9.012586406866227E-2</v>
      </c>
      <c r="D598" s="377">
        <f>D597/(D$466+D473)</f>
        <v>0.10662097675318294</v>
      </c>
      <c r="E598" s="377">
        <f>E597/(E$466+E473)</f>
        <v>7.9071441798970368E-2</v>
      </c>
      <c r="F598" s="377">
        <f>F597/(F$466+F473)</f>
        <v>7.6578066711583362E-2</v>
      </c>
      <c r="G598" s="377">
        <f>G597/(G$466+G473)</f>
        <v>8.9874891098392418E-2</v>
      </c>
      <c r="H598" s="377">
        <f>H597/(H$466+H473)</f>
        <v>9.3852821783632551E-2</v>
      </c>
      <c r="I598" s="377">
        <f>I597/(I$466+I473)</f>
        <v>0.10848767208687164</v>
      </c>
      <c r="J598" s="377">
        <f>J597/(J$466+J473)</f>
        <v>0.10456885733229378</v>
      </c>
      <c r="K598" s="377">
        <f>K597/(K$466+K473)</f>
        <v>9.4073858462565399E-2</v>
      </c>
      <c r="L598" s="377">
        <f>L597/(L$466+L473)</f>
        <v>9.3940798535056283E-2</v>
      </c>
      <c r="M598" s="377">
        <f>M597/(M$466+M473)</f>
        <v>9.568428556239561E-2</v>
      </c>
      <c r="N598" s="377">
        <f>N597/(N$466+N473)</f>
        <v>0.25995225410191303</v>
      </c>
      <c r="O598" s="377">
        <f>O597/(O$466+O473)</f>
        <v>0.27475364510924277</v>
      </c>
      <c r="P598" s="377">
        <f>P597/(P$466+P473)</f>
        <v>0.17291790866806261</v>
      </c>
      <c r="Q598" s="377">
        <f>Q597/(Q$466+Q473)</f>
        <v>0.14022384257733531</v>
      </c>
      <c r="R598" s="377">
        <f>R597/(R$466+R473)</f>
        <v>0.11933721531153611</v>
      </c>
      <c r="S598" s="48"/>
      <c r="T598" s="372" t="s">
        <v>201</v>
      </c>
    </row>
    <row r="599" spans="2:46" x14ac:dyDescent="0.15">
      <c r="B599" s="376" t="s">
        <v>200</v>
      </c>
      <c r="C599" s="375"/>
      <c r="D599" s="375"/>
      <c r="E599" s="375"/>
      <c r="F599" s="375"/>
      <c r="G599" s="375"/>
      <c r="H599" s="375"/>
      <c r="I599" s="375"/>
      <c r="J599" s="375"/>
      <c r="K599" s="375"/>
      <c r="L599" s="375"/>
      <c r="M599" s="375"/>
      <c r="N599" s="375"/>
      <c r="O599" s="375"/>
      <c r="P599" s="375"/>
      <c r="Q599" s="375"/>
      <c r="R599" s="375"/>
    </row>
    <row r="600" spans="2:46" x14ac:dyDescent="0.15">
      <c r="B600" s="287">
        <f>IFERROR(VLOOKUP($B$599,$222:$344,MATCH($T600&amp;"/"&amp;B$349,$220:$220,0),FALSE),"")</f>
        <v>618053</v>
      </c>
      <c r="C600" s="287">
        <f>IFERROR(VLOOKUP($B$599,$222:$344,MATCH($T600&amp;"/"&amp;C$349,$220:$220,0),FALSE),"")</f>
        <v>397570</v>
      </c>
      <c r="D600" s="287">
        <f>IFERROR(VLOOKUP($B$599,$222:$344,MATCH($T600&amp;"/"&amp;D$349,$220:$220,0),FALSE),"")</f>
        <v>537070</v>
      </c>
      <c r="E600" s="287">
        <f>IFERROR(VLOOKUP($B$599,$222:$344,MATCH($T600&amp;"/"&amp;E$349,$220:$220,0),FALSE),"")</f>
        <v>532408</v>
      </c>
      <c r="F600" s="287">
        <f>IFERROR(VLOOKUP($B$599,$222:$344,MATCH($T600&amp;"/"&amp;F$349,$220:$220,0),FALSE),"")</f>
        <v>615530</v>
      </c>
      <c r="G600" s="287">
        <f>IFERROR(VLOOKUP($B$599,$222:$344,MATCH($T600&amp;"/"&amp;G$349,$220:$220,0),FALSE),"")</f>
        <v>1056429</v>
      </c>
      <c r="H600" s="287">
        <f>IFERROR(VLOOKUP($B$599,$222:$344,MATCH($T600&amp;"/"&amp;H$349,$220:$220,0),FALSE),"")</f>
        <v>945512</v>
      </c>
      <c r="I600" s="287">
        <f>IFERROR(VLOOKUP($B$599,$222:$344,MATCH($T600&amp;"/"&amp;I$349,$220:$220,0),FALSE),"")</f>
        <v>1147275</v>
      </c>
      <c r="J600" s="287">
        <f>IFERROR(VLOOKUP($B$599,$222:$344,MATCH($T600&amp;"/"&amp;J$349,$220:$220,0),FALSE),"")</f>
        <v>1220161</v>
      </c>
      <c r="K600" s="287">
        <f>IFERROR(VLOOKUP($B$599,$222:$344,MATCH($T600&amp;"/"&amp;K$349,$220:$220,0),FALSE),"")</f>
        <v>1213276</v>
      </c>
      <c r="L600" s="287">
        <f>IFERROR(VLOOKUP($B$599,$222:$344,MATCH($T600&amp;"/"&amp;L$349,$220:$220,0),FALSE),"")</f>
        <v>1055033</v>
      </c>
      <c r="M600" s="287">
        <f>IFERROR(VLOOKUP($B$599,$222:$344,MATCH($T600&amp;"/"&amp;M$349,$220:$220,0),FALSE),"")</f>
        <v>1309545</v>
      </c>
      <c r="N600" s="286">
        <f>IFERROR(VLOOKUP($B$599,$222:$344,MATCH($T600&amp;"/"&amp;N$349,$220:$220,0),FALSE),"")</f>
        <v>559171</v>
      </c>
      <c r="O600" s="286">
        <f>IFERROR(VLOOKUP($B$599,$222:$344,MATCH($T600&amp;"/"&amp;O$349,$220:$220,0),FALSE),"")</f>
        <v>276506</v>
      </c>
      <c r="P600" s="287">
        <f>IFERROR(VLOOKUP($B$599,$222:$344,MATCH($T600&amp;"/"&amp;P$349,$220:$220,0),FALSE),"")</f>
        <v>573573</v>
      </c>
      <c r="Q600" s="286">
        <f>IFERROR(VLOOKUP($B$599,$222:$344,MATCH($T600&amp;"/"&amp;Q$349,$220:$220,0),FALSE),"")</f>
        <v>1310233</v>
      </c>
      <c r="R600" s="286">
        <f>IFERROR(VLOOKUP($B$599,$222:$344,MATCH($T600&amp;"/"&amp;R$349,$220:$220,0),FALSE),"")</f>
        <v>1663319</v>
      </c>
      <c r="S600" s="48"/>
      <c r="T600" s="285" t="s">
        <v>175</v>
      </c>
    </row>
    <row r="601" spans="2:46" x14ac:dyDescent="0.15">
      <c r="B601" s="287">
        <f>IFERROR(VLOOKUP($B$599,$222:$344,MATCH($T601&amp;"/"&amp;B$349,$220:$220,0),FALSE),"")</f>
        <v>988558</v>
      </c>
      <c r="C601" s="287">
        <f>IFERROR(VLOOKUP($B$599,$222:$344,MATCH($T601&amp;"/"&amp;C$349,$220:$220,0),FALSE),"")</f>
        <v>661534</v>
      </c>
      <c r="D601" s="287">
        <f>IFERROR(VLOOKUP($B$599,$222:$344,MATCH($T601&amp;"/"&amp;D$349,$220:$220,0),FALSE),"")</f>
        <v>717898</v>
      </c>
      <c r="E601" s="287">
        <f>IFERROR(VLOOKUP($B$599,$222:$344,MATCH($T601&amp;"/"&amp;E$349,$220:$220,0),FALSE),"")</f>
        <v>950626</v>
      </c>
      <c r="F601" s="287">
        <f>IFERROR(VLOOKUP($B$599,$222:$344,MATCH($T601&amp;"/"&amp;F$349,$220:$220,0),FALSE),"")</f>
        <v>1241691</v>
      </c>
      <c r="G601" s="287">
        <f>IFERROR(VLOOKUP($B$599,$222:$344,MATCH($T601&amp;"/"&amp;G$349,$220:$220,0),FALSE),"")</f>
        <v>1652499</v>
      </c>
      <c r="H601" s="287">
        <f>IFERROR(VLOOKUP($B$599,$222:$344,MATCH($T601&amp;"/"&amp;H$349,$220:$220,0),FALSE),"")</f>
        <v>1686344</v>
      </c>
      <c r="I601" s="287">
        <f>IFERROR(VLOOKUP($B$599,$222:$344,MATCH($T601&amp;"/"&amp;I$349,$220:$220,0),FALSE),"")</f>
        <v>2017390</v>
      </c>
      <c r="J601" s="287">
        <f>IFERROR(VLOOKUP($B$599,$222:$344,MATCH($T601&amp;"/"&amp;J$349,$220:$220,0),FALSE),"")</f>
        <v>2278657</v>
      </c>
      <c r="K601" s="287">
        <f>IFERROR(VLOOKUP($B$599,$222:$344,MATCH($T601&amp;"/"&amp;K$349,$220:$220,0),FALSE),"")</f>
        <v>2424590</v>
      </c>
      <c r="L601" s="287">
        <f>IFERROR(VLOOKUP($B$599,$222:$344,MATCH($T601&amp;"/"&amp;L$349,$220:$220,0),FALSE),"")</f>
        <v>1984345</v>
      </c>
      <c r="M601" s="287">
        <f>IFERROR(VLOOKUP($B$599,$222:$344,MATCH($T601&amp;"/"&amp;M$349,$220:$220,0),FALSE),"")</f>
        <v>2093566</v>
      </c>
      <c r="N601" s="286">
        <f>IFERROR(VLOOKUP($B$599,$222:$344,MATCH($T601&amp;"/"&amp;N$349,$220:$220,0),FALSE),"")</f>
        <v>838364</v>
      </c>
      <c r="O601" s="286">
        <f>IFERROR(VLOOKUP($B$599,$222:$344,MATCH($T601&amp;"/"&amp;O$349,$220:$220,0),FALSE),"")</f>
        <v>806833</v>
      </c>
      <c r="P601" s="287">
        <f>IFERROR(VLOOKUP($B$599,$222:$344,MATCH($T601&amp;"/"&amp;P$349,$220:$220,0),FALSE),"")</f>
        <v>1606769</v>
      </c>
      <c r="Q601" s="286">
        <f>IFERROR(VLOOKUP($B$599,$222:$344,MATCH($T601&amp;"/"&amp;Q$349,$220:$220,0),FALSE),"")</f>
        <v>2420458</v>
      </c>
      <c r="R601" s="286" t="str">
        <f>IFERROR(VLOOKUP($B$599,$222:$344,MATCH($T601&amp;"/"&amp;R$349,$220:$220,0),FALSE),"")</f>
        <v/>
      </c>
      <c r="S601" s="48"/>
      <c r="T601" s="285" t="s">
        <v>174</v>
      </c>
    </row>
    <row r="602" spans="2:46" x14ac:dyDescent="0.15">
      <c r="B602" s="287">
        <f>IFERROR(VLOOKUP($B$599,$222:$344,MATCH($T602&amp;"/"&amp;B$349,$220:$220,0),FALSE),"")</f>
        <v>1225461</v>
      </c>
      <c r="C602" s="287">
        <f>IFERROR(VLOOKUP($B$599,$222:$344,MATCH($T602&amp;"/"&amp;C$349,$220:$220,0),FALSE),"")</f>
        <v>910166</v>
      </c>
      <c r="D602" s="287">
        <f>IFERROR(VLOOKUP($B$599,$222:$344,MATCH($T602&amp;"/"&amp;D$349,$220:$220,0),FALSE),"")</f>
        <v>926709</v>
      </c>
      <c r="E602" s="287">
        <f>IFERROR(VLOOKUP($B$599,$222:$344,MATCH($T602&amp;"/"&amp;E$349,$220:$220,0),FALSE),"")</f>
        <v>1412596</v>
      </c>
      <c r="F602" s="287">
        <f>IFERROR(VLOOKUP($B$599,$222:$344,MATCH($T602&amp;"/"&amp;F$349,$220:$220,0),FALSE),"")</f>
        <v>1869317</v>
      </c>
      <c r="G602" s="287">
        <f>IFERROR(VLOOKUP($B$599,$222:$344,MATCH($T602&amp;"/"&amp;G$349,$220:$220,0),FALSE),"")</f>
        <v>2656734</v>
      </c>
      <c r="H602" s="287">
        <f>IFERROR(VLOOKUP($B$599,$222:$344,MATCH($T602&amp;"/"&amp;H$349,$220:$220,0),FALSE),"")</f>
        <v>2497528</v>
      </c>
      <c r="I602" s="287">
        <f>IFERROR(VLOOKUP($B$599,$222:$344,MATCH($T602&amp;"/"&amp;I$349,$220:$220,0),FALSE),"")</f>
        <v>2807393</v>
      </c>
      <c r="J602" s="287">
        <f>IFERROR(VLOOKUP($B$599,$222:$344,MATCH($T602&amp;"/"&amp;J$349,$220:$220,0),FALSE),"")</f>
        <v>3024856</v>
      </c>
      <c r="K602" s="287">
        <f>IFERROR(VLOOKUP($B$599,$222:$344,MATCH($T602&amp;"/"&amp;K$349,$220:$220,0),FALSE),"")</f>
        <v>3374374</v>
      </c>
      <c r="L602" s="287">
        <f>IFERROR(VLOOKUP($B$599,$222:$344,MATCH($T602&amp;"/"&amp;L$349,$220:$220,0),FALSE),"")</f>
        <v>3115759</v>
      </c>
      <c r="M602" s="287">
        <f>IFERROR(VLOOKUP($B$599,$222:$344,MATCH($T602&amp;"/"&amp;M$349,$220:$220,0),FALSE),"")</f>
        <v>2762843</v>
      </c>
      <c r="N602" s="286">
        <f>IFERROR(VLOOKUP($B$599,$222:$344,MATCH($T602&amp;"/"&amp;N$349,$220:$220,0),FALSE),"")</f>
        <v>1222837</v>
      </c>
      <c r="O602" s="286">
        <f>IFERROR(VLOOKUP($B$599,$222:$344,MATCH($T602&amp;"/"&amp;O$349,$220:$220,0),FALSE),"")</f>
        <v>1106444</v>
      </c>
      <c r="P602" s="287">
        <f>IFERROR(VLOOKUP($B$599,$222:$344,MATCH($T602&amp;"/"&amp;P$349,$220:$220,0),FALSE),"")</f>
        <v>2835303</v>
      </c>
      <c r="Q602" s="286">
        <f>IFERROR(VLOOKUP($B$599,$222:$344,MATCH($T602&amp;"/"&amp;Q$349,$220:$220,0),FALSE),"")</f>
        <v>3436637</v>
      </c>
      <c r="R602" s="286" t="str">
        <f>IFERROR(VLOOKUP($B$599,$222:$344,MATCH($T602&amp;"/"&amp;R$349,$220:$220,0),FALSE),"")</f>
        <v/>
      </c>
      <c r="S602" s="48"/>
      <c r="T602" s="285" t="s">
        <v>173</v>
      </c>
    </row>
    <row r="603" spans="2:46" x14ac:dyDescent="0.15">
      <c r="B603" s="287">
        <f>IFERROR(VLOOKUP($B$599,$222:$344,MATCH($T603&amp;"/"&amp;B$349,$220:$220,0),FALSE),"")</f>
        <v>1364641.72</v>
      </c>
      <c r="C603" s="287">
        <f>IFERROR(VLOOKUP($B$599,$222:$344,MATCH($T603&amp;"/"&amp;C$349,$220:$220,0),FALSE),"")</f>
        <v>1308817.98</v>
      </c>
      <c r="D603" s="287">
        <f>IFERROR(VLOOKUP($B$599,$222:$344,MATCH($T603&amp;"/"&amp;D$349,$220:$220,0),FALSE),"")</f>
        <v>1600143.71</v>
      </c>
      <c r="E603" s="287">
        <f>IFERROR(VLOOKUP($B$599,$222:$344,MATCH($T603&amp;"/"&amp;E$349,$220:$220,0),FALSE),"")</f>
        <v>2153503.11</v>
      </c>
      <c r="F603" s="287">
        <f>IFERROR(VLOOKUP($B$599,$222:$344,MATCH($T603&amp;"/"&amp;F$349,$220:$220,0),FALSE),"")</f>
        <v>2709448.79</v>
      </c>
      <c r="G603" s="287">
        <f>IFERROR(VLOOKUP($B$599,$222:$344,MATCH($T603&amp;"/"&amp;G$349,$220:$220,0),FALSE),"")</f>
        <v>3913485.26</v>
      </c>
      <c r="H603" s="287">
        <f>IFERROR(VLOOKUP($B$599,$222:$344,MATCH($T603&amp;"/"&amp;H$349,$220:$220,0),FALSE),"")</f>
        <v>3741057.69</v>
      </c>
      <c r="I603" s="287">
        <f>IFERROR(VLOOKUP($B$599,$222:$344,MATCH($T603&amp;"/"&amp;I$349,$220:$220,0),FALSE),"")</f>
        <v>4111223.93</v>
      </c>
      <c r="J603" s="287">
        <f>IFERROR(VLOOKUP($B$599,$222:$344,MATCH($T603&amp;"/"&amp;J$349,$220:$220,0),FALSE),"")</f>
        <v>4175627.38</v>
      </c>
      <c r="K603" s="287">
        <f>IFERROR(VLOOKUP($B$599,$222:$344,MATCH($T603&amp;"/"&amp;K$349,$220:$220,0),FALSE),"")</f>
        <v>4821423.72</v>
      </c>
      <c r="L603" s="287">
        <f>IFERROR(VLOOKUP($B$599,$222:$344,MATCH($T603&amp;"/"&amp;L$349,$220:$220,0),FALSE),"")</f>
        <v>4213076.63</v>
      </c>
      <c r="M603" s="287">
        <f>IFERROR(VLOOKUP($B$599,$222:$344,MATCH($T603&amp;"/"&amp;M$349,$220:$220,0),FALSE),"")</f>
        <v>3813266.33</v>
      </c>
      <c r="N603" s="286">
        <f>IFERROR(VLOOKUP($B$599,$222:$344,MATCH($T603&amp;"/"&amp;N$349,$220:$220,0),FALSE),"")</f>
        <v>1347613.63</v>
      </c>
      <c r="O603" s="286">
        <f>IFERROR(VLOOKUP($B$599,$222:$344,MATCH($T603&amp;"/"&amp;O$349,$220:$220,0),FALSE),"")</f>
        <v>2134845.11</v>
      </c>
      <c r="P603" s="287">
        <f>IFERROR(VLOOKUP($B$599,$222:$344,MATCH($T603&amp;"/"&amp;P$349,$220:$220,0),FALSE),"")</f>
        <v>4198647.66</v>
      </c>
      <c r="Q603" s="286">
        <f>IFERROR(VLOOKUP($B$599,$222:$344,MATCH($T603&amp;"/"&amp;Q$349,$220:$220,0),FALSE),"")</f>
        <v>4920637.47</v>
      </c>
      <c r="R603" s="286" t="str">
        <f>IFERROR(VLOOKUP($B$599,$222:$344,MATCH($T603&amp;"/"&amp;R$349,$220:$220,0),FALSE),"")</f>
        <v/>
      </c>
      <c r="S603" s="48"/>
      <c r="T603" s="285" t="s">
        <v>172</v>
      </c>
      <c r="W603" s="374">
        <v>2022</v>
      </c>
      <c r="X603" s="374">
        <v>2023</v>
      </c>
      <c r="Y603" s="374">
        <v>2024</v>
      </c>
      <c r="Z603" s="374">
        <v>2025</v>
      </c>
      <c r="AA603" s="374">
        <v>2026</v>
      </c>
      <c r="AB603" s="374">
        <v>2027</v>
      </c>
      <c r="AC603" s="374">
        <v>2028</v>
      </c>
      <c r="AD603" s="374">
        <v>2029</v>
      </c>
      <c r="AE603" s="374">
        <v>2030</v>
      </c>
      <c r="AF603" s="374">
        <v>2031</v>
      </c>
      <c r="AG603" s="213" t="s">
        <v>195</v>
      </c>
      <c r="AH603" s="212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2:46" x14ac:dyDescent="0.15">
      <c r="B604" s="373">
        <f>B603/B$589</f>
        <v>4.214159209995608</v>
      </c>
      <c r="C604" s="373">
        <f>C603/C$589</f>
        <v>39.475282141239219</v>
      </c>
      <c r="D604" s="373">
        <f>D603/D$589</f>
        <v>-31.310725562852696</v>
      </c>
      <c r="E604" s="373">
        <f>E603/E$589</f>
        <v>3.9127211529121917</v>
      </c>
      <c r="F604" s="373">
        <f>F603/F$589</f>
        <v>1.7140098092051197</v>
      </c>
      <c r="G604" s="373">
        <f>G603/G$589</f>
        <v>2.9604547269535879</v>
      </c>
      <c r="H604" s="373">
        <f>H603/H$589</f>
        <v>3.1477359381230454</v>
      </c>
      <c r="I604" s="373">
        <f>I603/I$589</f>
        <v>2.4534718704570575</v>
      </c>
      <c r="J604" s="373">
        <f>J603/J$589</f>
        <v>2.2576395206776603</v>
      </c>
      <c r="K604" s="373">
        <f>K603/K$589</f>
        <v>2.4211351008282511</v>
      </c>
      <c r="L604" s="373">
        <f>L603/L$589</f>
        <v>1.9347231106379874</v>
      </c>
      <c r="M604" s="373">
        <f>M603/M$589</f>
        <v>2.1862013341742101</v>
      </c>
      <c r="N604" s="373">
        <f>IFERROR(N603/N$589,IFERROR(N602/N$589,IFERROR(N601/N$589,N600/N$589)))</f>
        <v>-0.4856063023623004</v>
      </c>
      <c r="O604" s="373">
        <f>IFERROR(O603/O$589,IFERROR(O602/O$589,IFERROR(O601/O$589,O600/O$589)))</f>
        <v>-1.2317312620422365</v>
      </c>
      <c r="P604" s="373">
        <f>P603/P$589</f>
        <v>10.547205922726731</v>
      </c>
      <c r="Q604" s="373">
        <f>IFERROR(Q603/Q$589,IFERROR(Q602/Q$589,IFERROR(Q601/Q$589,Q600/Q$589)))</f>
        <v>3.9425154047051865</v>
      </c>
      <c r="R604" s="373">
        <f>IFERROR(R603/R$589,IFERROR(R602/R$589,IFERROR(R601/R$589,R600/R$589)))</f>
        <v>0.55053891494133567</v>
      </c>
      <c r="S604" s="48"/>
      <c r="T604" s="372" t="s">
        <v>199</v>
      </c>
      <c r="W604" s="371"/>
      <c r="X604" s="371"/>
      <c r="Y604" s="371"/>
      <c r="Z604" s="371"/>
      <c r="AA604" s="371"/>
      <c r="AB604" s="371"/>
      <c r="AC604" s="371"/>
      <c r="AD604" s="371"/>
      <c r="AE604" s="371"/>
      <c r="AF604" s="371"/>
      <c r="AG604" s="207"/>
      <c r="AH604" s="206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2:46" x14ac:dyDescent="0.15">
      <c r="B605" s="370" t="s">
        <v>198</v>
      </c>
      <c r="C605" s="369"/>
      <c r="D605" s="369"/>
      <c r="E605" s="369"/>
      <c r="F605" s="369"/>
      <c r="G605" s="369"/>
      <c r="H605" s="369"/>
      <c r="I605" s="369"/>
      <c r="J605" s="369"/>
      <c r="K605" s="369"/>
      <c r="L605" s="369"/>
      <c r="M605" s="369"/>
      <c r="N605" s="369"/>
      <c r="O605" s="369"/>
      <c r="P605" s="369"/>
      <c r="Q605" s="369"/>
      <c r="R605" s="369"/>
      <c r="W605" s="368" t="s">
        <v>197</v>
      </c>
      <c r="X605" s="367"/>
      <c r="Y605" s="367"/>
      <c r="Z605" s="367"/>
      <c r="AA605" s="367"/>
      <c r="AB605" s="367"/>
      <c r="AC605" s="367"/>
      <c r="AD605" s="367"/>
      <c r="AE605" s="367"/>
      <c r="AF605" s="366"/>
      <c r="AG605" s="213" t="s">
        <v>196</v>
      </c>
      <c r="AH605" s="212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2:46" x14ac:dyDescent="0.15">
      <c r="B606" s="287">
        <f>IFERROR(B600+B612,"")</f>
        <v>-43313</v>
      </c>
      <c r="C606" s="287">
        <f>IFERROR(C600+C612,"")</f>
        <v>-265724</v>
      </c>
      <c r="D606" s="287">
        <f>IFERROR(D600+D612,"")</f>
        <v>128599</v>
      </c>
      <c r="E606" s="287">
        <f>IFERROR(E600+E612,"")</f>
        <v>193985</v>
      </c>
      <c r="F606" s="287">
        <f>IFERROR(F600+F612,"")</f>
        <v>342460</v>
      </c>
      <c r="G606" s="287">
        <f>IFERROR(G600+G612,"")</f>
        <v>528958</v>
      </c>
      <c r="H606" s="287">
        <f>IFERROR(H600+H612,"")</f>
        <v>595516</v>
      </c>
      <c r="I606" s="287">
        <f>IFERROR(I600+I612,"")</f>
        <v>905339</v>
      </c>
      <c r="J606" s="287">
        <f>IFERROR(J600+J612,"")</f>
        <v>854863</v>
      </c>
      <c r="K606" s="287">
        <f>IFERROR(K600+K612,"")</f>
        <v>1011452</v>
      </c>
      <c r="L606" s="287">
        <f>IFERROR(L600+L612,"")</f>
        <v>916920</v>
      </c>
      <c r="M606" s="287">
        <f>IFERROR(M600+M612,"")</f>
        <v>829921</v>
      </c>
      <c r="N606" s="286">
        <f>IFERROR(N600+N612,"")</f>
        <v>143585</v>
      </c>
      <c r="O606" s="286">
        <f>IFERROR(O600+O612,"")</f>
        <v>-264900</v>
      </c>
      <c r="P606" s="287">
        <f>IFERROR(P600+P612,"")</f>
        <v>266151</v>
      </c>
      <c r="Q606" s="286">
        <f>IFERROR(Q600+Q612,"")</f>
        <v>929117</v>
      </c>
      <c r="R606" s="286">
        <f>IFERROR(R600+R612,"")</f>
        <v>350780</v>
      </c>
      <c r="S606" s="48"/>
      <c r="T606" s="285" t="s">
        <v>175</v>
      </c>
      <c r="W606" s="365"/>
      <c r="X606" s="364" t="e">
        <f>#REF!/K609</f>
        <v>#REF!</v>
      </c>
      <c r="Y606" s="364" t="e">
        <f>#REF!/L609</f>
        <v>#REF!</v>
      </c>
      <c r="Z606" s="364" t="e">
        <f>#REF!/M609</f>
        <v>#REF!</v>
      </c>
      <c r="AA606" s="364" t="e">
        <f>#REF!/N609</f>
        <v>#REF!</v>
      </c>
      <c r="AB606" s="364" t="e">
        <f>#REF!/O609</f>
        <v>#REF!</v>
      </c>
      <c r="AC606" s="364" t="e">
        <f>#REF!/P609</f>
        <v>#REF!</v>
      </c>
      <c r="AD606" s="364" t="e">
        <f>#REF!/Q609</f>
        <v>#REF!</v>
      </c>
      <c r="AE606" s="364" t="e">
        <f>#REF!/R609</f>
        <v>#REF!</v>
      </c>
      <c r="AF606" s="364" t="e">
        <f>#REF!/S609</f>
        <v>#REF!</v>
      </c>
      <c r="AG606" s="207"/>
      <c r="AH606" s="206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2:46" x14ac:dyDescent="0.15">
      <c r="B607" s="287">
        <f>IFERROR(B601+B613,"")</f>
        <v>-435765</v>
      </c>
      <c r="C607" s="287">
        <f>IFERROR(C601+C613,"")</f>
        <v>-687509</v>
      </c>
      <c r="D607" s="287">
        <f>IFERROR(D601+D613,"")</f>
        <v>-141115</v>
      </c>
      <c r="E607" s="287">
        <f>IFERROR(E601+E613,"")</f>
        <v>251264</v>
      </c>
      <c r="F607" s="287">
        <f>IFERROR(F601+F613,"")</f>
        <v>626632</v>
      </c>
      <c r="G607" s="287">
        <f>IFERROR(G601+G613,"")</f>
        <v>613498</v>
      </c>
      <c r="H607" s="287">
        <f>IFERROR(H601+H613,"")</f>
        <v>1098990</v>
      </c>
      <c r="I607" s="287">
        <f>IFERROR(I601+I613,"")</f>
        <v>1507512</v>
      </c>
      <c r="J607" s="287">
        <f>IFERROR(J601+J613,"")</f>
        <v>1600978</v>
      </c>
      <c r="K607" s="287">
        <f>IFERROR(K601+K613,"")</f>
        <v>1855327</v>
      </c>
      <c r="L607" s="287">
        <f>IFERROR(L601+L613,"")</f>
        <v>1509015</v>
      </c>
      <c r="M607" s="287">
        <f>IFERROR(M601+M613,"")</f>
        <v>1197343</v>
      </c>
      <c r="N607" s="286">
        <f>IFERROR(N601+N613,"")</f>
        <v>-53778</v>
      </c>
      <c r="O607" s="286">
        <f>IFERROR(O601+O613,"")</f>
        <v>-324213</v>
      </c>
      <c r="P607" s="287">
        <f>IFERROR(P601+P613,"")</f>
        <v>1063701</v>
      </c>
      <c r="Q607" s="286">
        <f>IFERROR(Q601+Q613,"")</f>
        <v>1583165</v>
      </c>
      <c r="R607" s="286" t="str">
        <f>IFERROR(R601+R613,"")</f>
        <v/>
      </c>
      <c r="S607" s="48"/>
      <c r="T607" s="285" t="s">
        <v>174</v>
      </c>
      <c r="W607" s="363"/>
      <c r="X607" s="362"/>
      <c r="Y607" s="362"/>
      <c r="Z607" s="362"/>
      <c r="AA607" s="362"/>
      <c r="AB607" s="362"/>
      <c r="AC607" s="362"/>
      <c r="AD607" s="362"/>
      <c r="AE607" s="362"/>
      <c r="AF607" s="362"/>
      <c r="AG607" s="361" t="e">
        <f>AVERAGE(X606:AF607)</f>
        <v>#REF!</v>
      </c>
      <c r="AH607" s="360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2:46" x14ac:dyDescent="0.15">
      <c r="B608" s="287">
        <f>IFERROR(B602+B614,"")</f>
        <v>-1207015</v>
      </c>
      <c r="C608" s="287">
        <f>IFERROR(C602+C614,"")</f>
        <v>-1217680</v>
      </c>
      <c r="D608" s="287">
        <f>IFERROR(D602+D614,"")</f>
        <v>-724422</v>
      </c>
      <c r="E608" s="287">
        <f>IFERROR(E602+E614,"")</f>
        <v>316040</v>
      </c>
      <c r="F608" s="287">
        <f>IFERROR(F602+F614,"")</f>
        <v>850808</v>
      </c>
      <c r="G608" s="287">
        <f>IFERROR(G602+G614,"")</f>
        <v>1358961</v>
      </c>
      <c r="H608" s="287">
        <f>IFERROR(H602+H614,"")</f>
        <v>1641102</v>
      </c>
      <c r="I608" s="287">
        <f>IFERROR(I602+I614,"")</f>
        <v>1929786</v>
      </c>
      <c r="J608" s="287">
        <f>IFERROR(J602+J614,"")</f>
        <v>2059747</v>
      </c>
      <c r="K608" s="287">
        <f>IFERROR(K602+K614,"")</f>
        <v>2042877</v>
      </c>
      <c r="L608" s="287">
        <f>IFERROR(L602+L614,"")</f>
        <v>2190760</v>
      </c>
      <c r="M608" s="287">
        <f>IFERROR(M602+M614,"")</f>
        <v>1343551</v>
      </c>
      <c r="N608" s="286">
        <f>IFERROR(N602+N614,"")</f>
        <v>-161327</v>
      </c>
      <c r="O608" s="286">
        <f>IFERROR(O602+O614,"")</f>
        <v>-319200</v>
      </c>
      <c r="P608" s="287">
        <f>IFERROR(P602+P614,"")</f>
        <v>1977747</v>
      </c>
      <c r="Q608" s="286">
        <f>IFERROR(Q602+Q614,"")</f>
        <v>1768740</v>
      </c>
      <c r="R608" s="286" t="str">
        <f>IFERROR(R602+R614,"")</f>
        <v/>
      </c>
      <c r="S608" s="48"/>
      <c r="T608" s="285" t="s">
        <v>173</v>
      </c>
      <c r="W608" s="359">
        <v>2022</v>
      </c>
      <c r="X608" s="359">
        <v>2023</v>
      </c>
      <c r="Y608" s="359">
        <v>2024</v>
      </c>
      <c r="Z608" s="359">
        <v>2025</v>
      </c>
      <c r="AA608" s="359">
        <v>2026</v>
      </c>
      <c r="AB608" s="359">
        <v>2027</v>
      </c>
      <c r="AC608" s="359">
        <v>2028</v>
      </c>
      <c r="AD608" s="359">
        <v>2029</v>
      </c>
      <c r="AE608" s="359">
        <v>2030</v>
      </c>
      <c r="AF608" s="359">
        <v>2031</v>
      </c>
      <c r="AG608" s="358" t="s">
        <v>195</v>
      </c>
      <c r="AH608" s="357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2:46" x14ac:dyDescent="0.15">
      <c r="B609" s="287">
        <f>IFERROR(B603+B615,"")</f>
        <v>-2097432.67</v>
      </c>
      <c r="C609" s="356">
        <f>IFERROR(C603+C615,"")</f>
        <v>-1506651.2400000002</v>
      </c>
      <c r="D609" s="356">
        <f>IFERROR(D603+D615,"")</f>
        <v>-715900.58000000007</v>
      </c>
      <c r="E609" s="356">
        <f>IFERROR(E603+E615,"")</f>
        <v>628658.98</v>
      </c>
      <c r="F609" s="356">
        <f>IFERROR(F603+F615,"")</f>
        <v>1350544.87</v>
      </c>
      <c r="G609" s="356">
        <f>IFERROR(G603+G615,"")</f>
        <v>1910301.5499999998</v>
      </c>
      <c r="H609" s="356">
        <f>IFERROR(H603+H615,"")</f>
        <v>2369713.67</v>
      </c>
      <c r="I609" s="356">
        <f>IFERROR(I603+I615,"")</f>
        <v>2557911.0700000003</v>
      </c>
      <c r="J609" s="356">
        <f>IFERROR(J603+J615,"")</f>
        <v>2654163.04</v>
      </c>
      <c r="K609" s="356">
        <f>IFERROR(K603+K615,"")</f>
        <v>3356013.9499999997</v>
      </c>
      <c r="L609" s="356">
        <f>IFERROR(L603+L615,"")</f>
        <v>2758446.75</v>
      </c>
      <c r="M609" s="356">
        <f>IFERROR(M603+M615,"")</f>
        <v>1763233.51</v>
      </c>
      <c r="N609" s="356">
        <f>IFERROR(N603+N615,"")</f>
        <v>-636728.56000000006</v>
      </c>
      <c r="O609" s="356">
        <f>IFERROR(O603+O615,"")</f>
        <v>412607.18999999994</v>
      </c>
      <c r="P609" s="356">
        <f>IFERROR(P603+P615,"")</f>
        <v>3036908.6100000003</v>
      </c>
      <c r="Q609" s="356">
        <f>IFERROR(Q603+Q615,"")</f>
        <v>2807020.4899999998</v>
      </c>
      <c r="R609" s="356" t="str">
        <f>IFERROR(R603+R615,"")</f>
        <v/>
      </c>
      <c r="S609" s="48"/>
      <c r="T609" s="285" t="s">
        <v>172</v>
      </c>
      <c r="W609" s="355"/>
      <c r="X609" s="354">
        <f>W609*(1+X610)</f>
        <v>0</v>
      </c>
      <c r="Y609" s="354">
        <f>X609*(1+Y610)</f>
        <v>0</v>
      </c>
      <c r="Z609" s="354">
        <f>Y609*(1+Z610)</f>
        <v>0</v>
      </c>
      <c r="AA609" s="354">
        <f>Z609*(1+AA610)</f>
        <v>0</v>
      </c>
      <c r="AB609" s="354">
        <f>AA609*(1+AB610)</f>
        <v>0</v>
      </c>
      <c r="AC609" s="354">
        <f>AB609*(1+AC610)</f>
        <v>0</v>
      </c>
      <c r="AD609" s="354">
        <f>AC609*(1+AD610)</f>
        <v>0</v>
      </c>
      <c r="AE609" s="354">
        <f>AD609*(1+AE610)</f>
        <v>0</v>
      </c>
      <c r="AF609" s="354">
        <f>AE609*(1+AF610)</f>
        <v>0</v>
      </c>
      <c r="AG609" s="351" t="s">
        <v>194</v>
      </c>
      <c r="AH609" s="350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2:46" x14ac:dyDescent="0.15">
      <c r="B610" s="353" t="s">
        <v>193</v>
      </c>
      <c r="C610" s="352"/>
      <c r="D610" s="352"/>
      <c r="E610" s="352"/>
      <c r="F610" s="352"/>
      <c r="G610" s="352"/>
      <c r="H610" s="352"/>
      <c r="I610" s="352"/>
      <c r="J610" s="352"/>
      <c r="K610" s="352"/>
      <c r="L610" s="352"/>
      <c r="M610" s="352"/>
      <c r="N610" s="352"/>
      <c r="O610" s="352"/>
      <c r="P610" s="352"/>
      <c r="Q610" s="352"/>
      <c r="R610" s="352"/>
      <c r="S610" s="48"/>
      <c r="T610" s="285"/>
      <c r="W610" s="319"/>
      <c r="X610" s="320"/>
      <c r="Y610" s="320"/>
      <c r="Z610" s="320"/>
      <c r="AA610" s="320"/>
      <c r="AB610" s="320"/>
      <c r="AC610" s="320"/>
      <c r="AD610" s="320"/>
      <c r="AE610" s="320"/>
      <c r="AF610" s="320"/>
      <c r="AG610" s="351" t="s">
        <v>192</v>
      </c>
      <c r="AH610" s="350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2:46" x14ac:dyDescent="0.15">
      <c r="B611" s="349" t="s">
        <v>191</v>
      </c>
      <c r="C611" s="348"/>
      <c r="D611" s="348"/>
      <c r="E611" s="348"/>
      <c r="F611" s="348"/>
      <c r="G611" s="348"/>
      <c r="H611" s="348"/>
      <c r="I611" s="348"/>
      <c r="J611" s="348"/>
      <c r="K611" s="348"/>
      <c r="L611" s="348"/>
      <c r="M611" s="348"/>
      <c r="N611" s="348"/>
      <c r="O611" s="348"/>
      <c r="P611" s="348"/>
      <c r="Q611" s="348"/>
      <c r="R611" s="348"/>
      <c r="W611" s="213" t="s">
        <v>190</v>
      </c>
      <c r="X611" s="212"/>
      <c r="Y611" s="347">
        <v>15</v>
      </c>
      <c r="Z611" s="346"/>
      <c r="AA611" s="213" t="s">
        <v>189</v>
      </c>
      <c r="AB611" s="318"/>
      <c r="AC611" s="212"/>
      <c r="AD611" s="213">
        <f>Y614/((1+AC619)^9)</f>
        <v>0</v>
      </c>
      <c r="AE611" s="212"/>
      <c r="AF611" s="335" t="s">
        <v>188</v>
      </c>
      <c r="AG611" s="345" t="e">
        <f>(AD614-S691)/AD614</f>
        <v>#DIV/0!</v>
      </c>
      <c r="AH611" s="344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2:46" x14ac:dyDescent="0.15">
      <c r="B612" s="287">
        <f>IFERROR(VLOOKUP($B$611,$222:$344,MATCH($T612&amp;"/"&amp;B$349,$220:$220,0),FALSE),"")</f>
        <v>-661366</v>
      </c>
      <c r="C612" s="287">
        <f>IFERROR(VLOOKUP($B$611,$222:$344,MATCH($T612&amp;"/"&amp;C$349,$220:$220,0),FALSE),"")</f>
        <v>-663294</v>
      </c>
      <c r="D612" s="287">
        <f>IFERROR(VLOOKUP($B$611,$222:$344,MATCH($T612&amp;"/"&amp;D$349,$220:$220,0),FALSE),"")</f>
        <v>-408471</v>
      </c>
      <c r="E612" s="287">
        <f>IFERROR(VLOOKUP($B$611,$222:$344,MATCH($T612&amp;"/"&amp;E$349,$220:$220,0),FALSE),"")</f>
        <v>-338423</v>
      </c>
      <c r="F612" s="287">
        <f>IFERROR(VLOOKUP($B$611,$222:$344,MATCH($T612&amp;"/"&amp;F$349,$220:$220,0),FALSE),"")</f>
        <v>-273070</v>
      </c>
      <c r="G612" s="287">
        <f>IFERROR(VLOOKUP($B$611,$222:$344,MATCH($T612&amp;"/"&amp;G$349,$220:$220,0),FALSE),"")</f>
        <v>-527471</v>
      </c>
      <c r="H612" s="287">
        <f>IFERROR(VLOOKUP($B$611,$222:$344,MATCH($T612&amp;"/"&amp;H$349,$220:$220,0),FALSE),"")</f>
        <v>-349996</v>
      </c>
      <c r="I612" s="287">
        <f>IFERROR(VLOOKUP($B$611,$222:$344,MATCH($T612&amp;"/"&amp;I$349,$220:$220,0),FALSE),"")</f>
        <v>-241936</v>
      </c>
      <c r="J612" s="287">
        <f>IFERROR(VLOOKUP($B$611,$222:$344,MATCH($T612&amp;"/"&amp;J$349,$220:$220,0),FALSE),"")</f>
        <v>-365298</v>
      </c>
      <c r="K612" s="287">
        <f>IFERROR(VLOOKUP($B$611,$222:$344,MATCH($T612&amp;"/"&amp;K$349,$220:$220,0),FALSE),"")</f>
        <v>-201824</v>
      </c>
      <c r="L612" s="287">
        <f>IFERROR(VLOOKUP($B$611,$222:$344,MATCH($T612&amp;"/"&amp;L$349,$220:$220,0),FALSE),"")</f>
        <v>-138113</v>
      </c>
      <c r="M612" s="287">
        <f>IFERROR(VLOOKUP($B$611,$222:$344,MATCH($T612&amp;"/"&amp;M$349,$220:$220,0),FALSE),"")</f>
        <v>-479624</v>
      </c>
      <c r="N612" s="286">
        <f>IFERROR(VLOOKUP($B$611,$222:$344,MATCH($T612&amp;"/"&amp;N$349,$220:$220,0),FALSE),"")</f>
        <v>-415586</v>
      </c>
      <c r="O612" s="286">
        <f>IFERROR(VLOOKUP($B$611,$222:$344,MATCH($T612&amp;"/"&amp;O$349,$220:$220,0),FALSE),"")</f>
        <v>-541406</v>
      </c>
      <c r="P612" s="287">
        <f>IFERROR(VLOOKUP($B$611,$222:$344,MATCH($T612&amp;"/"&amp;P$349,$220:$220,0),FALSE),"")</f>
        <v>-307422</v>
      </c>
      <c r="Q612" s="286">
        <f>IFERROR(VLOOKUP($B$611,$222:$344,MATCH($T612&amp;"/"&amp;Q$349,$220:$220,0),FALSE),"")</f>
        <v>-381116</v>
      </c>
      <c r="R612" s="286">
        <f>IFERROR(VLOOKUP($B$611,$222:$344,MATCH($T612&amp;"/"&amp;R$349,$220:$220,0),FALSE),"")</f>
        <v>-1312539</v>
      </c>
      <c r="S612" s="48"/>
      <c r="T612" s="285" t="s">
        <v>175</v>
      </c>
      <c r="W612" s="331"/>
      <c r="X612" s="330"/>
      <c r="Y612" s="343"/>
      <c r="Z612" s="342"/>
      <c r="AA612" s="331"/>
      <c r="AB612" s="332"/>
      <c r="AC612" s="330"/>
      <c r="AD612" s="331"/>
      <c r="AE612" s="330"/>
      <c r="AF612" s="329"/>
      <c r="AG612" s="341"/>
      <c r="AH612" s="340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2:46" x14ac:dyDescent="0.15">
      <c r="B613" s="287">
        <f>IFERROR(VLOOKUP($B$611,$222:$344,MATCH($T613&amp;"/"&amp;B$349,$220:$220,0),FALSE),"")</f>
        <v>-1424323</v>
      </c>
      <c r="C613" s="287">
        <f>IFERROR(VLOOKUP($B$611,$222:$344,MATCH($T613&amp;"/"&amp;C$349,$220:$220,0),FALSE),"")</f>
        <v>-1349043</v>
      </c>
      <c r="D613" s="287">
        <f>IFERROR(VLOOKUP($B$611,$222:$344,MATCH($T613&amp;"/"&amp;D$349,$220:$220,0),FALSE),"")</f>
        <v>-859013</v>
      </c>
      <c r="E613" s="287">
        <f>IFERROR(VLOOKUP($B$611,$222:$344,MATCH($T613&amp;"/"&amp;E$349,$220:$220,0),FALSE),"")</f>
        <v>-699362</v>
      </c>
      <c r="F613" s="287">
        <f>IFERROR(VLOOKUP($B$611,$222:$344,MATCH($T613&amp;"/"&amp;F$349,$220:$220,0),FALSE),"")</f>
        <v>-615059</v>
      </c>
      <c r="G613" s="287">
        <f>IFERROR(VLOOKUP($B$611,$222:$344,MATCH($T613&amp;"/"&amp;G$349,$220:$220,0),FALSE),"")</f>
        <v>-1039001</v>
      </c>
      <c r="H613" s="287">
        <f>IFERROR(VLOOKUP($B$611,$222:$344,MATCH($T613&amp;"/"&amp;H$349,$220:$220,0),FALSE),"")</f>
        <v>-587354</v>
      </c>
      <c r="I613" s="287">
        <f>IFERROR(VLOOKUP($B$611,$222:$344,MATCH($T613&amp;"/"&amp;I$349,$220:$220,0),FALSE),"")</f>
        <v>-509878</v>
      </c>
      <c r="J613" s="287">
        <f>IFERROR(VLOOKUP($B$611,$222:$344,MATCH($T613&amp;"/"&amp;J$349,$220:$220,0),FALSE),"")</f>
        <v>-677679</v>
      </c>
      <c r="K613" s="287">
        <f>IFERROR(VLOOKUP($B$611,$222:$344,MATCH($T613&amp;"/"&amp;K$349,$220:$220,0),FALSE),"")</f>
        <v>-569263</v>
      </c>
      <c r="L613" s="287">
        <f>IFERROR(VLOOKUP($B$611,$222:$344,MATCH($T613&amp;"/"&amp;L$349,$220:$220,0),FALSE),"")</f>
        <v>-475330</v>
      </c>
      <c r="M613" s="287">
        <f>IFERROR(VLOOKUP($B$611,$222:$344,MATCH($T613&amp;"/"&amp;M$349,$220:$220,0),FALSE),"")</f>
        <v>-896223</v>
      </c>
      <c r="N613" s="286">
        <f>IFERROR(VLOOKUP($B$611,$222:$344,MATCH($T613&amp;"/"&amp;N$349,$220:$220,0),FALSE),"")</f>
        <v>-892142</v>
      </c>
      <c r="O613" s="286">
        <f>IFERROR(VLOOKUP($B$611,$222:$344,MATCH($T613&amp;"/"&amp;O$349,$220:$220,0),FALSE),"")</f>
        <v>-1131046</v>
      </c>
      <c r="P613" s="287">
        <f>IFERROR(VLOOKUP($B$611,$222:$344,MATCH($T613&amp;"/"&amp;P$349,$220:$220,0),FALSE),"")</f>
        <v>-543068</v>
      </c>
      <c r="Q613" s="286">
        <f>IFERROR(VLOOKUP($B$611,$222:$344,MATCH($T613&amp;"/"&amp;Q$349,$220:$220,0),FALSE),"")</f>
        <v>-837293</v>
      </c>
      <c r="R613" s="286" t="str">
        <f>IFERROR(VLOOKUP($B$611,$222:$344,MATCH($T613&amp;"/"&amp;R$349,$220:$220,0),FALSE),"")</f>
        <v/>
      </c>
      <c r="S613" s="48"/>
      <c r="T613" s="285" t="s">
        <v>174</v>
      </c>
      <c r="W613" s="207"/>
      <c r="X613" s="206"/>
      <c r="Y613" s="339"/>
      <c r="Z613" s="338"/>
      <c r="AA613" s="207"/>
      <c r="AB613" s="314"/>
      <c r="AC613" s="206"/>
      <c r="AD613" s="207"/>
      <c r="AE613" s="206"/>
      <c r="AF613" s="324"/>
      <c r="AG613" s="337"/>
      <c r="AH613" s="336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2:46" x14ac:dyDescent="0.15">
      <c r="B614" s="287">
        <f>IFERROR(VLOOKUP($B$611,$222:$344,MATCH($T614&amp;"/"&amp;B$349,$220:$220,0),FALSE),"")</f>
        <v>-2432476</v>
      </c>
      <c r="C614" s="287">
        <f>IFERROR(VLOOKUP($B$611,$222:$344,MATCH($T614&amp;"/"&amp;C$349,$220:$220,0),FALSE),"")</f>
        <v>-2127846</v>
      </c>
      <c r="D614" s="287">
        <f>IFERROR(VLOOKUP($B$611,$222:$344,MATCH($T614&amp;"/"&amp;D$349,$220:$220,0),FALSE),"")</f>
        <v>-1651131</v>
      </c>
      <c r="E614" s="287">
        <f>IFERROR(VLOOKUP($B$611,$222:$344,MATCH($T614&amp;"/"&amp;E$349,$220:$220,0),FALSE),"")</f>
        <v>-1096556</v>
      </c>
      <c r="F614" s="287">
        <f>IFERROR(VLOOKUP($B$611,$222:$344,MATCH($T614&amp;"/"&amp;F$349,$220:$220,0),FALSE),"")</f>
        <v>-1018509</v>
      </c>
      <c r="G614" s="287">
        <f>IFERROR(VLOOKUP($B$611,$222:$344,MATCH($T614&amp;"/"&amp;G$349,$220:$220,0),FALSE),"")</f>
        <v>-1297773</v>
      </c>
      <c r="H614" s="287">
        <f>IFERROR(VLOOKUP($B$611,$222:$344,MATCH($T614&amp;"/"&amp;H$349,$220:$220,0),FALSE),"")</f>
        <v>-856426</v>
      </c>
      <c r="I614" s="287">
        <f>IFERROR(VLOOKUP($B$611,$222:$344,MATCH($T614&amp;"/"&amp;I$349,$220:$220,0),FALSE),"")</f>
        <v>-877607</v>
      </c>
      <c r="J614" s="287">
        <f>IFERROR(VLOOKUP($B$611,$222:$344,MATCH($T614&amp;"/"&amp;J$349,$220:$220,0),FALSE),"")</f>
        <v>-965109</v>
      </c>
      <c r="K614" s="287">
        <f>IFERROR(VLOOKUP($B$611,$222:$344,MATCH($T614&amp;"/"&amp;K$349,$220:$220,0),FALSE),"")</f>
        <v>-1331497</v>
      </c>
      <c r="L614" s="287">
        <f>IFERROR(VLOOKUP($B$611,$222:$344,MATCH($T614&amp;"/"&amp;L$349,$220:$220,0),FALSE),"")</f>
        <v>-924999</v>
      </c>
      <c r="M614" s="287">
        <f>IFERROR(VLOOKUP($B$611,$222:$344,MATCH($T614&amp;"/"&amp;M$349,$220:$220,0),FALSE),"")</f>
        <v>-1419292</v>
      </c>
      <c r="N614" s="286">
        <f>IFERROR(VLOOKUP($B$611,$222:$344,MATCH($T614&amp;"/"&amp;N$349,$220:$220,0),FALSE),"")</f>
        <v>-1384164</v>
      </c>
      <c r="O614" s="286">
        <f>IFERROR(VLOOKUP($B$611,$222:$344,MATCH($T614&amp;"/"&amp;O$349,$220:$220,0),FALSE),"")</f>
        <v>-1425644</v>
      </c>
      <c r="P614" s="287">
        <f>IFERROR(VLOOKUP($B$611,$222:$344,MATCH($T614&amp;"/"&amp;P$349,$220:$220,0),FALSE),"")</f>
        <v>-857556</v>
      </c>
      <c r="Q614" s="286">
        <f>IFERROR(VLOOKUP($B$611,$222:$344,MATCH($T614&amp;"/"&amp;Q$349,$220:$220,0),FALSE),"")</f>
        <v>-1667897</v>
      </c>
      <c r="R614" s="286" t="str">
        <f>IFERROR(VLOOKUP($B$611,$222:$344,MATCH($T614&amp;"/"&amp;R$349,$220:$220,0),FALSE),"")</f>
        <v/>
      </c>
      <c r="S614" s="48"/>
      <c r="T614" s="285" t="s">
        <v>173</v>
      </c>
      <c r="W614" s="213" t="s">
        <v>187</v>
      </c>
      <c r="X614" s="212"/>
      <c r="Y614" s="213">
        <f>Y611*AF609</f>
        <v>0</v>
      </c>
      <c r="Z614" s="212"/>
      <c r="AA614" s="213" t="s">
        <v>186</v>
      </c>
      <c r="AB614" s="318"/>
      <c r="AC614" s="212"/>
      <c r="AD614" s="213">
        <f>SUM(AD611,X618:AF618)/((1+AC619^9))</f>
        <v>0</v>
      </c>
      <c r="AE614" s="212"/>
      <c r="AF614" s="335" t="s">
        <v>185</v>
      </c>
      <c r="AG614" s="334">
        <f>AD614*0.7</f>
        <v>0</v>
      </c>
      <c r="AH614" s="33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2:46" x14ac:dyDescent="0.15">
      <c r="B615" s="287">
        <f>IFERROR(VLOOKUP($B$611,$222:$344,MATCH($T615&amp;"/"&amp;B$349,$220:$220,0),FALSE),"")</f>
        <v>-3462074.39</v>
      </c>
      <c r="C615" s="287">
        <f>IFERROR(VLOOKUP($B$611,$222:$344,MATCH($T615&amp;"/"&amp;C$349,$220:$220,0),FALSE),"")</f>
        <v>-2815469.22</v>
      </c>
      <c r="D615" s="287">
        <f>IFERROR(VLOOKUP($B$611,$222:$344,MATCH($T615&amp;"/"&amp;D$349,$220:$220,0),FALSE),"")</f>
        <v>-2316044.29</v>
      </c>
      <c r="E615" s="287">
        <f>IFERROR(VLOOKUP($B$611,$222:$344,MATCH($T615&amp;"/"&amp;E$349,$220:$220,0),FALSE),"")</f>
        <v>-1524844.13</v>
      </c>
      <c r="F615" s="287">
        <f>IFERROR(VLOOKUP($B$611,$222:$344,MATCH($T615&amp;"/"&amp;F$349,$220:$220,0),FALSE),"")</f>
        <v>-1358903.92</v>
      </c>
      <c r="G615" s="287">
        <f>IFERROR(VLOOKUP($B$611,$222:$344,MATCH($T615&amp;"/"&amp;G$349,$220:$220,0),FALSE),"")</f>
        <v>-2003183.71</v>
      </c>
      <c r="H615" s="287">
        <f>IFERROR(VLOOKUP($B$611,$222:$344,MATCH($T615&amp;"/"&amp;H$349,$220:$220,0),FALSE),"")</f>
        <v>-1371344.02</v>
      </c>
      <c r="I615" s="287">
        <f>IFERROR(VLOOKUP($B$611,$222:$344,MATCH($T615&amp;"/"&amp;I$349,$220:$220,0),FALSE),"")</f>
        <v>-1553312.86</v>
      </c>
      <c r="J615" s="287">
        <f>IFERROR(VLOOKUP($B$611,$222:$344,MATCH($T615&amp;"/"&amp;J$349,$220:$220,0),FALSE),"")</f>
        <v>-1521464.34</v>
      </c>
      <c r="K615" s="287">
        <f>IFERROR(VLOOKUP($B$611,$222:$344,MATCH($T615&amp;"/"&amp;K$349,$220:$220,0),FALSE),"")</f>
        <v>-1465409.77</v>
      </c>
      <c r="L615" s="287">
        <f>IFERROR(VLOOKUP($B$611,$222:$344,MATCH($T615&amp;"/"&amp;L$349,$220:$220,0),FALSE),"")</f>
        <v>-1454629.88</v>
      </c>
      <c r="M615" s="287">
        <f>IFERROR(VLOOKUP($B$611,$222:$344,MATCH($T615&amp;"/"&amp;M$349,$220:$220,0),FALSE),"")</f>
        <v>-2050032.82</v>
      </c>
      <c r="N615" s="286">
        <f>IFERROR(VLOOKUP($B$611,$222:$344,MATCH($T615&amp;"/"&amp;N$349,$220:$220,0),FALSE),"")</f>
        <v>-1984342.19</v>
      </c>
      <c r="O615" s="286">
        <f>IFERROR(VLOOKUP($B$611,$222:$344,MATCH($T615&amp;"/"&amp;O$349,$220:$220,0),FALSE),"")</f>
        <v>-1722237.92</v>
      </c>
      <c r="P615" s="287">
        <f>IFERROR(VLOOKUP($B$611,$222:$344,MATCH($T615&amp;"/"&amp;P$349,$220:$220,0),FALSE),"")</f>
        <v>-1161739.05</v>
      </c>
      <c r="Q615" s="286">
        <f>IFERROR(VLOOKUP($B$611,$222:$344,MATCH($T615&amp;"/"&amp;Q$349,$220:$220,0),FALSE),"")</f>
        <v>-2113616.98</v>
      </c>
      <c r="R615" s="286" t="str">
        <f>IFERROR(VLOOKUP($B$611,$222:$344,MATCH($T615&amp;"/"&amp;R$349,$220:$220,0),FALSE),"")</f>
        <v/>
      </c>
      <c r="S615" s="48"/>
      <c r="T615" s="285" t="s">
        <v>172</v>
      </c>
      <c r="W615" s="331"/>
      <c r="X615" s="330"/>
      <c r="Y615" s="331"/>
      <c r="Z615" s="330"/>
      <c r="AA615" s="331"/>
      <c r="AB615" s="332"/>
      <c r="AC615" s="330"/>
      <c r="AD615" s="331"/>
      <c r="AE615" s="330"/>
      <c r="AF615" s="329"/>
      <c r="AG615" s="328"/>
      <c r="AH615" s="327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2:46" x14ac:dyDescent="0.15">
      <c r="B616" s="326" t="s">
        <v>184</v>
      </c>
      <c r="C616" s="325"/>
      <c r="D616" s="325"/>
      <c r="E616" s="325"/>
      <c r="F616" s="325"/>
      <c r="G616" s="325"/>
      <c r="H616" s="325"/>
      <c r="I616" s="325"/>
      <c r="J616" s="325"/>
      <c r="K616" s="325"/>
      <c r="L616" s="325"/>
      <c r="M616" s="325"/>
      <c r="N616" s="325"/>
      <c r="O616" s="325"/>
      <c r="P616" s="325"/>
      <c r="Q616" s="325"/>
      <c r="R616" s="325"/>
      <c r="W616" s="207"/>
      <c r="X616" s="206"/>
      <c r="Y616" s="207"/>
      <c r="Z616" s="206"/>
      <c r="AA616" s="207"/>
      <c r="AB616" s="314"/>
      <c r="AC616" s="206"/>
      <c r="AD616" s="207"/>
      <c r="AE616" s="206"/>
      <c r="AF616" s="324"/>
      <c r="AG616" s="323"/>
      <c r="AH616" s="322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2:46" x14ac:dyDescent="0.15">
      <c r="B617" s="287">
        <f>IFERROR(VLOOKUP($B$616,$222:$344,MATCH($T617&amp;"/"&amp;B$349,$220:$220,0),FALSE),"")</f>
        <v>-732297</v>
      </c>
      <c r="C617" s="287">
        <f>IFERROR(VLOOKUP($B$616,$222:$344,MATCH($T617&amp;"/"&amp;C$349,$220:$220,0),FALSE),"")</f>
        <v>-615270</v>
      </c>
      <c r="D617" s="287">
        <f>IFERROR(VLOOKUP($B$616,$222:$344,MATCH($T617&amp;"/"&amp;D$349,$220:$220,0),FALSE),"")</f>
        <v>-458197</v>
      </c>
      <c r="E617" s="287">
        <f>IFERROR(VLOOKUP($B$616,$222:$344,MATCH($T617&amp;"/"&amp;E$349,$220:$220,0),FALSE),"")</f>
        <v>-268906</v>
      </c>
      <c r="F617" s="287">
        <f>IFERROR(VLOOKUP($B$616,$222:$344,MATCH($T617&amp;"/"&amp;F$349,$220:$220,0),FALSE),"")</f>
        <v>-549181</v>
      </c>
      <c r="G617" s="287">
        <f>IFERROR(VLOOKUP($B$616,$222:$344,MATCH($T617&amp;"/"&amp;G$349,$220:$220,0),FALSE),"")</f>
        <v>-542188</v>
      </c>
      <c r="H617" s="287">
        <f>IFERROR(VLOOKUP($B$616,$222:$344,MATCH($T617&amp;"/"&amp;H$349,$220:$220,0),FALSE),"")</f>
        <v>-340476</v>
      </c>
      <c r="I617" s="287">
        <f>IFERROR(VLOOKUP($B$616,$222:$344,MATCH($T617&amp;"/"&amp;I$349,$220:$220,0),FALSE),"")</f>
        <v>-238897</v>
      </c>
      <c r="J617" s="287">
        <f>IFERROR(VLOOKUP($B$616,$222:$344,MATCH($T617&amp;"/"&amp;J$349,$220:$220,0),FALSE),"")</f>
        <v>-353537</v>
      </c>
      <c r="K617" s="287">
        <f>IFERROR(VLOOKUP($B$616,$222:$344,MATCH($T617&amp;"/"&amp;K$349,$220:$220,0),FALSE),"")</f>
        <v>-914963</v>
      </c>
      <c r="L617" s="287">
        <f>IFERROR(VLOOKUP($B$616,$222:$344,MATCH($T617&amp;"/"&amp;L$349,$220:$220,0),FALSE),"")</f>
        <v>-370545</v>
      </c>
      <c r="M617" s="287">
        <f>IFERROR(VLOOKUP($B$616,$222:$344,MATCH($T617&amp;"/"&amp;M$349,$220:$220,0),FALSE),"")</f>
        <v>-729863</v>
      </c>
      <c r="N617" s="286">
        <f>IFERROR(VLOOKUP($B$616,$222:$344,MATCH($T617&amp;"/"&amp;N$349,$220:$220,0),FALSE),"")</f>
        <v>-1608634</v>
      </c>
      <c r="O617" s="286">
        <f>IFERROR(VLOOKUP($B$616,$222:$344,MATCH($T617&amp;"/"&amp;O$349,$220:$220,0),FALSE),"")</f>
        <v>-765805</v>
      </c>
      <c r="P617" s="287">
        <f>IFERROR(VLOOKUP($B$616,$222:$344,MATCH($T617&amp;"/"&amp;P$349,$220:$220,0),FALSE),"")</f>
        <v>-339185</v>
      </c>
      <c r="Q617" s="286">
        <f>IFERROR(VLOOKUP($B$616,$222:$344,MATCH($T617&amp;"/"&amp;Q$349,$220:$220,0),FALSE),"")</f>
        <v>-348565</v>
      </c>
      <c r="R617" s="286">
        <f>IFERROR(VLOOKUP($B$616,$222:$344,MATCH($T617&amp;"/"&amp;R$349,$220:$220,0),FALSE),"")</f>
        <v>-1048151</v>
      </c>
      <c r="S617" s="48"/>
      <c r="T617" s="285" t="s">
        <v>175</v>
      </c>
      <c r="W617" s="321"/>
      <c r="X617" s="320"/>
      <c r="Y617" s="320"/>
      <c r="Z617" s="320"/>
      <c r="AA617" s="320"/>
      <c r="AB617" s="320"/>
      <c r="AC617" s="320"/>
      <c r="AD617" s="320"/>
      <c r="AE617" s="320"/>
      <c r="AF617" s="320"/>
      <c r="AG617" s="213" t="s">
        <v>183</v>
      </c>
      <c r="AH617" s="212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2:46" x14ac:dyDescent="0.15">
      <c r="B618" s="287">
        <f>IFERROR(VLOOKUP($B$616,$222:$344,MATCH($T618&amp;"/"&amp;B$349,$220:$220,0),FALSE),"")</f>
        <v>-1488559</v>
      </c>
      <c r="C618" s="287">
        <f>IFERROR(VLOOKUP($B$616,$222:$344,MATCH($T618&amp;"/"&amp;C$349,$220:$220,0),FALSE),"")</f>
        <v>-1257124</v>
      </c>
      <c r="D618" s="287">
        <f>IFERROR(VLOOKUP($B$616,$222:$344,MATCH($T618&amp;"/"&amp;D$349,$220:$220,0),FALSE),"")</f>
        <v>-812775</v>
      </c>
      <c r="E618" s="287">
        <f>IFERROR(VLOOKUP($B$616,$222:$344,MATCH($T618&amp;"/"&amp;E$349,$220:$220,0),FALSE),"")</f>
        <v>-598820</v>
      </c>
      <c r="F618" s="287">
        <f>IFERROR(VLOOKUP($B$616,$222:$344,MATCH($T618&amp;"/"&amp;F$349,$220:$220,0),FALSE),"")</f>
        <v>-990840</v>
      </c>
      <c r="G618" s="287">
        <f>IFERROR(VLOOKUP($B$616,$222:$344,MATCH($T618&amp;"/"&amp;G$349,$220:$220,0),FALSE),"")</f>
        <v>-1041895</v>
      </c>
      <c r="H618" s="287">
        <f>IFERROR(VLOOKUP($B$616,$222:$344,MATCH($T618&amp;"/"&amp;H$349,$220:$220,0),FALSE),"")</f>
        <v>-559546</v>
      </c>
      <c r="I618" s="287">
        <f>IFERROR(VLOOKUP($B$616,$222:$344,MATCH($T618&amp;"/"&amp;I$349,$220:$220,0),FALSE),"")</f>
        <v>-457622</v>
      </c>
      <c r="J618" s="287">
        <f>IFERROR(VLOOKUP($B$616,$222:$344,MATCH($T618&amp;"/"&amp;J$349,$220:$220,0),FALSE),"")</f>
        <v>-659623</v>
      </c>
      <c r="K618" s="287">
        <f>IFERROR(VLOOKUP($B$616,$222:$344,MATCH($T618&amp;"/"&amp;K$349,$220:$220,0),FALSE),"")</f>
        <v>-1174143</v>
      </c>
      <c r="L618" s="287">
        <f>IFERROR(VLOOKUP($B$616,$222:$344,MATCH($T618&amp;"/"&amp;L$349,$220:$220,0),FALSE),"")</f>
        <v>-937886</v>
      </c>
      <c r="M618" s="287">
        <f>IFERROR(VLOOKUP($B$616,$222:$344,MATCH($T618&amp;"/"&amp;M$349,$220:$220,0),FALSE),"")</f>
        <v>-1497489</v>
      </c>
      <c r="N618" s="286">
        <f>IFERROR(VLOOKUP($B$616,$222:$344,MATCH($T618&amp;"/"&amp;N$349,$220:$220,0),FALSE),"")</f>
        <v>-1973006</v>
      </c>
      <c r="O618" s="286">
        <f>IFERROR(VLOOKUP($B$616,$222:$344,MATCH($T618&amp;"/"&amp;O$349,$220:$220,0),FALSE),"")</f>
        <v>-1481809</v>
      </c>
      <c r="P618" s="287">
        <f>IFERROR(VLOOKUP($B$616,$222:$344,MATCH($T618&amp;"/"&amp;P$349,$220:$220,0),FALSE),"")</f>
        <v>-1097366</v>
      </c>
      <c r="Q618" s="286">
        <f>IFERROR(VLOOKUP($B$616,$222:$344,MATCH($T618&amp;"/"&amp;Q$349,$220:$220,0),FALSE),"")</f>
        <v>-425921</v>
      </c>
      <c r="R618" s="286" t="str">
        <f>IFERROR(VLOOKUP($B$616,$222:$344,MATCH($T618&amp;"/"&amp;R$349,$220:$220,0),FALSE),"")</f>
        <v/>
      </c>
      <c r="S618" s="48"/>
      <c r="T618" s="285" t="s">
        <v>174</v>
      </c>
      <c r="W618" s="319"/>
      <c r="X618" s="319">
        <f>X609/(1+X617)</f>
        <v>0</v>
      </c>
      <c r="Y618" s="319">
        <f>(Y609)/(((1+Y617)^2))</f>
        <v>0</v>
      </c>
      <c r="Z618" s="319">
        <f>(Z609)/(((1+Z617)^3))</f>
        <v>0</v>
      </c>
      <c r="AA618" s="319">
        <f>(AA609)/(((1+AA617)^4))</f>
        <v>0</v>
      </c>
      <c r="AB618" s="319">
        <f>(AB609)/(((1+AB617)^5))</f>
        <v>0</v>
      </c>
      <c r="AC618" s="319">
        <f>(AC609)/(((1+AC617)^6))</f>
        <v>0</v>
      </c>
      <c r="AD618" s="319">
        <f>(AD609)/(((1+AD617)^7))</f>
        <v>0</v>
      </c>
      <c r="AE618" s="319">
        <f>(AE609)/(((1+AE617)^8))</f>
        <v>0</v>
      </c>
      <c r="AF618" s="319">
        <f>(AF609)/(((1+AF617)^9))</f>
        <v>0</v>
      </c>
      <c r="AG618" s="207"/>
      <c r="AH618" s="206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2:46" x14ac:dyDescent="0.15">
      <c r="B619" s="287">
        <f>IFERROR(VLOOKUP($B$616,$222:$344,MATCH($T619&amp;"/"&amp;B$349,$220:$220,0),FALSE),"")</f>
        <v>-84729</v>
      </c>
      <c r="C619" s="287">
        <f>IFERROR(VLOOKUP($B$616,$222:$344,MATCH($T619&amp;"/"&amp;C$349,$220:$220,0),FALSE),"")</f>
        <v>-2096879</v>
      </c>
      <c r="D619" s="287">
        <f>IFERROR(VLOOKUP($B$616,$222:$344,MATCH($T619&amp;"/"&amp;D$349,$220:$220,0),FALSE),"")</f>
        <v>-1662885</v>
      </c>
      <c r="E619" s="287">
        <f>IFERROR(VLOOKUP($B$616,$222:$344,MATCH($T619&amp;"/"&amp;E$349,$220:$220,0),FALSE),"")</f>
        <v>-1743797</v>
      </c>
      <c r="F619" s="287">
        <f>IFERROR(VLOOKUP($B$616,$222:$344,MATCH($T619&amp;"/"&amp;F$349,$220:$220,0),FALSE),"")</f>
        <v>-1375942</v>
      </c>
      <c r="G619" s="287">
        <f>IFERROR(VLOOKUP($B$616,$222:$344,MATCH($T619&amp;"/"&amp;G$349,$220:$220,0),FALSE),"")</f>
        <v>-1234299</v>
      </c>
      <c r="H619" s="287">
        <f>IFERROR(VLOOKUP($B$616,$222:$344,MATCH($T619&amp;"/"&amp;H$349,$220:$220,0),FALSE),"")</f>
        <v>-819423</v>
      </c>
      <c r="I619" s="287">
        <f>IFERROR(VLOOKUP($B$616,$222:$344,MATCH($T619&amp;"/"&amp;I$349,$220:$220,0),FALSE),"")</f>
        <v>-837983</v>
      </c>
      <c r="J619" s="287">
        <f>IFERROR(VLOOKUP($B$616,$222:$344,MATCH($T619&amp;"/"&amp;J$349,$220:$220,0),FALSE),"")</f>
        <v>-907677</v>
      </c>
      <c r="K619" s="287">
        <f>IFERROR(VLOOKUP($B$616,$222:$344,MATCH($T619&amp;"/"&amp;K$349,$220:$220,0),FALSE),"")</f>
        <v>-1246749</v>
      </c>
      <c r="L619" s="287">
        <f>IFERROR(VLOOKUP($B$616,$222:$344,MATCH($T619&amp;"/"&amp;L$349,$220:$220,0),FALSE),"")</f>
        <v>-1538908</v>
      </c>
      <c r="M619" s="287">
        <f>IFERROR(VLOOKUP($B$616,$222:$344,MATCH($T619&amp;"/"&amp;M$349,$220:$220,0),FALSE),"")</f>
        <v>-2236779</v>
      </c>
      <c r="N619" s="286">
        <f>IFERROR(VLOOKUP($B$616,$222:$344,MATCH($T619&amp;"/"&amp;N$349,$220:$220,0),FALSE),"")</f>
        <v>-2026850</v>
      </c>
      <c r="O619" s="286">
        <f>IFERROR(VLOOKUP($B$616,$222:$344,MATCH($T619&amp;"/"&amp;O$349,$220:$220,0),FALSE),"")</f>
        <v>-2328447</v>
      </c>
      <c r="P619" s="287">
        <f>IFERROR(VLOOKUP($B$616,$222:$344,MATCH($T619&amp;"/"&amp;P$349,$220:$220,0),FALSE),"")</f>
        <v>-1229165</v>
      </c>
      <c r="Q619" s="286">
        <f>IFERROR(VLOOKUP($B$616,$222:$344,MATCH($T619&amp;"/"&amp;Q$349,$220:$220,0),FALSE),"")</f>
        <v>-1356815</v>
      </c>
      <c r="R619" s="286" t="str">
        <f>IFERROR(VLOOKUP($B$616,$222:$344,MATCH($T619&amp;"/"&amp;R$349,$220:$220,0),FALSE),"")</f>
        <v/>
      </c>
      <c r="S619" s="48"/>
      <c r="T619" s="285" t="s">
        <v>173</v>
      </c>
      <c r="W619" s="213" t="s">
        <v>182</v>
      </c>
      <c r="X619" s="318"/>
      <c r="Y619" s="318"/>
      <c r="Z619" s="318"/>
      <c r="AA619" s="318"/>
      <c r="AB619" s="212"/>
      <c r="AC619" s="317"/>
      <c r="AD619" s="316"/>
      <c r="AE619" s="316"/>
      <c r="AF619" s="316"/>
      <c r="AG619" s="316"/>
      <c r="AH619" s="315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2:46" x14ac:dyDescent="0.15">
      <c r="B620" s="287">
        <f>IFERROR(VLOOKUP($B$616,$222:$344,MATCH($T620&amp;"/"&amp;B$349,$220:$220,0),FALSE),"")</f>
        <v>-1356641.28</v>
      </c>
      <c r="C620" s="287">
        <f>IFERROR(VLOOKUP($B$616,$222:$344,MATCH($T620&amp;"/"&amp;C$349,$220:$220,0),FALSE),"")</f>
        <v>-2888859.61</v>
      </c>
      <c r="D620" s="287">
        <f>IFERROR(VLOOKUP($B$616,$222:$344,MATCH($T620&amp;"/"&amp;D$349,$220:$220,0),FALSE),"")</f>
        <v>-2215293.52</v>
      </c>
      <c r="E620" s="287">
        <f>IFERROR(VLOOKUP($B$616,$222:$344,MATCH($T620&amp;"/"&amp;E$349,$220:$220,0),FALSE),"")</f>
        <v>-2144174.79</v>
      </c>
      <c r="F620" s="287">
        <f>IFERROR(VLOOKUP($B$616,$222:$344,MATCH($T620&amp;"/"&amp;F$349,$220:$220,0),FALSE),"")</f>
        <v>-2011861.82</v>
      </c>
      <c r="G620" s="287">
        <f>IFERROR(VLOOKUP($B$616,$222:$344,MATCH($T620&amp;"/"&amp;G$349,$220:$220,0),FALSE),"")</f>
        <v>-1841332.65</v>
      </c>
      <c r="H620" s="287">
        <f>IFERROR(VLOOKUP($B$616,$222:$344,MATCH($T620&amp;"/"&amp;H$349,$220:$220,0),FALSE),"")</f>
        <v>-1434452.94</v>
      </c>
      <c r="I620" s="287">
        <f>IFERROR(VLOOKUP($B$616,$222:$344,MATCH($T620&amp;"/"&amp;I$349,$220:$220,0),FALSE),"")</f>
        <v>-1766376.18</v>
      </c>
      <c r="J620" s="287">
        <f>IFERROR(VLOOKUP($B$616,$222:$344,MATCH($T620&amp;"/"&amp;J$349,$220:$220,0),FALSE),"")</f>
        <v>-1565439.15</v>
      </c>
      <c r="K620" s="287">
        <f>IFERROR(VLOOKUP($B$616,$222:$344,MATCH($T620&amp;"/"&amp;K$349,$220:$220,0),FALSE),"")</f>
        <v>-3189169.74</v>
      </c>
      <c r="L620" s="287">
        <f>IFERROR(VLOOKUP($B$616,$222:$344,MATCH($T620&amp;"/"&amp;L$349,$220:$220,0),FALSE),"")</f>
        <v>-2669174.19</v>
      </c>
      <c r="M620" s="287">
        <f>IFERROR(VLOOKUP($B$616,$222:$344,MATCH($T620&amp;"/"&amp;M$349,$220:$220,0),FALSE),"")</f>
        <v>-2593716.7200000002</v>
      </c>
      <c r="N620" s="286">
        <f>IFERROR(VLOOKUP($B$616,$222:$344,MATCH($T620&amp;"/"&amp;N$349,$220:$220,0),FALSE),"")</f>
        <v>-2629021.1</v>
      </c>
      <c r="O620" s="286">
        <f>IFERROR(VLOOKUP($B$616,$222:$344,MATCH($T620&amp;"/"&amp;O$349,$220:$220,0),FALSE),"")</f>
        <v>-2997469.09</v>
      </c>
      <c r="P620" s="287">
        <f>IFERROR(VLOOKUP($B$616,$222:$344,MATCH($T620&amp;"/"&amp;P$349,$220:$220,0),FALSE),"")</f>
        <v>-1798221.19</v>
      </c>
      <c r="Q620" s="286">
        <f>IFERROR(VLOOKUP($B$616,$222:$344,MATCH($T620&amp;"/"&amp;Q$349,$220:$220,0),FALSE),"")</f>
        <v>-1585670.4</v>
      </c>
      <c r="R620" s="286" t="str">
        <f>IFERROR(VLOOKUP($B$616,$222:$344,MATCH($T620&amp;"/"&amp;R$349,$220:$220,0),FALSE),"")</f>
        <v/>
      </c>
      <c r="S620" s="48"/>
      <c r="T620" s="285" t="s">
        <v>172</v>
      </c>
      <c r="W620" s="207"/>
      <c r="X620" s="314"/>
      <c r="Y620" s="314"/>
      <c r="Z620" s="314"/>
      <c r="AA620" s="314"/>
      <c r="AB620" s="206"/>
      <c r="AC620" s="313"/>
      <c r="AD620" s="312"/>
      <c r="AE620" s="312"/>
      <c r="AF620" s="312"/>
      <c r="AG620" s="312"/>
      <c r="AH620" s="311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2:46" x14ac:dyDescent="0.15">
      <c r="B621" s="310" t="s">
        <v>181</v>
      </c>
      <c r="C621" s="309"/>
      <c r="D621" s="309"/>
      <c r="E621" s="309"/>
      <c r="F621" s="309"/>
      <c r="G621" s="309"/>
      <c r="H621" s="309"/>
      <c r="I621" s="309"/>
      <c r="J621" s="309"/>
      <c r="K621" s="309"/>
      <c r="L621" s="309"/>
      <c r="M621" s="309"/>
      <c r="N621" s="309"/>
      <c r="O621" s="309"/>
      <c r="P621" s="309"/>
      <c r="Q621" s="309"/>
      <c r="R621" s="309"/>
      <c r="W621" s="305" t="s">
        <v>180</v>
      </c>
      <c r="X621" s="304"/>
      <c r="Y621" s="303"/>
      <c r="Z621" s="308"/>
      <c r="AA621" s="307"/>
      <c r="AB621" s="306"/>
      <c r="AC621" s="305" t="s">
        <v>179</v>
      </c>
      <c r="AD621" s="304"/>
      <c r="AE621" s="303"/>
      <c r="AF621" s="302">
        <f>SUM(X609:AF609,Y614)</f>
        <v>0</v>
      </c>
      <c r="AG621" s="301"/>
      <c r="AH621" s="300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2:46" x14ac:dyDescent="0.15">
      <c r="B622" s="287">
        <f>IFERROR(VLOOKUP($B$621,$222:$344,MATCH($T622&amp;"/"&amp;B$349,$220:$220,0),FALSE),"")</f>
        <v>239502</v>
      </c>
      <c r="C622" s="287">
        <f>IFERROR(VLOOKUP($B$621,$222:$344,MATCH($T622&amp;"/"&amp;C$349,$220:$220,0),FALSE),"")</f>
        <v>258129</v>
      </c>
      <c r="D622" s="287">
        <f>IFERROR(VLOOKUP($B$621,$222:$344,MATCH($T622&amp;"/"&amp;D$349,$220:$220,0),FALSE),"")</f>
        <v>-62667</v>
      </c>
      <c r="E622" s="287">
        <f>IFERROR(VLOOKUP($B$621,$222:$344,MATCH($T622&amp;"/"&amp;E$349,$220:$220,0),FALSE),"")</f>
        <v>-214736</v>
      </c>
      <c r="F622" s="287">
        <f>IFERROR(VLOOKUP($B$621,$222:$344,MATCH($T622&amp;"/"&amp;F$349,$220:$220,0),FALSE),"")</f>
        <v>-215582</v>
      </c>
      <c r="G622" s="287">
        <f>IFERROR(VLOOKUP($B$621,$222:$344,MATCH($T622&amp;"/"&amp;G$349,$220:$220,0),FALSE),"")</f>
        <v>-681316</v>
      </c>
      <c r="H622" s="287">
        <f>IFERROR(VLOOKUP($B$621,$222:$344,MATCH($T622&amp;"/"&amp;H$349,$220:$220,0),FALSE),"")</f>
        <v>-879386</v>
      </c>
      <c r="I622" s="287">
        <f>IFERROR(VLOOKUP($B$621,$222:$344,MATCH($T622&amp;"/"&amp;I$349,$220:$220,0),FALSE),"")</f>
        <v>-1153083</v>
      </c>
      <c r="J622" s="287">
        <f>IFERROR(VLOOKUP($B$621,$222:$344,MATCH($T622&amp;"/"&amp;J$349,$220:$220,0),FALSE),"")</f>
        <v>-514554</v>
      </c>
      <c r="K622" s="287">
        <f>IFERROR(VLOOKUP($B$621,$222:$344,MATCH($T622&amp;"/"&amp;K$349,$220:$220,0),FALSE),"")</f>
        <v>-232447</v>
      </c>
      <c r="L622" s="287">
        <f>IFERROR(VLOOKUP($B$621,$222:$344,MATCH($T622&amp;"/"&amp;L$349,$220:$220,0),FALSE),"")</f>
        <v>-141498</v>
      </c>
      <c r="M622" s="287">
        <f>IFERROR(VLOOKUP($B$621,$222:$344,MATCH($T622&amp;"/"&amp;M$349,$220:$220,0),FALSE),"")</f>
        <v>-140795</v>
      </c>
      <c r="N622" s="287">
        <f>IFERROR(VLOOKUP($B$621,$222:$344,MATCH($T622&amp;"/"&amp;N$349,$220:$220,0),FALSE),"")</f>
        <v>1358606</v>
      </c>
      <c r="O622" s="287">
        <f>IFERROR(VLOOKUP($B$621,$222:$344,MATCH($T622&amp;"/"&amp;O$349,$220:$220,0),FALSE),"")</f>
        <v>432296</v>
      </c>
      <c r="P622" s="287">
        <f>IFERROR(VLOOKUP($B$621,$222:$344,MATCH($T622&amp;"/"&amp;P$349,$220:$220,0),FALSE),"")</f>
        <v>-107899</v>
      </c>
      <c r="Q622" s="287">
        <f>IFERROR(VLOOKUP($B$621,$222:$344,MATCH($T622&amp;"/"&amp;Q$349,$220:$220,0),FALSE),"")</f>
        <v>-1090019</v>
      </c>
      <c r="R622" s="287">
        <f>IFERROR(VLOOKUP($B$621,$222:$344,MATCH($T622&amp;"/"&amp;R$349,$220:$220,0),FALSE),"")</f>
        <v>-1279712</v>
      </c>
      <c r="S622" s="48"/>
      <c r="T622" s="285" t="s">
        <v>175</v>
      </c>
      <c r="W622" s="296"/>
      <c r="X622" s="295"/>
      <c r="Y622" s="294"/>
      <c r="Z622" s="299"/>
      <c r="AA622" s="298"/>
      <c r="AB622" s="297"/>
      <c r="AC622" s="296"/>
      <c r="AD622" s="295"/>
      <c r="AE622" s="294"/>
      <c r="AF622" s="293"/>
      <c r="AG622" s="292"/>
      <c r="AH622" s="291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2:46" x14ac:dyDescent="0.15">
      <c r="B623" s="287">
        <f>IFERROR(VLOOKUP($B$621,$222:$344,MATCH($T623&amp;"/"&amp;B$349,$220:$220,0),FALSE),"")</f>
        <v>431521</v>
      </c>
      <c r="C623" s="287">
        <f>IFERROR(VLOOKUP($B$621,$222:$344,MATCH($T623&amp;"/"&amp;C$349,$220:$220,0),FALSE),"")</f>
        <v>598321</v>
      </c>
      <c r="D623" s="287">
        <f>IFERROR(VLOOKUP($B$621,$222:$344,MATCH($T623&amp;"/"&amp;D$349,$220:$220,0),FALSE),"")</f>
        <v>114749</v>
      </c>
      <c r="E623" s="287">
        <f>IFERROR(VLOOKUP($B$621,$222:$344,MATCH($T623&amp;"/"&amp;E$349,$220:$220,0),FALSE),"")</f>
        <v>-82808</v>
      </c>
      <c r="F623" s="287">
        <f>IFERROR(VLOOKUP($B$621,$222:$344,MATCH($T623&amp;"/"&amp;F$349,$220:$220,0),FALSE),"")</f>
        <v>-336044</v>
      </c>
      <c r="G623" s="287">
        <f>IFERROR(VLOOKUP($B$621,$222:$344,MATCH($T623&amp;"/"&amp;G$349,$220:$220,0),FALSE),"")</f>
        <v>-842372</v>
      </c>
      <c r="H623" s="287">
        <f>IFERROR(VLOOKUP($B$621,$222:$344,MATCH($T623&amp;"/"&amp;H$349,$220:$220,0),FALSE),"")</f>
        <v>-1887159</v>
      </c>
      <c r="I623" s="287">
        <f>IFERROR(VLOOKUP($B$621,$222:$344,MATCH($T623&amp;"/"&amp;I$349,$220:$220,0),FALSE),"")</f>
        <v>-1894795</v>
      </c>
      <c r="J623" s="287">
        <f>IFERROR(VLOOKUP($B$621,$222:$344,MATCH($T623&amp;"/"&amp;J$349,$220:$220,0),FALSE),"")</f>
        <v>-994075</v>
      </c>
      <c r="K623" s="287">
        <f>IFERROR(VLOOKUP($B$621,$222:$344,MATCH($T623&amp;"/"&amp;K$349,$220:$220,0),FALSE),"")</f>
        <v>-1709901</v>
      </c>
      <c r="L623" s="287">
        <f>IFERROR(VLOOKUP($B$621,$222:$344,MATCH($T623&amp;"/"&amp;L$349,$220:$220,0),FALSE),"")</f>
        <v>-1043517</v>
      </c>
      <c r="M623" s="287">
        <f>IFERROR(VLOOKUP($B$621,$222:$344,MATCH($T623&amp;"/"&amp;M$349,$220:$220,0),FALSE),"")</f>
        <v>-1065751</v>
      </c>
      <c r="N623" s="287">
        <f>IFERROR(VLOOKUP($B$621,$222:$344,MATCH($T623&amp;"/"&amp;N$349,$220:$220,0),FALSE),"")</f>
        <v>2017533</v>
      </c>
      <c r="O623" s="287">
        <f>IFERROR(VLOOKUP($B$621,$222:$344,MATCH($T623&amp;"/"&amp;O$349,$220:$220,0),FALSE),"")</f>
        <v>796502</v>
      </c>
      <c r="P623" s="287">
        <f>IFERROR(VLOOKUP($B$621,$222:$344,MATCH($T623&amp;"/"&amp;P$349,$220:$220,0),FALSE),"")</f>
        <v>-1105055</v>
      </c>
      <c r="Q623" s="287">
        <f>IFERROR(VLOOKUP($B$621,$222:$344,MATCH($T623&amp;"/"&amp;Q$349,$220:$220,0),FALSE),"")</f>
        <v>-1025579</v>
      </c>
      <c r="R623" s="287" t="str">
        <f>IFERROR(VLOOKUP($B$621,$222:$344,MATCH($T623&amp;"/"&amp;R$349,$220:$220,0),FALSE),"")</f>
        <v/>
      </c>
      <c r="S623" s="48"/>
      <c r="T623" s="285" t="s">
        <v>174</v>
      </c>
      <c r="W623" s="279" t="s">
        <v>178</v>
      </c>
      <c r="X623" s="279"/>
      <c r="Y623" s="279"/>
      <c r="Z623" s="279"/>
      <c r="AA623" s="279"/>
      <c r="AB623" s="279"/>
      <c r="AC623" s="288" t="e">
        <f>(AF609/W609)^(1/COUNT(X608:AF608))-1</f>
        <v>#DIV/0!</v>
      </c>
      <c r="AD623" s="288"/>
      <c r="AE623" s="288"/>
      <c r="AF623" s="288"/>
      <c r="AG623" s="288"/>
      <c r="AH623" s="288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2:46" x14ac:dyDescent="0.15">
      <c r="B624" s="287">
        <f>IFERROR(VLOOKUP($B$621,$222:$344,MATCH($T624&amp;"/"&amp;B$349,$220:$220,0),FALSE),"")</f>
        <v>-697118</v>
      </c>
      <c r="C624" s="287">
        <f>IFERROR(VLOOKUP($B$621,$222:$344,MATCH($T624&amp;"/"&amp;C$349,$220:$220,0),FALSE),"")</f>
        <v>1199640</v>
      </c>
      <c r="D624" s="287">
        <f>IFERROR(VLOOKUP($B$621,$222:$344,MATCH($T624&amp;"/"&amp;D$349,$220:$220,0),FALSE),"")</f>
        <v>733152</v>
      </c>
      <c r="E624" s="287">
        <f>IFERROR(VLOOKUP($B$621,$222:$344,MATCH($T624&amp;"/"&amp;E$349,$220:$220,0),FALSE),"")</f>
        <v>204421</v>
      </c>
      <c r="F624" s="287">
        <f>IFERROR(VLOOKUP($B$621,$222:$344,MATCH($T624&amp;"/"&amp;F$349,$220:$220,0),FALSE),"")</f>
        <v>-625353</v>
      </c>
      <c r="G624" s="287">
        <f>IFERROR(VLOOKUP($B$621,$222:$344,MATCH($T624&amp;"/"&amp;G$349,$220:$220,0),FALSE),"")</f>
        <v>-1600776</v>
      </c>
      <c r="H624" s="287">
        <f>IFERROR(VLOOKUP($B$621,$222:$344,MATCH($T624&amp;"/"&amp;H$349,$220:$220,0),FALSE),"")</f>
        <v>-2107678</v>
      </c>
      <c r="I624" s="287">
        <f>IFERROR(VLOOKUP($B$621,$222:$344,MATCH($T624&amp;"/"&amp;I$349,$220:$220,0),FALSE),"")</f>
        <v>-2367988</v>
      </c>
      <c r="J624" s="287">
        <f>IFERROR(VLOOKUP($B$621,$222:$344,MATCH($T624&amp;"/"&amp;J$349,$220:$220,0),FALSE),"")</f>
        <v>-1474207</v>
      </c>
      <c r="K624" s="287">
        <f>IFERROR(VLOOKUP($B$621,$222:$344,MATCH($T624&amp;"/"&amp;K$349,$220:$220,0),FALSE),"")</f>
        <v>-1860772</v>
      </c>
      <c r="L624" s="287">
        <f>IFERROR(VLOOKUP($B$621,$222:$344,MATCH($T624&amp;"/"&amp;L$349,$220:$220,0),FALSE),"")</f>
        <v>-1066594</v>
      </c>
      <c r="M624" s="287">
        <f>IFERROR(VLOOKUP($B$621,$222:$344,MATCH($T624&amp;"/"&amp;M$349,$220:$220,0),FALSE),"")</f>
        <v>-914563</v>
      </c>
      <c r="N624" s="287">
        <f>IFERROR(VLOOKUP($B$621,$222:$344,MATCH($T624&amp;"/"&amp;N$349,$220:$220,0),FALSE),"")</f>
        <v>1587565</v>
      </c>
      <c r="O624" s="287">
        <f>IFERROR(VLOOKUP($B$621,$222:$344,MATCH($T624&amp;"/"&amp;O$349,$220:$220,0),FALSE),"")</f>
        <v>1201920</v>
      </c>
      <c r="P624" s="287">
        <f>IFERROR(VLOOKUP($B$621,$222:$344,MATCH($T624&amp;"/"&amp;P$349,$220:$220,0),FALSE),"")</f>
        <v>-1728446</v>
      </c>
      <c r="Q624" s="287">
        <f>IFERROR(VLOOKUP($B$621,$222:$344,MATCH($T624&amp;"/"&amp;Q$349,$220:$220,0),FALSE),"")</f>
        <v>-3223299</v>
      </c>
      <c r="R624" s="287" t="str">
        <f>IFERROR(VLOOKUP($B$621,$222:$344,MATCH($T624&amp;"/"&amp;R$349,$220:$220,0),FALSE),"")</f>
        <v/>
      </c>
      <c r="S624" s="48"/>
      <c r="T624" s="285" t="s">
        <v>173</v>
      </c>
      <c r="W624" s="279"/>
      <c r="X624" s="279"/>
      <c r="Y624" s="279"/>
      <c r="Z624" s="279"/>
      <c r="AA624" s="279"/>
      <c r="AB624" s="279"/>
      <c r="AC624" s="288"/>
      <c r="AD624" s="288"/>
      <c r="AE624" s="288"/>
      <c r="AF624" s="288"/>
      <c r="AG624" s="288"/>
      <c r="AH624" s="288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2:46" x14ac:dyDescent="0.15">
      <c r="B625" s="287">
        <f>IFERROR(VLOOKUP($B$621,$222:$344,MATCH($T625&amp;"/"&amp;B$349,$220:$220,0),FALSE),"")</f>
        <v>-35511.21</v>
      </c>
      <c r="C625" s="287">
        <f>IFERROR(VLOOKUP($B$621,$222:$344,MATCH($T625&amp;"/"&amp;C$349,$220:$220,0),FALSE),"")</f>
        <v>1609562.16</v>
      </c>
      <c r="D625" s="287">
        <f>IFERROR(VLOOKUP($B$621,$222:$344,MATCH($T625&amp;"/"&amp;D$349,$220:$220,0),FALSE),"")</f>
        <v>799405.04</v>
      </c>
      <c r="E625" s="287">
        <f>IFERROR(VLOOKUP($B$621,$222:$344,MATCH($T625&amp;"/"&amp;E$349,$220:$220,0),FALSE),"")</f>
        <v>7261.55</v>
      </c>
      <c r="F625" s="287">
        <f>IFERROR(VLOOKUP($B$621,$222:$344,MATCH($T625&amp;"/"&amp;F$349,$220:$220,0),FALSE),"")</f>
        <v>-628824.4</v>
      </c>
      <c r="G625" s="287">
        <f>IFERROR(VLOOKUP($B$621,$222:$344,MATCH($T625&amp;"/"&amp;G$349,$220:$220,0),FALSE),"")</f>
        <v>-1646305.76</v>
      </c>
      <c r="H625" s="287">
        <f>IFERROR(VLOOKUP($B$621,$222:$344,MATCH($T625&amp;"/"&amp;H$349,$220:$220,0),FALSE),"")</f>
        <v>-2396425.2799999998</v>
      </c>
      <c r="I625" s="287">
        <f>IFERROR(VLOOKUP($B$621,$222:$344,MATCH($T625&amp;"/"&amp;I$349,$220:$220,0),FALSE),"")</f>
        <v>-2600588.85</v>
      </c>
      <c r="J625" s="287">
        <f>IFERROR(VLOOKUP($B$621,$222:$344,MATCH($T625&amp;"/"&amp;J$349,$220:$220,0),FALSE),"")</f>
        <v>-1911022.97</v>
      </c>
      <c r="K625" s="287">
        <f>IFERROR(VLOOKUP($B$621,$222:$344,MATCH($T625&amp;"/"&amp;K$349,$220:$220,0),FALSE),"")</f>
        <v>-1911250.2</v>
      </c>
      <c r="L625" s="287">
        <f>IFERROR(VLOOKUP($B$621,$222:$344,MATCH($T625&amp;"/"&amp;L$349,$220:$220,0),FALSE),"")</f>
        <v>-991514.46</v>
      </c>
      <c r="M625" s="287">
        <f>IFERROR(VLOOKUP($B$621,$222:$344,MATCH($T625&amp;"/"&amp;M$349,$220:$220,0),FALSE),"")</f>
        <v>-463156.11</v>
      </c>
      <c r="N625" s="287">
        <f>IFERROR(VLOOKUP($B$621,$222:$344,MATCH($T625&amp;"/"&amp;N$349,$220:$220,0),FALSE),"")</f>
        <v>1947556.39</v>
      </c>
      <c r="O625" s="287">
        <f>IFERROR(VLOOKUP($B$621,$222:$344,MATCH($T625&amp;"/"&amp;O$349,$220:$220,0),FALSE),"")</f>
        <v>1327914.8400000001</v>
      </c>
      <c r="P625" s="287">
        <f>IFERROR(VLOOKUP($B$621,$222:$344,MATCH($T625&amp;"/"&amp;P$349,$220:$220,0),FALSE),"")</f>
        <v>-2515651.48</v>
      </c>
      <c r="Q625" s="287">
        <f>IFERROR(VLOOKUP($B$621,$222:$344,MATCH($T625&amp;"/"&amp;Q$349,$220:$220,0),FALSE),"")</f>
        <v>-3885892.05</v>
      </c>
      <c r="R625" s="287" t="str">
        <f>IFERROR(VLOOKUP($B$621,$222:$344,MATCH($T625&amp;"/"&amp;R$349,$220:$220,0),FALSE),"")</f>
        <v/>
      </c>
      <c r="S625" s="48"/>
      <c r="T625" s="285" t="s">
        <v>172</v>
      </c>
      <c r="W625" s="279" t="s">
        <v>177</v>
      </c>
      <c r="X625" s="279"/>
      <c r="Y625" s="279"/>
      <c r="Z625" s="279"/>
      <c r="AA625" s="279"/>
      <c r="AB625" s="279"/>
      <c r="AC625" s="288" t="e">
        <f>(AF621/S691)^(1/COUNT(X608:AF608))-1</f>
        <v>#DIV/0!</v>
      </c>
      <c r="AD625" s="288"/>
      <c r="AE625" s="288"/>
      <c r="AF625" s="288"/>
      <c r="AG625" s="288"/>
      <c r="AH625" s="288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2:46" x14ac:dyDescent="0.15">
      <c r="B626" s="290" t="s">
        <v>176</v>
      </c>
      <c r="C626" s="289"/>
      <c r="D626" s="289"/>
      <c r="E626" s="289"/>
      <c r="F626" s="289"/>
      <c r="G626" s="289"/>
      <c r="H626" s="289"/>
      <c r="I626" s="289"/>
      <c r="J626" s="289"/>
      <c r="K626" s="289"/>
      <c r="L626" s="289"/>
      <c r="M626" s="289"/>
      <c r="N626" s="289"/>
      <c r="O626" s="289"/>
      <c r="P626" s="289"/>
      <c r="Q626" s="289"/>
      <c r="R626" s="289"/>
      <c r="W626" s="279"/>
      <c r="X626" s="279"/>
      <c r="Y626" s="279"/>
      <c r="Z626" s="279"/>
      <c r="AA626" s="279"/>
      <c r="AB626" s="279"/>
      <c r="AC626" s="288"/>
      <c r="AD626" s="288"/>
      <c r="AE626" s="288"/>
      <c r="AF626" s="288"/>
      <c r="AG626" s="288"/>
      <c r="AH626" s="288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2:46" x14ac:dyDescent="0.15">
      <c r="B627" s="287">
        <f>IFERROR(VLOOKUP($B$626,$222:$344,MATCH($T627&amp;"/"&amp;B$349,$220:$220,0),FALSE),"")</f>
        <v>125258</v>
      </c>
      <c r="C627" s="287">
        <f>IFERROR(VLOOKUP($B$626,$222:$344,MATCH($T627&amp;"/"&amp;C$349,$220:$220,0),FALSE),"")</f>
        <v>40429</v>
      </c>
      <c r="D627" s="287">
        <f>IFERROR(VLOOKUP($B$626,$222:$344,MATCH($T627&amp;"/"&amp;D$349,$220:$220,0),FALSE),"")</f>
        <v>16206</v>
      </c>
      <c r="E627" s="287">
        <f>IFERROR(VLOOKUP($B$626,$222:$344,MATCH($T627&amp;"/"&amp;E$349,$220:$220,0),FALSE),"")</f>
        <v>48766</v>
      </c>
      <c r="F627" s="287">
        <f>IFERROR(VLOOKUP($B$626,$222:$344,MATCH($T627&amp;"/"&amp;F$349,$220:$220,0),FALSE),"")</f>
        <v>-149233</v>
      </c>
      <c r="G627" s="287">
        <f>IFERROR(VLOOKUP($B$626,$222:$344,MATCH($T627&amp;"/"&amp;G$349,$220:$220,0),FALSE),"")</f>
        <v>-167075</v>
      </c>
      <c r="H627" s="287">
        <f>IFERROR(VLOOKUP($B$626,$222:$344,MATCH($T627&amp;"/"&amp;H$349,$220:$220,0),FALSE),"")</f>
        <v>-274350</v>
      </c>
      <c r="I627" s="287">
        <f>IFERROR(VLOOKUP($B$626,$222:$344,MATCH($T627&amp;"/"&amp;I$349,$220:$220,0),FALSE),"")</f>
        <v>-244705</v>
      </c>
      <c r="J627" s="287">
        <f>IFERROR(VLOOKUP($B$626,$222:$344,MATCH($T627&amp;"/"&amp;J$349,$220:$220,0),FALSE),"")</f>
        <v>352070</v>
      </c>
      <c r="K627" s="287">
        <f>IFERROR(VLOOKUP($B$626,$222:$344,MATCH($T627&amp;"/"&amp;K$349,$220:$220,0),FALSE),"")</f>
        <v>65866</v>
      </c>
      <c r="L627" s="287">
        <f>IFERROR(VLOOKUP($B$626,$222:$344,MATCH($T627&amp;"/"&amp;L$349,$220:$220,0),FALSE),"")</f>
        <v>542990</v>
      </c>
      <c r="M627" s="287">
        <f>IFERROR(VLOOKUP($B$626,$222:$344,MATCH($T627&amp;"/"&amp;M$349,$220:$220,0),FALSE),"")</f>
        <v>438887</v>
      </c>
      <c r="N627" s="286">
        <f>IFERROR(VLOOKUP($B$626,$222:$344,MATCH($T627&amp;"/"&amp;N$349,$220:$220,0),FALSE),"")</f>
        <v>309143</v>
      </c>
      <c r="O627" s="286">
        <f>IFERROR(VLOOKUP($B$626,$222:$344,MATCH($T627&amp;"/"&amp;O$349,$220:$220,0),FALSE),"")</f>
        <v>-57003</v>
      </c>
      <c r="P627" s="287">
        <f>IFERROR(VLOOKUP($B$626,$222:$344,MATCH($T627&amp;"/"&amp;P$349,$220:$220,0),FALSE),"")</f>
        <v>126489</v>
      </c>
      <c r="Q627" s="286">
        <f>IFERROR(VLOOKUP($B$626,$222:$344,MATCH($T627&amp;"/"&amp;Q$349,$220:$220,0),FALSE),"")</f>
        <v>-128351</v>
      </c>
      <c r="R627" s="286">
        <f>IFERROR(VLOOKUP($B$626,$222:$344,MATCH($T627&amp;"/"&amp;R$349,$220:$220,0),FALSE),"")</f>
        <v>-664544</v>
      </c>
      <c r="S627" s="48"/>
      <c r="T627" s="285" t="s">
        <v>175</v>
      </c>
      <c r="W627" s="205"/>
      <c r="X627" s="205"/>
      <c r="Y627" s="205"/>
      <c r="Z627" s="205"/>
      <c r="AA627" s="205"/>
      <c r="AB627" s="205"/>
      <c r="AC627" s="205"/>
      <c r="AD627" s="205"/>
      <c r="AE627" s="205"/>
      <c r="AF627" s="205"/>
      <c r="AG627" s="205"/>
      <c r="AH627" s="205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2:46" x14ac:dyDescent="0.15">
      <c r="B628" s="287">
        <f>IFERROR(VLOOKUP($B$626,$222:$344,MATCH($T628&amp;"/"&amp;B$349,$220:$220,0),FALSE),"")</f>
        <v>-68480</v>
      </c>
      <c r="C628" s="287">
        <f>IFERROR(VLOOKUP($B$626,$222:$344,MATCH($T628&amp;"/"&amp;C$349,$220:$220,0),FALSE),"")</f>
        <v>2731</v>
      </c>
      <c r="D628" s="287">
        <f>IFERROR(VLOOKUP($B$626,$222:$344,MATCH($T628&amp;"/"&amp;D$349,$220:$220,0),FALSE),"")</f>
        <v>19872</v>
      </c>
      <c r="E628" s="287">
        <f>IFERROR(VLOOKUP($B$626,$222:$344,MATCH($T628&amp;"/"&amp;E$349,$220:$220,0),FALSE),"")</f>
        <v>268998</v>
      </c>
      <c r="F628" s="287">
        <f>IFERROR(VLOOKUP($B$626,$222:$344,MATCH($T628&amp;"/"&amp;F$349,$220:$220,0),FALSE),"")</f>
        <v>-85193</v>
      </c>
      <c r="G628" s="287">
        <f>IFERROR(VLOOKUP($B$626,$222:$344,MATCH($T628&amp;"/"&amp;G$349,$220:$220,0),FALSE),"")</f>
        <v>-231768</v>
      </c>
      <c r="H628" s="287">
        <f>IFERROR(VLOOKUP($B$626,$222:$344,MATCH($T628&amp;"/"&amp;H$349,$220:$220,0),FALSE),"")</f>
        <v>-760361</v>
      </c>
      <c r="I628" s="287">
        <f>IFERROR(VLOOKUP($B$626,$222:$344,MATCH($T628&amp;"/"&amp;I$349,$220:$220,0),FALSE),"")</f>
        <v>-335027</v>
      </c>
      <c r="J628" s="287">
        <f>IFERROR(VLOOKUP($B$626,$222:$344,MATCH($T628&amp;"/"&amp;J$349,$220:$220,0),FALSE),"")</f>
        <v>624959</v>
      </c>
      <c r="K628" s="287">
        <f>IFERROR(VLOOKUP($B$626,$222:$344,MATCH($T628&amp;"/"&amp;K$349,$220:$220,0),FALSE),"")</f>
        <v>-459454</v>
      </c>
      <c r="L628" s="287">
        <f>IFERROR(VLOOKUP($B$626,$222:$344,MATCH($T628&amp;"/"&amp;L$349,$220:$220,0),FALSE),"")</f>
        <v>2942</v>
      </c>
      <c r="M628" s="287">
        <f>IFERROR(VLOOKUP($B$626,$222:$344,MATCH($T628&amp;"/"&amp;M$349,$220:$220,0),FALSE),"")</f>
        <v>-469674</v>
      </c>
      <c r="N628" s="286">
        <f>IFERROR(VLOOKUP($B$626,$222:$344,MATCH($T628&amp;"/"&amp;N$349,$220:$220,0),FALSE),"")</f>
        <v>882891</v>
      </c>
      <c r="O628" s="286">
        <f>IFERROR(VLOOKUP($B$626,$222:$344,MATCH($T628&amp;"/"&amp;O$349,$220:$220,0),FALSE),"")</f>
        <v>121526</v>
      </c>
      <c r="P628" s="287">
        <f>IFERROR(VLOOKUP($B$626,$222:$344,MATCH($T628&amp;"/"&amp;P$349,$220:$220,0),FALSE),"")</f>
        <v>-595652</v>
      </c>
      <c r="Q628" s="286">
        <f>IFERROR(VLOOKUP($B$626,$222:$344,MATCH($T628&amp;"/"&amp;Q$349,$220:$220,0),FALSE),"")</f>
        <v>968958</v>
      </c>
      <c r="R628" s="286" t="str">
        <f>IFERROR(VLOOKUP($B$626,$222:$344,MATCH($T628&amp;"/"&amp;R$349,$220:$220,0),FALSE),"")</f>
        <v/>
      </c>
      <c r="S628" s="48"/>
      <c r="T628" s="285" t="s">
        <v>174</v>
      </c>
      <c r="W628" s="205"/>
      <c r="X628" s="205"/>
      <c r="Y628" s="205"/>
      <c r="Z628" s="205"/>
      <c r="AA628" s="205"/>
      <c r="AB628" s="205"/>
      <c r="AC628" s="205"/>
      <c r="AD628" s="205"/>
      <c r="AE628" s="205"/>
      <c r="AF628" s="205"/>
      <c r="AG628" s="205"/>
      <c r="AH628" s="205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2:46" x14ac:dyDescent="0.15">
      <c r="B629" s="287">
        <f>IFERROR(VLOOKUP($B$626,$222:$344,MATCH($T629&amp;"/"&amp;B$349,$220:$220,0),FALSE),"")</f>
        <v>443614</v>
      </c>
      <c r="C629" s="287">
        <f>IFERROR(VLOOKUP($B$626,$222:$344,MATCH($T629&amp;"/"&amp;C$349,$220:$220,0),FALSE),"")</f>
        <v>12927</v>
      </c>
      <c r="D629" s="287">
        <f>IFERROR(VLOOKUP($B$626,$222:$344,MATCH($T629&amp;"/"&amp;D$349,$220:$220,0),FALSE),"")</f>
        <v>-3024</v>
      </c>
      <c r="E629" s="287">
        <f>IFERROR(VLOOKUP($B$626,$222:$344,MATCH($T629&amp;"/"&amp;E$349,$220:$220,0),FALSE),"")</f>
        <v>-126780</v>
      </c>
      <c r="F629" s="287">
        <f>IFERROR(VLOOKUP($B$626,$222:$344,MATCH($T629&amp;"/"&amp;F$349,$220:$220,0),FALSE),"")</f>
        <v>-131978</v>
      </c>
      <c r="G629" s="287">
        <f>IFERROR(VLOOKUP($B$626,$222:$344,MATCH($T629&amp;"/"&amp;G$349,$220:$220,0),FALSE),"")</f>
        <v>-178341</v>
      </c>
      <c r="H629" s="287">
        <f>IFERROR(VLOOKUP($B$626,$222:$344,MATCH($T629&amp;"/"&amp;H$349,$220:$220,0),FALSE),"")</f>
        <v>-429573</v>
      </c>
      <c r="I629" s="287">
        <f>IFERROR(VLOOKUP($B$626,$222:$344,MATCH($T629&amp;"/"&amp;I$349,$220:$220,0),FALSE),"")</f>
        <v>-398578</v>
      </c>
      <c r="J629" s="287">
        <f>IFERROR(VLOOKUP($B$626,$222:$344,MATCH($T629&amp;"/"&amp;J$349,$220:$220,0),FALSE),"")</f>
        <v>642972</v>
      </c>
      <c r="K629" s="287">
        <f>IFERROR(VLOOKUP($B$626,$222:$344,MATCH($T629&amp;"/"&amp;K$349,$220:$220,0),FALSE),"")</f>
        <v>266853</v>
      </c>
      <c r="L629" s="287">
        <f>IFERROR(VLOOKUP($B$626,$222:$344,MATCH($T629&amp;"/"&amp;L$349,$220:$220,0),FALSE),"")</f>
        <v>510257</v>
      </c>
      <c r="M629" s="287">
        <f>IFERROR(VLOOKUP($B$626,$222:$344,MATCH($T629&amp;"/"&amp;M$349,$220:$220,0),FALSE),"")</f>
        <v>-388499</v>
      </c>
      <c r="N629" s="286">
        <f>IFERROR(VLOOKUP($B$626,$222:$344,MATCH($T629&amp;"/"&amp;N$349,$220:$220,0),FALSE),"")</f>
        <v>783552</v>
      </c>
      <c r="O629" s="286">
        <f>IFERROR(VLOOKUP($B$626,$222:$344,MATCH($T629&amp;"/"&amp;O$349,$220:$220,0),FALSE),"")</f>
        <v>-20083</v>
      </c>
      <c r="P629" s="287">
        <f>IFERROR(VLOOKUP($B$626,$222:$344,MATCH($T629&amp;"/"&amp;P$349,$220:$220,0),FALSE),"")</f>
        <v>-122308</v>
      </c>
      <c r="Q629" s="286">
        <f>IFERROR(VLOOKUP($B$626,$222:$344,MATCH($T629&amp;"/"&amp;Q$349,$220:$220,0),FALSE),"")</f>
        <v>-1143477</v>
      </c>
      <c r="R629" s="286" t="str">
        <f>IFERROR(VLOOKUP($B$626,$222:$344,MATCH($T629&amp;"/"&amp;R$349,$220:$220,0),FALSE),"")</f>
        <v/>
      </c>
      <c r="S629" s="48"/>
      <c r="T629" s="285" t="s">
        <v>173</v>
      </c>
      <c r="W629" s="205"/>
      <c r="X629" s="205"/>
      <c r="Y629" s="205"/>
      <c r="Z629" s="205"/>
      <c r="AA629" s="205"/>
      <c r="AB629" s="205"/>
      <c r="AC629" s="205"/>
      <c r="AD629" s="205"/>
      <c r="AE629" s="205"/>
      <c r="AF629" s="205"/>
      <c r="AG629" s="205"/>
      <c r="AH629" s="205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2:46" x14ac:dyDescent="0.15">
      <c r="B630" s="287">
        <f>IFERROR(VLOOKUP($B$626,$222:$344,MATCH($T630&amp;"/"&amp;B$349,$220:$220,0),FALSE),"")</f>
        <v>-27510.77</v>
      </c>
      <c r="C630" s="287">
        <f>IFERROR(VLOOKUP($B$626,$222:$344,MATCH($T630&amp;"/"&amp;C$349,$220:$220,0),FALSE),"")</f>
        <v>29520.54</v>
      </c>
      <c r="D630" s="287">
        <f>IFERROR(VLOOKUP($B$626,$222:$344,MATCH($T630&amp;"/"&amp;D$349,$220:$220,0),FALSE),"")</f>
        <v>184255.24</v>
      </c>
      <c r="E630" s="287">
        <f>IFERROR(VLOOKUP($B$626,$222:$344,MATCH($T630&amp;"/"&amp;E$349,$220:$220,0),FALSE),"")</f>
        <v>16589.87</v>
      </c>
      <c r="F630" s="287">
        <f>IFERROR(VLOOKUP($B$626,$222:$344,MATCH($T630&amp;"/"&amp;F$349,$220:$220,0),FALSE),"")</f>
        <v>68762.58</v>
      </c>
      <c r="G630" s="287">
        <f>IFERROR(VLOOKUP($B$626,$222:$344,MATCH($T630&amp;"/"&amp;G$349,$220:$220,0),FALSE),"")</f>
        <v>425846.85</v>
      </c>
      <c r="H630" s="287">
        <f>IFERROR(VLOOKUP($B$626,$222:$344,MATCH($T630&amp;"/"&amp;H$349,$220:$220,0),FALSE),"")</f>
        <v>-89820.53</v>
      </c>
      <c r="I630" s="287">
        <f>IFERROR(VLOOKUP($B$626,$222:$344,MATCH($T630&amp;"/"&amp;I$349,$220:$220,0),FALSE),"")</f>
        <v>-255741.1</v>
      </c>
      <c r="J630" s="287">
        <f>IFERROR(VLOOKUP($B$626,$222:$344,MATCH($T630&amp;"/"&amp;J$349,$220:$220,0),FALSE),"")</f>
        <v>699165.27</v>
      </c>
      <c r="K630" s="287">
        <f>IFERROR(VLOOKUP($B$626,$222:$344,MATCH($T630&amp;"/"&amp;K$349,$220:$220,0),FALSE),"")</f>
        <v>-278996.21000000002</v>
      </c>
      <c r="L630" s="287">
        <f>IFERROR(VLOOKUP($B$626,$222:$344,MATCH($T630&amp;"/"&amp;L$349,$220:$220,0),FALSE),"")</f>
        <v>552387.98</v>
      </c>
      <c r="M630" s="287">
        <f>IFERROR(VLOOKUP($B$626,$222:$344,MATCH($T630&amp;"/"&amp;M$349,$220:$220,0),FALSE),"")</f>
        <v>756393.51</v>
      </c>
      <c r="N630" s="286">
        <f>IFERROR(VLOOKUP($B$626,$222:$344,MATCH($T630&amp;"/"&amp;N$349,$220:$220,0),FALSE),"")</f>
        <v>666148.92000000004</v>
      </c>
      <c r="O630" s="286">
        <f>IFERROR(VLOOKUP($B$626,$222:$344,MATCH($T630&amp;"/"&amp;O$349,$220:$220,0),FALSE),"")</f>
        <v>465290.86</v>
      </c>
      <c r="P630" s="287">
        <f>IFERROR(VLOOKUP($B$626,$222:$344,MATCH($T630&amp;"/"&amp;P$349,$220:$220,0),FALSE),"")</f>
        <v>-115225.01</v>
      </c>
      <c r="Q630" s="286">
        <f>IFERROR(VLOOKUP($B$626,$222:$344,MATCH($T630&amp;"/"&amp;Q$349,$220:$220,0),FALSE),"")</f>
        <v>-550924.98</v>
      </c>
      <c r="R630" s="286" t="str">
        <f>IFERROR(VLOOKUP($B$626,$222:$344,MATCH($T630&amp;"/"&amp;R$349,$220:$220,0),FALSE),"")</f>
        <v/>
      </c>
      <c r="S630" s="48"/>
      <c r="T630" s="285" t="s">
        <v>172</v>
      </c>
      <c r="W630" s="205"/>
      <c r="X630" s="279" t="s">
        <v>171</v>
      </c>
      <c r="Y630" s="284" t="s">
        <v>169</v>
      </c>
      <c r="Z630" s="283"/>
      <c r="AA630" s="283"/>
      <c r="AB630" s="283"/>
      <c r="AC630" s="282"/>
      <c r="AD630" s="274" t="s">
        <v>168</v>
      </c>
      <c r="AE630" s="273"/>
      <c r="AF630" s="205"/>
      <c r="AG630" s="205"/>
      <c r="AH630" s="205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</row>
    <row r="631" spans="2:46" x14ac:dyDescent="0.15">
      <c r="B631" s="281" t="s">
        <v>170</v>
      </c>
      <c r="C631" s="280"/>
      <c r="D631" s="280"/>
      <c r="E631" s="280"/>
      <c r="F631" s="280"/>
      <c r="G631" s="280"/>
      <c r="H631" s="280"/>
      <c r="I631" s="280"/>
      <c r="J631" s="280"/>
      <c r="K631" s="280"/>
      <c r="L631" s="280"/>
      <c r="M631" s="280"/>
      <c r="N631" s="280"/>
      <c r="O631" s="280"/>
      <c r="P631" s="280"/>
      <c r="Q631" s="280"/>
      <c r="R631" s="280"/>
      <c r="S631" s="270"/>
      <c r="T631" s="270"/>
      <c r="U631" s="270"/>
      <c r="V631" s="48"/>
      <c r="W631" s="205"/>
      <c r="X631" s="279"/>
      <c r="Y631" s="266">
        <v>2024</v>
      </c>
      <c r="Z631" s="267">
        <v>2025</v>
      </c>
      <c r="AA631" s="267">
        <v>2026</v>
      </c>
      <c r="AB631" s="267">
        <v>2027</v>
      </c>
      <c r="AC631" s="278">
        <v>2028</v>
      </c>
      <c r="AD631" s="265"/>
      <c r="AE631" s="264"/>
      <c r="AF631" s="4"/>
      <c r="AG631" s="4"/>
      <c r="AH631" s="4"/>
      <c r="AI631" s="4"/>
      <c r="AJ631" s="277" t="s">
        <v>169</v>
      </c>
      <c r="AK631" s="276"/>
      <c r="AL631" s="276"/>
      <c r="AM631" s="276"/>
      <c r="AN631" s="276"/>
      <c r="AO631" s="276"/>
      <c r="AP631" s="276"/>
      <c r="AQ631" s="276"/>
      <c r="AR631" s="275"/>
      <c r="AS631" s="274" t="s">
        <v>168</v>
      </c>
      <c r="AT631" s="273"/>
    </row>
    <row r="632" spans="2:46" x14ac:dyDescent="0.15">
      <c r="B632" s="272" t="s">
        <v>167</v>
      </c>
      <c r="C632" s="271"/>
      <c r="D632" s="271"/>
      <c r="E632" s="271"/>
      <c r="F632" s="271"/>
      <c r="G632" s="271"/>
      <c r="H632" s="271"/>
      <c r="I632" s="271"/>
      <c r="J632" s="271"/>
      <c r="K632" s="271"/>
      <c r="L632" s="271"/>
      <c r="M632" s="271"/>
      <c r="N632" s="271"/>
      <c r="O632" s="271"/>
      <c r="P632" s="271"/>
      <c r="Q632" s="271"/>
      <c r="R632" s="271"/>
      <c r="S632" s="270"/>
      <c r="T632" s="270"/>
      <c r="U632" s="270"/>
      <c r="V632" s="48"/>
      <c r="W632" s="205"/>
      <c r="X632" s="226" t="s">
        <v>131</v>
      </c>
      <c r="Y632" s="262"/>
      <c r="Z632" s="263"/>
      <c r="AA632" s="263"/>
      <c r="AB632" s="263"/>
      <c r="AC632" s="263"/>
      <c r="AD632" s="269" t="s">
        <v>165</v>
      </c>
      <c r="AE632" s="268"/>
      <c r="AF632" s="4"/>
      <c r="AG632" s="4"/>
      <c r="AH632" s="4"/>
      <c r="AI632" s="4"/>
      <c r="AJ632" s="266">
        <v>2024</v>
      </c>
      <c r="AK632" s="267">
        <v>2025</v>
      </c>
      <c r="AL632" s="266">
        <v>2026</v>
      </c>
      <c r="AM632" s="267">
        <v>2027</v>
      </c>
      <c r="AN632" s="266">
        <v>2028</v>
      </c>
      <c r="AO632" s="267">
        <v>2029</v>
      </c>
      <c r="AP632" s="266">
        <v>2030</v>
      </c>
      <c r="AQ632" s="267">
        <v>2031</v>
      </c>
      <c r="AR632" s="266">
        <v>2032</v>
      </c>
      <c r="AS632" s="265"/>
      <c r="AT632" s="264"/>
    </row>
    <row r="633" spans="2:46" x14ac:dyDescent="0.15">
      <c r="B633" s="195">
        <f>IFERROR((B508/B462),"")</f>
        <v>0.58591580124430487</v>
      </c>
      <c r="C633" s="195">
        <f>IFERROR((C508/C462),"")</f>
        <v>0.55923128233788244</v>
      </c>
      <c r="D633" s="195">
        <f>IFERROR((D508/D462),"")</f>
        <v>0.55339232634802349</v>
      </c>
      <c r="E633" s="195">
        <f>IFERROR((E508/E462),"")</f>
        <v>0.57952435448476314</v>
      </c>
      <c r="F633" s="195">
        <f>IFERROR((F508/F462),"")</f>
        <v>0.57762958949850318</v>
      </c>
      <c r="G633" s="195">
        <f>IFERROR((G508/G462),"")</f>
        <v>0.43715488956692389</v>
      </c>
      <c r="H633" s="195">
        <f>IFERROR((H508/H462),"")</f>
        <v>0.43977925986302108</v>
      </c>
      <c r="I633" s="195">
        <f>IFERROR((I508/I462),"")</f>
        <v>0.45041359487319105</v>
      </c>
      <c r="J633" s="195">
        <f>IFERROR((J508/J462),"")</f>
        <v>0.4531213736228073</v>
      </c>
      <c r="K633" s="195">
        <f>IFERROR((K508/K462),"")</f>
        <v>0.44877210483236163</v>
      </c>
      <c r="L633" s="195">
        <f>IFERROR((L508/L462),"")</f>
        <v>0.46296191627332101</v>
      </c>
      <c r="M633" s="195">
        <f>IFERROR((M508/M462),"")</f>
        <v>0.44497527533135556</v>
      </c>
      <c r="N633" s="195">
        <f>IFERROR((N508/N462),"")</f>
        <v>0.39482248573339596</v>
      </c>
      <c r="O633" s="195">
        <f>IFERROR((O508/O462),"")</f>
        <v>0.32400522438728474</v>
      </c>
      <c r="P633" s="195">
        <f>IFERROR((P508/P462),"")</f>
        <v>0.37919760724671736</v>
      </c>
      <c r="Q633" s="195">
        <f>IFERROR((Q508/Q462),"")</f>
        <v>0.44860060166931043</v>
      </c>
      <c r="R633" s="195">
        <f>IFERROR((R508/R462),"")</f>
        <v>0.45356710756000879</v>
      </c>
      <c r="S633" s="3"/>
      <c r="T633" s="3" t="s">
        <v>166</v>
      </c>
      <c r="U633" s="3"/>
      <c r="V633" s="48"/>
      <c r="W633" s="205"/>
      <c r="X633" s="226" t="s">
        <v>131</v>
      </c>
      <c r="Y633" s="255"/>
      <c r="Z633" s="254"/>
      <c r="AA633" s="254"/>
      <c r="AB633" s="254"/>
      <c r="AC633" s="254"/>
      <c r="AD633" s="257" t="s">
        <v>162</v>
      </c>
      <c r="AE633" s="256"/>
      <c r="AF633" s="4"/>
      <c r="AG633" s="4"/>
      <c r="AH633" s="4"/>
      <c r="AI633" s="4"/>
      <c r="AJ633" s="262"/>
      <c r="AK633" s="263"/>
      <c r="AL633" s="263"/>
      <c r="AM633" s="262"/>
      <c r="AN633" s="261"/>
      <c r="AO633" s="261"/>
      <c r="AP633" s="261"/>
      <c r="AQ633" s="261"/>
      <c r="AR633" s="261"/>
      <c r="AS633" s="260" t="s">
        <v>165</v>
      </c>
      <c r="AT633" s="259"/>
    </row>
    <row r="634" spans="2:46" x14ac:dyDescent="0.15">
      <c r="B634" s="113">
        <f>IFERROR((B509/B463),"")</f>
        <v>0.52318084576385426</v>
      </c>
      <c r="C634" s="113">
        <f>IFERROR((C509/C463),"")</f>
        <v>0.52515543208264515</v>
      </c>
      <c r="D634" s="113">
        <f>IFERROR((D509/D463),"")</f>
        <v>0.50794677951882705</v>
      </c>
      <c r="E634" s="113">
        <f>IFERROR((E509/E463),"")</f>
        <v>0.51881154961936105</v>
      </c>
      <c r="F634" s="113">
        <f>IFERROR((F509/F463),"")</f>
        <v>0.52717646180834143</v>
      </c>
      <c r="G634" s="113">
        <f>IFERROR((G509/G463),"")</f>
        <v>0.39023694902523132</v>
      </c>
      <c r="H634" s="113">
        <f>IFERROR((H509/H463),"")</f>
        <v>0.37611378161935138</v>
      </c>
      <c r="I634" s="113">
        <f>IFERROR((I509/I463),"")</f>
        <v>0.38775085753171595</v>
      </c>
      <c r="J634" s="113">
        <f>IFERROR((J509/J463),"")</f>
        <v>0.40008647654402341</v>
      </c>
      <c r="K634" s="113">
        <f>IFERROR((K509/K463),"")</f>
        <v>0.40589181016058135</v>
      </c>
      <c r="L634" s="113">
        <f>IFERROR((L509/L463),"")</f>
        <v>0.39836342507993616</v>
      </c>
      <c r="M634" s="113">
        <f>IFERROR((M509/M463),"")</f>
        <v>0.39088504700194315</v>
      </c>
      <c r="N634" s="113">
        <f>IFERROR((N509/N463),"")</f>
        <v>0.25654501563321191</v>
      </c>
      <c r="O634" s="113">
        <f>IFERROR((O509/O463),"")</f>
        <v>0.27946590758958861</v>
      </c>
      <c r="P634" s="113">
        <f>IFERROR((P509/P463),"")</f>
        <v>0.39929195122224637</v>
      </c>
      <c r="Q634" s="113">
        <f>IFERROR((Q509/Q463),"")</f>
        <v>0.39833171141354012</v>
      </c>
      <c r="R634" s="113" t="str">
        <f>IFERROR((R509/R463),"")</f>
        <v/>
      </c>
      <c r="S634" s="3"/>
      <c r="T634" s="3" t="s">
        <v>164</v>
      </c>
      <c r="V634" s="48"/>
      <c r="W634" s="205"/>
      <c r="X634" s="226" t="s">
        <v>128</v>
      </c>
      <c r="Y634" s="258">
        <f>Y633+Y645</f>
        <v>0</v>
      </c>
      <c r="Z634" s="258">
        <f>Z633+Z645</f>
        <v>0</v>
      </c>
      <c r="AA634" s="258">
        <f>AA633+AA645</f>
        <v>0</v>
      </c>
      <c r="AB634" s="258">
        <f>AB633+AB645</f>
        <v>0</v>
      </c>
      <c r="AC634" s="258">
        <f>AC633+AC645</f>
        <v>0</v>
      </c>
      <c r="AD634" s="257" t="s">
        <v>163</v>
      </c>
      <c r="AE634" s="256"/>
      <c r="AF634" s="4"/>
      <c r="AG634" s="4"/>
      <c r="AH634" s="4"/>
      <c r="AI634" s="4"/>
      <c r="AJ634" s="255"/>
      <c r="AK634" s="254"/>
      <c r="AL634" s="254"/>
      <c r="AM634" s="254"/>
      <c r="AN634" s="254"/>
      <c r="AO634" s="254"/>
      <c r="AP634" s="254"/>
      <c r="AQ634" s="254"/>
      <c r="AR634" s="254"/>
      <c r="AS634" s="253" t="s">
        <v>162</v>
      </c>
      <c r="AT634" s="252"/>
    </row>
    <row r="635" spans="2:46" x14ac:dyDescent="0.15">
      <c r="B635" s="113">
        <f>IFERROR((B510/B464),"")</f>
        <v>0.5219274095724642</v>
      </c>
      <c r="C635" s="113">
        <f>IFERROR((C510/C464),"")</f>
        <v>0.51558611507449315</v>
      </c>
      <c r="D635" s="113">
        <f>IFERROR((D510/D464),"")</f>
        <v>0.5151890076179132</v>
      </c>
      <c r="E635" s="113">
        <f>IFERROR((E510/E464),"")</f>
        <v>0.52070935693335363</v>
      </c>
      <c r="F635" s="113">
        <f>IFERROR((F510/F464),"")</f>
        <v>0.52284003259388234</v>
      </c>
      <c r="G635" s="113">
        <f>IFERROR((G510/G464),"")</f>
        <v>0.38268149742853724</v>
      </c>
      <c r="H635" s="113">
        <f>IFERROR((H510/H464),"")</f>
        <v>0.38907134918497349</v>
      </c>
      <c r="I635" s="113">
        <f>IFERROR((I510/I464),"")</f>
        <v>0.38060998984766009</v>
      </c>
      <c r="J635" s="113">
        <f>IFERROR((J510/J464),"")</f>
        <v>0.38688477044997693</v>
      </c>
      <c r="K635" s="113">
        <f>IFERROR((K510/K464),"")</f>
        <v>0.39915348229452502</v>
      </c>
      <c r="L635" s="113">
        <f>IFERROR((L510/L464),"")</f>
        <v>0.40521788713782941</v>
      </c>
      <c r="M635" s="113">
        <f>IFERROR((M510/M464),"")</f>
        <v>0.37351814816610229</v>
      </c>
      <c r="N635" s="113">
        <f>IFERROR((N510/N464),"")</f>
        <v>0.26406194098729974</v>
      </c>
      <c r="O635" s="113">
        <f>IFERROR((O510/O464),"")</f>
        <v>0.23920515709479273</v>
      </c>
      <c r="P635" s="113">
        <f>IFERROR((P510/P464),"")</f>
        <v>0.39790934950271484</v>
      </c>
      <c r="Q635" s="113">
        <f>IFERROR((Q510/Q464),"")</f>
        <v>0.40122880101432401</v>
      </c>
      <c r="R635" s="113" t="str">
        <f>IFERROR((R510/R464),"")</f>
        <v/>
      </c>
      <c r="S635" s="3"/>
      <c r="T635" s="3" t="s">
        <v>161</v>
      </c>
      <c r="V635" s="48"/>
      <c r="W635" s="205"/>
      <c r="X635" s="226" t="s">
        <v>131</v>
      </c>
      <c r="Y635" s="251"/>
      <c r="Z635" s="251"/>
      <c r="AA635" s="251"/>
      <c r="AB635" s="251"/>
      <c r="AC635" s="251"/>
      <c r="AD635" s="234" t="s">
        <v>160</v>
      </c>
      <c r="AE635" s="233"/>
      <c r="AF635" s="4"/>
      <c r="AG635" s="4"/>
      <c r="AH635" s="4"/>
      <c r="AI635" s="4"/>
      <c r="AJ635" s="251"/>
      <c r="AK635" s="250"/>
      <c r="AL635" s="250"/>
      <c r="AM635" s="250"/>
      <c r="AN635" s="250"/>
      <c r="AO635" s="250"/>
      <c r="AP635" s="250"/>
      <c r="AQ635" s="250"/>
      <c r="AR635" s="250"/>
      <c r="AS635" s="240" t="s">
        <v>160</v>
      </c>
      <c r="AT635" s="239"/>
    </row>
    <row r="636" spans="2:46" x14ac:dyDescent="0.15">
      <c r="B636" s="111">
        <f>IFERROR((B511/B465),"")</f>
        <v>0.54031444532246153</v>
      </c>
      <c r="C636" s="111">
        <f>IFERROR((C511/C465),"")</f>
        <v>0.5414451644511703</v>
      </c>
      <c r="D636" s="111">
        <f>IFERROR((D511/D465),"")</f>
        <v>0.54053219291489163</v>
      </c>
      <c r="E636" s="111">
        <f>IFERROR((E511/E465),"")</f>
        <v>0.54088323694865903</v>
      </c>
      <c r="F636" s="111">
        <f>IFERROR((F511/F465),"")</f>
        <v>4.0715638561789801E-2</v>
      </c>
      <c r="G636" s="111">
        <f>IFERROR((G511/G465),"")</f>
        <v>0.39669209246129655</v>
      </c>
      <c r="H636" s="111">
        <f>IFERROR((H511/H465),"")</f>
        <v>0.38880064894952704</v>
      </c>
      <c r="I636" s="111">
        <f>IFERROR((I511/I465),"")</f>
        <v>0.4159120827009512</v>
      </c>
      <c r="J636" s="111">
        <f>IFERROR((J511/J465),"")</f>
        <v>0.39960214145188544</v>
      </c>
      <c r="K636" s="111">
        <f>IFERROR((K511/K465),"")</f>
        <v>0.42134685698531804</v>
      </c>
      <c r="L636" s="111">
        <f>IFERROR((L511/L465),"")</f>
        <v>0.40323603088323795</v>
      </c>
      <c r="M636" s="111">
        <f>IFERROR((M511/M465),"")</f>
        <v>0.42160542228565956</v>
      </c>
      <c r="N636" s="111">
        <f>IFERROR((N511/N465),"")</f>
        <v>0.28954058450213366</v>
      </c>
      <c r="O636" s="111">
        <f>IFERROR((O511/O465),"")</f>
        <v>0.39942396328186808</v>
      </c>
      <c r="P636" s="111">
        <f>IFERROR((P511/P465),"")</f>
        <v>0.41853669539290661</v>
      </c>
      <c r="Q636" s="111">
        <f>IFERROR((Q511/Q465),"")</f>
        <v>0.39254607167365224</v>
      </c>
      <c r="R636" s="111" t="str">
        <f>IFERROR((R511/R465),"")</f>
        <v/>
      </c>
      <c r="S636" s="3"/>
      <c r="T636" s="3" t="s">
        <v>159</v>
      </c>
      <c r="V636" s="48"/>
      <c r="W636" s="205"/>
      <c r="X636" s="226" t="s">
        <v>128</v>
      </c>
      <c r="Y636" s="235">
        <f>Y635*Y633</f>
        <v>0</v>
      </c>
      <c r="Z636" s="235">
        <f>Z635*Z633</f>
        <v>0</v>
      </c>
      <c r="AA636" s="235">
        <f>AA635*AA633</f>
        <v>0</v>
      </c>
      <c r="AB636" s="235">
        <f>AB635*AB633</f>
        <v>0</v>
      </c>
      <c r="AC636" s="235">
        <f>AC635*AC633</f>
        <v>0</v>
      </c>
      <c r="AD636" s="234" t="s">
        <v>158</v>
      </c>
      <c r="AE636" s="233"/>
      <c r="AF636" s="4"/>
      <c r="AG636" s="4"/>
      <c r="AH636" s="4"/>
      <c r="AI636" s="4"/>
      <c r="AJ636" s="235">
        <f>AJ635*AJ634</f>
        <v>0</v>
      </c>
      <c r="AK636" s="235">
        <f>AK635*AK634</f>
        <v>0</v>
      </c>
      <c r="AL636" s="235">
        <f>AL635*AL634</f>
        <v>0</v>
      </c>
      <c r="AM636" s="235">
        <f>AM635*AM634</f>
        <v>0</v>
      </c>
      <c r="AN636" s="235">
        <f>AN635*AN634</f>
        <v>0</v>
      </c>
      <c r="AO636" s="235">
        <f>AO635*AO634</f>
        <v>0</v>
      </c>
      <c r="AP636" s="235">
        <f>AP635*AP634</f>
        <v>0</v>
      </c>
      <c r="AQ636" s="235">
        <f>AQ635*AQ634</f>
        <v>0</v>
      </c>
      <c r="AR636" s="235">
        <f>AR635*AR634</f>
        <v>0</v>
      </c>
      <c r="AS636" s="240" t="s">
        <v>158</v>
      </c>
      <c r="AT636" s="239"/>
    </row>
    <row r="637" spans="2:46" x14ac:dyDescent="0.15">
      <c r="B637" s="106">
        <f>IFERROR((B512/B466),"")</f>
        <v>0.54374953469270659</v>
      </c>
      <c r="C637" s="106">
        <f>IFERROR((C512/C466),"")</f>
        <v>0.53607513949998142</v>
      </c>
      <c r="D637" s="106">
        <f>IFERROR((D512/D466),"")</f>
        <v>0.53079466215077276</v>
      </c>
      <c r="E637" s="106">
        <f>IFERROR((E512/E466),"")</f>
        <v>0.54098970185115403</v>
      </c>
      <c r="F637" s="106">
        <f>IFERROR((F512/F466),"")</f>
        <v>0.4022460397588884</v>
      </c>
      <c r="G637" s="106">
        <f>IFERROR((G512/G466),"")</f>
        <v>0.40228176147647693</v>
      </c>
      <c r="H637" s="106">
        <f>IFERROR((H512/H466),"")</f>
        <v>0.3987322738905813</v>
      </c>
      <c r="I637" s="106">
        <f>IFERROR((I512/I466),"")</f>
        <v>0.41024753509913048</v>
      </c>
      <c r="J637" s="106">
        <f>IFERROR((J512/J466),"")</f>
        <v>0.41097397904445576</v>
      </c>
      <c r="K637" s="106">
        <f>IFERROR((K512/K466),"")</f>
        <v>0.41947296371964277</v>
      </c>
      <c r="L637" s="106">
        <f>IFERROR((L512/L466),"")</f>
        <v>0.41831723588116232</v>
      </c>
      <c r="M637" s="106">
        <f>IFERROR((M512/M466),"")</f>
        <v>0.40896904139779833</v>
      </c>
      <c r="N637" s="106">
        <f>IFERROR((N512/N466),"")</f>
        <v>0.3146028473956019</v>
      </c>
      <c r="O637" s="106">
        <f>IFERROR((O512/O466),"")</f>
        <v>0.3209107356126672</v>
      </c>
      <c r="P637" s="106">
        <f>IFERROR((P512/P466),"")</f>
        <v>0.40042788060215018</v>
      </c>
      <c r="Q637" s="106">
        <f>IFERROR((Q512/Q466),"")</f>
        <v>0.41038249836658353</v>
      </c>
      <c r="R637" s="106">
        <f>IFERROR((R512/R466),"")</f>
        <v>0.45356710756000879</v>
      </c>
      <c r="S637" s="3"/>
      <c r="T637" s="105" t="s">
        <v>157</v>
      </c>
      <c r="V637" s="48"/>
      <c r="W637" s="205"/>
      <c r="X637" s="226" t="s">
        <v>131</v>
      </c>
      <c r="Y637" s="249"/>
      <c r="Z637" s="249"/>
      <c r="AA637" s="249"/>
      <c r="AB637" s="249"/>
      <c r="AC637" s="249"/>
      <c r="AD637" s="237" t="s">
        <v>156</v>
      </c>
      <c r="AE637" s="236"/>
      <c r="AF637" s="4"/>
      <c r="AG637" s="4"/>
      <c r="AH637" s="4"/>
      <c r="AI637" s="4"/>
      <c r="AJ637" s="249"/>
      <c r="AK637" s="248"/>
      <c r="AL637" s="248"/>
      <c r="AM637" s="248"/>
      <c r="AN637" s="248"/>
      <c r="AO637" s="248"/>
      <c r="AP637" s="248"/>
      <c r="AQ637" s="248"/>
      <c r="AR637" s="248"/>
      <c r="AS637" s="243" t="s">
        <v>156</v>
      </c>
      <c r="AT637" s="242"/>
    </row>
    <row r="638" spans="2:46" x14ac:dyDescent="0.15">
      <c r="B638" s="195">
        <f>IFERROR((B517/B462),"")</f>
        <v>0</v>
      </c>
      <c r="C638" s="195">
        <f>IFERROR((C517/C462),"")</f>
        <v>0</v>
      </c>
      <c r="D638" s="195">
        <f>IFERROR((D517/D462),"")</f>
        <v>0</v>
      </c>
      <c r="E638" s="195">
        <f>IFERROR((E517/E462),"")</f>
        <v>4.1063845484696194E-2</v>
      </c>
      <c r="F638" s="195">
        <f>IFERROR((F517/F462),"")</f>
        <v>3.4578207017029829E-2</v>
      </c>
      <c r="G638" s="195">
        <f>IFERROR((G517/G462),"")</f>
        <v>3.7024752701493815E-2</v>
      </c>
      <c r="H638" s="195">
        <f>IFERROR((H517/H462),"")</f>
        <v>4.0951529240278256E-2</v>
      </c>
      <c r="I638" s="195">
        <f>IFERROR((I517/I462),"")</f>
        <v>3.7226907107697146E-2</v>
      </c>
      <c r="J638" s="195">
        <f>IFERROR((J517/J462),"")</f>
        <v>4.2844626331352914E-2</v>
      </c>
      <c r="K638" s="195">
        <f>IFERROR((K517/K462),"")</f>
        <v>3.8891459846512863E-2</v>
      </c>
      <c r="L638" s="195">
        <f>IFERROR((L517/L462),"")</f>
        <v>3.4358852108875244E-2</v>
      </c>
      <c r="M638" s="195">
        <f>IFERROR((M517/M462),"")</f>
        <v>3.6402847364540455E-2</v>
      </c>
      <c r="N638" s="195">
        <f>IFERROR((N517/N462),"")</f>
        <v>3.466744759424497E-2</v>
      </c>
      <c r="O638" s="195">
        <f>IFERROR((O517/O462),"")</f>
        <v>3.7609100843873519E-2</v>
      </c>
      <c r="P638" s="195">
        <f>IFERROR((P517/P462),"")</f>
        <v>3.4301835177656767E-2</v>
      </c>
      <c r="Q638" s="195">
        <f>IFERROR((Q517/Q462),"")</f>
        <v>2.8815279999016265E-2</v>
      </c>
      <c r="R638" s="195">
        <f>IFERROR((R517/R462),"")</f>
        <v>3.2853776154406329E-2</v>
      </c>
      <c r="S638" s="3"/>
      <c r="T638" s="3" t="s">
        <v>155</v>
      </c>
      <c r="V638" s="48"/>
      <c r="W638" s="205"/>
      <c r="X638" s="226" t="s">
        <v>128</v>
      </c>
      <c r="Y638" s="238">
        <f>Y637*Y633</f>
        <v>0</v>
      </c>
      <c r="Z638" s="238">
        <f>Z637*Z633</f>
        <v>0</v>
      </c>
      <c r="AA638" s="238">
        <f>AA637*AA633</f>
        <v>0</v>
      </c>
      <c r="AB638" s="238">
        <f>AB637*AB633</f>
        <v>0</v>
      </c>
      <c r="AC638" s="238">
        <f>AC637*AC633</f>
        <v>0</v>
      </c>
      <c r="AD638" s="237" t="s">
        <v>154</v>
      </c>
      <c r="AE638" s="236"/>
      <c r="AF638" s="4"/>
      <c r="AG638" s="4"/>
      <c r="AH638" s="4"/>
      <c r="AI638" s="4"/>
      <c r="AJ638" s="238">
        <f>AJ637*AJ634</f>
        <v>0</v>
      </c>
      <c r="AK638" s="238">
        <f>AK637*AK634</f>
        <v>0</v>
      </c>
      <c r="AL638" s="238">
        <f>AL637*AL634</f>
        <v>0</v>
      </c>
      <c r="AM638" s="238">
        <f>AM637*AM634</f>
        <v>0</v>
      </c>
      <c r="AN638" s="238">
        <f>AN637*AN634</f>
        <v>0</v>
      </c>
      <c r="AO638" s="238">
        <f>AO637*AO634</f>
        <v>0</v>
      </c>
      <c r="AP638" s="238">
        <f>AP637*AP634</f>
        <v>0</v>
      </c>
      <c r="AQ638" s="238">
        <f>AQ637*AQ634</f>
        <v>0</v>
      </c>
      <c r="AR638" s="238">
        <f>AR637*AR634</f>
        <v>0</v>
      </c>
      <c r="AS638" s="243" t="s">
        <v>154</v>
      </c>
      <c r="AT638" s="242"/>
    </row>
    <row r="639" spans="2:46" x14ac:dyDescent="0.15">
      <c r="B639" s="113">
        <f>IFERROR((B518/B463),"")</f>
        <v>0</v>
      </c>
      <c r="C639" s="113">
        <f>IFERROR((C518/C463),"")</f>
        <v>0</v>
      </c>
      <c r="D639" s="113">
        <f>IFERROR((D518/D463),"")</f>
        <v>5.2094348794139871E-2</v>
      </c>
      <c r="E639" s="113">
        <f>IFERROR((E518/E463),"")</f>
        <v>4.9699577500438075E-2</v>
      </c>
      <c r="F639" s="113">
        <f>IFERROR((F518/F463),"")</f>
        <v>4.765343757014627E-2</v>
      </c>
      <c r="G639" s="113">
        <f>IFERROR((G518/G463),"")</f>
        <v>4.3353672514791025E-2</v>
      </c>
      <c r="H639" s="113">
        <f>IFERROR((H518/H463),"")</f>
        <v>4.9178887073828684E-2</v>
      </c>
      <c r="I639" s="113">
        <f>IFERROR((I518/I463),"")</f>
        <v>4.8429276235215313E-2</v>
      </c>
      <c r="J639" s="113">
        <f>IFERROR((J518/J463),"")</f>
        <v>4.6630265197529532E-2</v>
      </c>
      <c r="K639" s="113">
        <f>IFERROR((K518/K463),"")</f>
        <v>4.6881200436383122E-2</v>
      </c>
      <c r="L639" s="113">
        <f>IFERROR((L518/L463),"")</f>
        <v>4.3695328185144933E-2</v>
      </c>
      <c r="M639" s="113">
        <f>IFERROR((M518/M463),"")</f>
        <v>4.462206805404919E-2</v>
      </c>
      <c r="N639" s="113">
        <f>IFERROR((N518/N463),"")</f>
        <v>4.4472256616278134E-2</v>
      </c>
      <c r="O639" s="113">
        <f>IFERROR((O518/O463),"")</f>
        <v>4.3298649257986307E-2</v>
      </c>
      <c r="P639" s="113">
        <f>IFERROR((P518/P463),"")</f>
        <v>3.47422357559624E-2</v>
      </c>
      <c r="Q639" s="113">
        <f>IFERROR((Q518/Q463),"")</f>
        <v>3.1734630869167883E-2</v>
      </c>
      <c r="R639" s="113" t="str">
        <f>IFERROR((R518/R463),"")</f>
        <v/>
      </c>
      <c r="S639" s="3"/>
      <c r="T639" s="3" t="s">
        <v>153</v>
      </c>
      <c r="V639" s="48"/>
      <c r="W639" s="205"/>
      <c r="X639" s="226" t="s">
        <v>131</v>
      </c>
      <c r="Y639" s="241"/>
      <c r="Z639" s="241"/>
      <c r="AA639" s="241"/>
      <c r="AB639" s="241"/>
      <c r="AC639" s="241"/>
      <c r="AD639" s="237" t="s">
        <v>152</v>
      </c>
      <c r="AE639" s="236"/>
      <c r="AF639" s="4"/>
      <c r="AG639" s="4"/>
      <c r="AH639" s="4"/>
      <c r="AI639" s="4"/>
      <c r="AJ639" s="241"/>
      <c r="AK639" s="248"/>
      <c r="AL639" s="248"/>
      <c r="AM639" s="248"/>
      <c r="AN639" s="248"/>
      <c r="AO639" s="248"/>
      <c r="AP639" s="248"/>
      <c r="AQ639" s="248"/>
      <c r="AR639" s="248"/>
      <c r="AS639" s="243" t="s">
        <v>152</v>
      </c>
      <c r="AT639" s="242"/>
    </row>
    <row r="640" spans="2:46" x14ac:dyDescent="0.15">
      <c r="B640" s="113">
        <f>IFERROR((B519/B464),"")</f>
        <v>0</v>
      </c>
      <c r="C640" s="113">
        <f>IFERROR((C519/C464),"")</f>
        <v>4.8089246607160636E-2</v>
      </c>
      <c r="D640" s="113">
        <f>IFERROR((D519/D464),"")</f>
        <v>5.2557754638266764E-2</v>
      </c>
      <c r="E640" s="113">
        <f>IFERROR((E519/E464),"")</f>
        <v>5.317560181305004E-2</v>
      </c>
      <c r="F640" s="113">
        <f>IFERROR((F519/F464),"")</f>
        <v>4.4461056359661869E-2</v>
      </c>
      <c r="G640" s="113">
        <f>IFERROR((G519/G464),"")</f>
        <v>4.6137627201402687E-2</v>
      </c>
      <c r="H640" s="113">
        <f>IFERROR((H519/H464),"")</f>
        <v>4.7362372527391998E-2</v>
      </c>
      <c r="I640" s="113">
        <f>IFERROR((I519/I464),"")</f>
        <v>4.6282430514928689E-2</v>
      </c>
      <c r="J640" s="113">
        <f>IFERROR((J519/J464),"")</f>
        <v>3.9130173405522252E-2</v>
      </c>
      <c r="K640" s="113">
        <f>IFERROR((K519/K464),"")</f>
        <v>4.5880256108715538E-2</v>
      </c>
      <c r="L640" s="113">
        <f>IFERROR((L519/L464),"")</f>
        <v>4.3989266122099011E-2</v>
      </c>
      <c r="M640" s="113">
        <f>IFERROR((M519/M464),"")</f>
        <v>4.1014411885138109E-2</v>
      </c>
      <c r="N640" s="113">
        <f>IFERROR((N519/N464),"")</f>
        <v>4.0680340691464575E-2</v>
      </c>
      <c r="O640" s="113">
        <f>IFERROR((O519/O464),"")</f>
        <v>5.3587575255606104E-2</v>
      </c>
      <c r="P640" s="113">
        <f>IFERROR((P519/P464),"")</f>
        <v>3.2389743450926788E-2</v>
      </c>
      <c r="Q640" s="113">
        <f>IFERROR((Q519/Q464),"")</f>
        <v>3.5606102905609192E-2</v>
      </c>
      <c r="R640" s="113" t="str">
        <f>IFERROR((R519/R464),"")</f>
        <v/>
      </c>
      <c r="S640" s="3"/>
      <c r="T640" s="3" t="s">
        <v>151</v>
      </c>
      <c r="V640" s="48"/>
      <c r="W640" s="205"/>
      <c r="X640" s="226" t="s">
        <v>128</v>
      </c>
      <c r="Y640" s="238">
        <f>Y639*Y633</f>
        <v>0</v>
      </c>
      <c r="Z640" s="238">
        <f>Z639*Z633</f>
        <v>0</v>
      </c>
      <c r="AA640" s="238">
        <f>AA639*AA633</f>
        <v>0</v>
      </c>
      <c r="AB640" s="238">
        <f>AB639*AB633</f>
        <v>0</v>
      </c>
      <c r="AC640" s="238">
        <f>AC639*AC633</f>
        <v>0</v>
      </c>
      <c r="AD640" s="237" t="s">
        <v>150</v>
      </c>
      <c r="AE640" s="236"/>
      <c r="AF640" s="4"/>
      <c r="AG640" s="4"/>
      <c r="AH640" s="4"/>
      <c r="AI640" s="4"/>
      <c r="AJ640" s="238">
        <f>AJ639*AJ634</f>
        <v>0</v>
      </c>
      <c r="AK640" s="238">
        <f>AK639*AK634</f>
        <v>0</v>
      </c>
      <c r="AL640" s="238">
        <f>AL639*AL634</f>
        <v>0</v>
      </c>
      <c r="AM640" s="238">
        <f>AM639*AM634</f>
        <v>0</v>
      </c>
      <c r="AN640" s="238">
        <f>AN639*AN634</f>
        <v>0</v>
      </c>
      <c r="AO640" s="238">
        <f>AO639*AO634</f>
        <v>0</v>
      </c>
      <c r="AP640" s="238">
        <f>AP639*AP634</f>
        <v>0</v>
      </c>
      <c r="AQ640" s="238">
        <f>AQ639*AQ634</f>
        <v>0</v>
      </c>
      <c r="AR640" s="238">
        <f>AR639*AR634</f>
        <v>0</v>
      </c>
      <c r="AS640" s="243" t="s">
        <v>150</v>
      </c>
      <c r="AT640" s="242"/>
    </row>
    <row r="641" spans="2:46" x14ac:dyDescent="0.15">
      <c r="B641" s="111">
        <f>IFERROR((B520/B465),"")</f>
        <v>0</v>
      </c>
      <c r="C641" s="111">
        <f>IFERROR((C520/C465),"")</f>
        <v>5.2584949025266288E-2</v>
      </c>
      <c r="D641" s="111">
        <f>IFERROR((D520/D465),"")</f>
        <v>4.9150590506083995E-2</v>
      </c>
      <c r="E641" s="111">
        <f>IFERROR((E520/E465),"")</f>
        <v>4.537161972603887E-2</v>
      </c>
      <c r="F641" s="111">
        <f>IFERROR((F520/F465),"")</f>
        <v>4.3187643731930327E-2</v>
      </c>
      <c r="G641" s="111">
        <f>IFERROR((G520/G465),"")</f>
        <v>4.5502862205638039E-2</v>
      </c>
      <c r="H641" s="111">
        <f>IFERROR((H520/H465),"")</f>
        <v>4.9166719062892557E-2</v>
      </c>
      <c r="I641" s="111">
        <f>IFERROR((I520/I465),"")</f>
        <v>4.6880759347935806E-2</v>
      </c>
      <c r="J641" s="111">
        <f>IFERROR((J520/J465),"")</f>
        <v>4.0524815130842086E-2</v>
      </c>
      <c r="K641" s="111">
        <f>IFERROR((K520/K465),"")</f>
        <v>2.4268995132672191E-2</v>
      </c>
      <c r="L641" s="111">
        <f>IFERROR((L520/L465),"")</f>
        <v>3.8688985081867182E-2</v>
      </c>
      <c r="M641" s="111">
        <f>IFERROR((M520/M465),"")</f>
        <v>4.2376674987678928E-2</v>
      </c>
      <c r="N641" s="111">
        <f>IFERROR((N520/N465),"")</f>
        <v>4.0221090178212196E-2</v>
      </c>
      <c r="O641" s="111">
        <f>IFERROR((O520/O465),"")</f>
        <v>3.1158865394963584E-2</v>
      </c>
      <c r="P641" s="111">
        <f>IFERROR((P520/P465),"")</f>
        <v>3.243483643037872E-2</v>
      </c>
      <c r="Q641" s="111">
        <f>IFERROR((Q520/Q465),"")</f>
        <v>3.1396939192902769E-2</v>
      </c>
      <c r="R641" s="111" t="str">
        <f>IFERROR((R520/R465),"")</f>
        <v/>
      </c>
      <c r="S641" s="3"/>
      <c r="T641" s="3" t="s">
        <v>149</v>
      </c>
      <c r="V641" s="48"/>
      <c r="W641" s="205"/>
      <c r="X641" s="226" t="s">
        <v>128</v>
      </c>
      <c r="Y641" s="235">
        <f>Y636-Y638-Y640</f>
        <v>0</v>
      </c>
      <c r="Z641" s="235">
        <f>Z636-Z638-Z640</f>
        <v>0</v>
      </c>
      <c r="AA641" s="235">
        <f>AA636-AA638-AA640</f>
        <v>0</v>
      </c>
      <c r="AB641" s="235">
        <f>AB636-AB638-AB640</f>
        <v>0</v>
      </c>
      <c r="AC641" s="235">
        <f>AC636-AC638-AC640</f>
        <v>0</v>
      </c>
      <c r="AD641" s="234" t="s">
        <v>148</v>
      </c>
      <c r="AE641" s="233"/>
      <c r="AF641" s="4"/>
      <c r="AG641" s="4"/>
      <c r="AH641" s="4"/>
      <c r="AI641" s="4"/>
      <c r="AJ641" s="235">
        <f>AJ636-AJ638-AJ640</f>
        <v>0</v>
      </c>
      <c r="AK641" s="235">
        <f>AK636-AK638-AK640</f>
        <v>0</v>
      </c>
      <c r="AL641" s="235">
        <f>AL636-AL638-AL640</f>
        <v>0</v>
      </c>
      <c r="AM641" s="235">
        <f>AM636-AM638-AM640</f>
        <v>0</v>
      </c>
      <c r="AN641" s="235">
        <f>AN636-AN638-AN640</f>
        <v>0</v>
      </c>
      <c r="AO641" s="235">
        <f>AO636-AO638-AO640</f>
        <v>0</v>
      </c>
      <c r="AP641" s="235">
        <f>AP636-AP638-AP640</f>
        <v>0</v>
      </c>
      <c r="AQ641" s="235">
        <f>AQ636-AQ638-AQ640</f>
        <v>0</v>
      </c>
      <c r="AR641" s="235">
        <f>AR636-AR638-AR640</f>
        <v>0</v>
      </c>
      <c r="AS641" s="240" t="s">
        <v>148</v>
      </c>
      <c r="AT641" s="239"/>
    </row>
    <row r="642" spans="2:46" x14ac:dyDescent="0.15">
      <c r="B642" s="106">
        <f>IFERROR((B521/B466),"")</f>
        <v>0</v>
      </c>
      <c r="C642" s="106">
        <f>IFERROR((C521/C466),"")</f>
        <v>2.5641799080266221E-2</v>
      </c>
      <c r="D642" s="106">
        <f>IFERROR((D521/D466),"")</f>
        <v>3.7840483266168817E-2</v>
      </c>
      <c r="E642" s="106">
        <f>IFERROR((E521/E466),"")</f>
        <v>4.7139468312629905E-2</v>
      </c>
      <c r="F642" s="106">
        <f>IFERROR((F521/F466),"")</f>
        <v>4.2396566770432888E-2</v>
      </c>
      <c r="G642" s="106">
        <f>IFERROR((G521/G466),"")</f>
        <v>4.2946027939680345E-2</v>
      </c>
      <c r="H642" s="106">
        <f>IFERROR((H521/H466),"")</f>
        <v>4.666499169162279E-2</v>
      </c>
      <c r="I642" s="106">
        <f>IFERROR((I521/I466),"")</f>
        <v>4.4529732797774363E-2</v>
      </c>
      <c r="J642" s="106">
        <f>IFERROR((J521/J466),"")</f>
        <v>4.2309173184782389E-2</v>
      </c>
      <c r="K642" s="106">
        <f>IFERROR((K521/K466),"")</f>
        <v>3.8664979052089245E-2</v>
      </c>
      <c r="L642" s="106">
        <f>IFERROR((L521/L466),"")</f>
        <v>4.0037501942483712E-2</v>
      </c>
      <c r="M642" s="106">
        <f>IFERROR((M521/M466),"")</f>
        <v>4.1013750029855384E-2</v>
      </c>
      <c r="N642" s="106">
        <f>IFERROR((N521/N466),"")</f>
        <v>3.9130838649844811E-2</v>
      </c>
      <c r="O642" s="106">
        <f>IFERROR((O521/O466),"")</f>
        <v>4.010224088050561E-2</v>
      </c>
      <c r="P642" s="106">
        <f>IFERROR((P521/P466),"")</f>
        <v>3.3368835067968047E-2</v>
      </c>
      <c r="Q642" s="106">
        <f>IFERROR((Q521/Q466),"")</f>
        <v>3.1831572651238663E-2</v>
      </c>
      <c r="R642" s="106">
        <f>IFERROR((R521/R466),"")</f>
        <v>8.2134440386015823E-3</v>
      </c>
      <c r="S642" s="3"/>
      <c r="T642" s="105" t="s">
        <v>147</v>
      </c>
      <c r="V642" s="48"/>
      <c r="W642" s="205"/>
      <c r="X642" s="226" t="s">
        <v>131</v>
      </c>
      <c r="Y642" s="238"/>
      <c r="Z642" s="238"/>
      <c r="AA642" s="238"/>
      <c r="AB642" s="238"/>
      <c r="AC642" s="238"/>
      <c r="AD642" s="237" t="s">
        <v>146</v>
      </c>
      <c r="AE642" s="236"/>
      <c r="AF642" s="4"/>
      <c r="AG642" s="4"/>
      <c r="AH642" s="4"/>
      <c r="AI642" s="4"/>
      <c r="AJ642" s="238"/>
      <c r="AK642" s="247"/>
      <c r="AL642" s="247"/>
      <c r="AM642" s="247"/>
      <c r="AN642" s="247"/>
      <c r="AO642" s="247"/>
      <c r="AP642" s="247"/>
      <c r="AQ642" s="247"/>
      <c r="AR642" s="247"/>
      <c r="AS642" s="243" t="s">
        <v>146</v>
      </c>
      <c r="AT642" s="242"/>
    </row>
    <row r="643" spans="2:46" x14ac:dyDescent="0.15">
      <c r="B643" s="195">
        <f>IFERROR((B525/B462),"")</f>
        <v>0</v>
      </c>
      <c r="C643" s="195">
        <f>IFERROR((C525/C462),"")</f>
        <v>0</v>
      </c>
      <c r="D643" s="195">
        <f>IFERROR((D525/D462),"")</f>
        <v>0.22940884006007317</v>
      </c>
      <c r="E643" s="195">
        <f>IFERROR((E525/E462),"")</f>
        <v>0.38076142401973823</v>
      </c>
      <c r="F643" s="195">
        <f>IFERROR((F525/F462),"")</f>
        <v>0.38029310873825589</v>
      </c>
      <c r="G643" s="195">
        <f>IFERROR((G525/G462),"")</f>
        <v>0.23063071582968361</v>
      </c>
      <c r="H643" s="195">
        <f>IFERROR((H525/H462),"")</f>
        <v>0.24802237856783854</v>
      </c>
      <c r="I643" s="195">
        <f>IFERROR((I525/I462),"")</f>
        <v>0.22225736051451972</v>
      </c>
      <c r="J643" s="195">
        <f>IFERROR((J525/J462),"")</f>
        <v>0.23240189268359954</v>
      </c>
      <c r="K643" s="195">
        <f>IFERROR((K525/K462),"")</f>
        <v>0.23770899998393555</v>
      </c>
      <c r="L643" s="195">
        <f>IFERROR((L525/L462),"")</f>
        <v>0.24769782924558764</v>
      </c>
      <c r="M643" s="195">
        <f>IFERROR((M525/M462),"")</f>
        <v>0.25471416047884726</v>
      </c>
      <c r="N643" s="195">
        <f>IFERROR((N525/N462),"")</f>
        <v>0.34899546741806486</v>
      </c>
      <c r="O643" s="195">
        <f>IFERROR((O525/O462),"")</f>
        <v>0.4383239306542005</v>
      </c>
      <c r="P643" s="195">
        <f>IFERROR((P525/P462),"")</f>
        <v>0.34949682365261614</v>
      </c>
      <c r="Q643" s="195">
        <f>IFERROR((Q525/Q462),"")</f>
        <v>0.30332762622722675</v>
      </c>
      <c r="R643" s="195">
        <f>IFERROR((R525/R462),"")</f>
        <v>0.27729097568028283</v>
      </c>
      <c r="S643" s="3"/>
      <c r="T643" s="3" t="s">
        <v>145</v>
      </c>
      <c r="V643" s="48"/>
      <c r="W643" s="205"/>
      <c r="X643" s="226" t="s">
        <v>128</v>
      </c>
      <c r="Y643" s="235">
        <f>Y641-Y642</f>
        <v>0</v>
      </c>
      <c r="Z643" s="235">
        <f>Z641-Z642</f>
        <v>0</v>
      </c>
      <c r="AA643" s="235">
        <f>AA641-AA642</f>
        <v>0</v>
      </c>
      <c r="AB643" s="235">
        <f>AB641-AB642</f>
        <v>0</v>
      </c>
      <c r="AC643" s="235">
        <f>AC641-AC642</f>
        <v>0</v>
      </c>
      <c r="AD643" s="234" t="s">
        <v>144</v>
      </c>
      <c r="AE643" s="233"/>
      <c r="AF643" s="4"/>
      <c r="AG643" s="4"/>
      <c r="AH643" s="4"/>
      <c r="AI643" s="4"/>
      <c r="AJ643" s="235">
        <f>AJ641-AJ642</f>
        <v>0</v>
      </c>
      <c r="AK643" s="235">
        <f>AK641-AK642</f>
        <v>0</v>
      </c>
      <c r="AL643" s="235">
        <f>AL641-AL642</f>
        <v>0</v>
      </c>
      <c r="AM643" s="235">
        <f>AM641-AM642</f>
        <v>0</v>
      </c>
      <c r="AN643" s="235">
        <f>AN641-AN642</f>
        <v>0</v>
      </c>
      <c r="AO643" s="235">
        <f>AO641-AO642</f>
        <v>0</v>
      </c>
      <c r="AP643" s="235">
        <f>AP641-AP642</f>
        <v>0</v>
      </c>
      <c r="AQ643" s="235">
        <f>AQ641-AQ642</f>
        <v>0</v>
      </c>
      <c r="AR643" s="235">
        <f>AR641-AR642</f>
        <v>0</v>
      </c>
      <c r="AS643" s="240" t="s">
        <v>144</v>
      </c>
      <c r="AT643" s="239"/>
    </row>
    <row r="644" spans="2:46" x14ac:dyDescent="0.15">
      <c r="B644" s="113">
        <f>IFERROR((B526/B463),"")</f>
        <v>0</v>
      </c>
      <c r="C644" s="113">
        <f>IFERROR((C526/C463),"")</f>
        <v>0.28476041586751094</v>
      </c>
      <c r="D644" s="113">
        <f>IFERROR((D526/D463),"")</f>
        <v>0.50650971144056611</v>
      </c>
      <c r="E644" s="113">
        <f>IFERROR((E526/E463),"")</f>
        <v>0.41725706275189345</v>
      </c>
      <c r="F644" s="113">
        <f>IFERROR((F526/F463),"")</f>
        <v>0.39754426710596197</v>
      </c>
      <c r="G644" s="113">
        <f>IFERROR((G526/G463),"")</f>
        <v>0.27410290552767252</v>
      </c>
      <c r="H644" s="113">
        <f>IFERROR((H526/H463),"")</f>
        <v>0.28498067624924711</v>
      </c>
      <c r="I644" s="113">
        <f>IFERROR((I526/I463),"")</f>
        <v>0.25143538027556805</v>
      </c>
      <c r="J644" s="113">
        <f>IFERROR((J526/J463),"")</f>
        <v>0.27020650414274205</v>
      </c>
      <c r="K644" s="113">
        <f>IFERROR((K526/K463),"")</f>
        <v>0.28052544611242608</v>
      </c>
      <c r="L644" s="113">
        <f>IFERROR((L526/L463),"")</f>
        <v>0.28457544848884692</v>
      </c>
      <c r="M644" s="113">
        <f>IFERROR((M526/M463),"")</f>
        <v>0.30922789289068336</v>
      </c>
      <c r="N644" s="113">
        <f>IFERROR((N526/N463),"")</f>
        <v>0.43865500930866463</v>
      </c>
      <c r="O644" s="113">
        <f>IFERROR((O526/O463),"")</f>
        <v>0.46207310195980161</v>
      </c>
      <c r="P644" s="113">
        <f>IFERROR((P526/P463),"")</f>
        <v>0.3514680098429418</v>
      </c>
      <c r="Q644" s="113">
        <f>IFERROR((Q526/Q463),"")</f>
        <v>0.31636683379850322</v>
      </c>
      <c r="R644" s="113" t="str">
        <f>IFERROR((R526/R463),"")</f>
        <v/>
      </c>
      <c r="S644" s="3"/>
      <c r="T644" s="3" t="s">
        <v>143</v>
      </c>
      <c r="V644" s="48"/>
      <c r="W644" s="205"/>
      <c r="X644" s="226" t="s">
        <v>131</v>
      </c>
      <c r="Y644" s="246"/>
      <c r="Z644" s="246"/>
      <c r="AA644" s="246"/>
      <c r="AB644" s="246"/>
      <c r="AC644" s="246"/>
      <c r="AD644" s="234" t="s">
        <v>142</v>
      </c>
      <c r="AE644" s="233"/>
      <c r="AF644" s="4"/>
      <c r="AG644" s="4"/>
      <c r="AH644" s="4"/>
      <c r="AI644" s="4"/>
      <c r="AJ644" s="241"/>
      <c r="AK644" s="241"/>
      <c r="AL644" s="241"/>
      <c r="AM644" s="241"/>
      <c r="AN644" s="241"/>
      <c r="AO644" s="241"/>
      <c r="AP644" s="241"/>
      <c r="AQ644" s="241"/>
      <c r="AR644" s="241"/>
      <c r="AS644" s="243" t="s">
        <v>138</v>
      </c>
      <c r="AT644" s="242"/>
    </row>
    <row r="645" spans="2:46" x14ac:dyDescent="0.15">
      <c r="B645" s="113">
        <f>IFERROR((B527/B464),"")</f>
        <v>0</v>
      </c>
      <c r="C645" s="113">
        <f>IFERROR((C527/C464),"")</f>
        <v>0.48041806998042275</v>
      </c>
      <c r="D645" s="113">
        <f>IFERROR((D527/D464),"")</f>
        <v>0.50308599871569215</v>
      </c>
      <c r="E645" s="113">
        <f>IFERROR((E527/E464),"")</f>
        <v>0.43309899904836252</v>
      </c>
      <c r="F645" s="113">
        <f>IFERROR((F527/F464),"")</f>
        <v>0.34963847833538725</v>
      </c>
      <c r="G645" s="113">
        <f>IFERROR((G527/G464),"")</f>
        <v>0.23404170319487755</v>
      </c>
      <c r="H645" s="113">
        <f>IFERROR((H527/H464),"")</f>
        <v>0.28798341799999344</v>
      </c>
      <c r="I645" s="113">
        <f>IFERROR((I527/I464),"")</f>
        <v>0.269489592595688</v>
      </c>
      <c r="J645" s="113">
        <f>IFERROR((J527/J464),"")</f>
        <v>0.26897819443388032</v>
      </c>
      <c r="K645" s="113">
        <f>IFERROR((K527/K464),"")</f>
        <v>0.26505621324970602</v>
      </c>
      <c r="L645" s="113">
        <f>IFERROR((L527/L464),"")</f>
        <v>0.27225941380878571</v>
      </c>
      <c r="M645" s="113">
        <f>IFERROR((M527/M464),"")</f>
        <v>0.29732215147898966</v>
      </c>
      <c r="N645" s="113">
        <f>IFERROR((N527/N464),"")</f>
        <v>0.51623802971646793</v>
      </c>
      <c r="O645" s="113">
        <f>IFERROR((O527/O464),"")</f>
        <v>0.49011099457947543</v>
      </c>
      <c r="P645" s="113">
        <f>IFERROR((P527/P464),"")</f>
        <v>0.35333617560742331</v>
      </c>
      <c r="Q645" s="113">
        <f>IFERROR((Q527/Q464),"")</f>
        <v>0.31945199949268449</v>
      </c>
      <c r="R645" s="113" t="str">
        <f>IFERROR((R527/R464),"")</f>
        <v/>
      </c>
      <c r="S645" s="3"/>
      <c r="T645" s="3" t="s">
        <v>141</v>
      </c>
      <c r="V645" s="48"/>
      <c r="W645" s="205"/>
      <c r="X645" s="226" t="s">
        <v>131</v>
      </c>
      <c r="Y645" s="235"/>
      <c r="Z645" s="235"/>
      <c r="AA645" s="235"/>
      <c r="AB645" s="235"/>
      <c r="AC645" s="235"/>
      <c r="AD645" s="245" t="s">
        <v>140</v>
      </c>
      <c r="AE645" s="244"/>
      <c r="AF645" s="4"/>
      <c r="AG645" s="4"/>
      <c r="AH645" s="4"/>
      <c r="AI645" s="4"/>
      <c r="AJ645" s="238">
        <f>AJ644*AJ643</f>
        <v>0</v>
      </c>
      <c r="AK645" s="238">
        <f>AK644*AK643</f>
        <v>0</v>
      </c>
      <c r="AL645" s="238">
        <f>AL644*AL643</f>
        <v>0</v>
      </c>
      <c r="AM645" s="238">
        <f>AM644*AM643</f>
        <v>0</v>
      </c>
      <c r="AN645" s="238">
        <f>AN644*AN643</f>
        <v>0</v>
      </c>
      <c r="AO645" s="238">
        <f>AO644*AO643</f>
        <v>0</v>
      </c>
      <c r="AP645" s="238">
        <f>AP644*AP643</f>
        <v>0</v>
      </c>
      <c r="AQ645" s="238">
        <f>AQ644*AQ643</f>
        <v>0</v>
      </c>
      <c r="AR645" s="238">
        <f>AR644*AR643</f>
        <v>0</v>
      </c>
      <c r="AS645" s="243" t="s">
        <v>136</v>
      </c>
      <c r="AT645" s="242"/>
    </row>
    <row r="646" spans="2:46" x14ac:dyDescent="0.15">
      <c r="B646" s="111">
        <f>IFERROR((B528/B465),"")</f>
        <v>0</v>
      </c>
      <c r="C646" s="111">
        <f>IFERROR((C528/C465),"")</f>
        <v>0.41760746039246993</v>
      </c>
      <c r="D646" s="111">
        <f>IFERROR((D528/D465),"")</f>
        <v>0.43811264541999073</v>
      </c>
      <c r="E646" s="111">
        <f>IFERROR((E528/E465),"")</f>
        <v>0.42644062586760928</v>
      </c>
      <c r="F646" s="111">
        <f>IFERROR((F528/F465),"")</f>
        <v>0.11272259299726718</v>
      </c>
      <c r="G646" s="111">
        <f>IFERROR((G528/G465),"")</f>
        <v>0.26499460804138714</v>
      </c>
      <c r="H646" s="111">
        <f>IFERROR((H528/H465),"")</f>
        <v>0.22246931778819085</v>
      </c>
      <c r="I646" s="111">
        <f>IFERROR((I528/I465),"")</f>
        <v>0.24935714029192943</v>
      </c>
      <c r="J646" s="111">
        <f>IFERROR((J528/J465),"")</f>
        <v>0.25776599865555261</v>
      </c>
      <c r="K646" s="111">
        <f>IFERROR((K528/K465),"")</f>
        <v>0.29133254944660175</v>
      </c>
      <c r="L646" s="111">
        <f>IFERROR((L528/L465),"")</f>
        <v>0.26346454631154292</v>
      </c>
      <c r="M646" s="111">
        <f>IFERROR((M528/M465),"")</f>
        <v>0.3020819330509078</v>
      </c>
      <c r="N646" s="111">
        <f>IFERROR((N528/N465),"")</f>
        <v>0.38865343420971726</v>
      </c>
      <c r="O646" s="111">
        <f>IFERROR((O528/O465),"")</f>
        <v>0.30981073810559295</v>
      </c>
      <c r="P646" s="111">
        <f>IFERROR((P528/P465),"")</f>
        <v>0.302016834025012</v>
      </c>
      <c r="Q646" s="111">
        <f>IFERROR((Q528/Q465),"")</f>
        <v>0.25143430980467635</v>
      </c>
      <c r="R646" s="111" t="str">
        <f>IFERROR((R528/R465),"")</f>
        <v/>
      </c>
      <c r="S646" s="3"/>
      <c r="T646" s="3" t="s">
        <v>139</v>
      </c>
      <c r="V646" s="48"/>
      <c r="W646" s="205"/>
      <c r="X646" s="226" t="s">
        <v>131</v>
      </c>
      <c r="Y646" s="241"/>
      <c r="Z646" s="241"/>
      <c r="AA646" s="241"/>
      <c r="AB646" s="241"/>
      <c r="AC646" s="241"/>
      <c r="AD646" s="237" t="s">
        <v>138</v>
      </c>
      <c r="AE646" s="236"/>
      <c r="AF646" s="4"/>
      <c r="AG646" s="4"/>
      <c r="AH646" s="4"/>
      <c r="AI646" s="4"/>
      <c r="AJ646" s="235">
        <f>AJ643-AJ645</f>
        <v>0</v>
      </c>
      <c r="AK646" s="235">
        <f>AK643-AK645-100</f>
        <v>-100</v>
      </c>
      <c r="AL646" s="235">
        <f>AL643-AL645</f>
        <v>0</v>
      </c>
      <c r="AM646" s="235">
        <f>AM643-AM645</f>
        <v>0</v>
      </c>
      <c r="AN646" s="235">
        <f>AN643-AN645</f>
        <v>0</v>
      </c>
      <c r="AO646" s="235">
        <f>AO643-AO645</f>
        <v>0</v>
      </c>
      <c r="AP646" s="235">
        <f>AP643-AP645</f>
        <v>0</v>
      </c>
      <c r="AQ646" s="235">
        <f>AQ643-AQ645</f>
        <v>0</v>
      </c>
      <c r="AR646" s="235">
        <f>AR643-AR645</f>
        <v>0</v>
      </c>
      <c r="AS646" s="240" t="s">
        <v>134</v>
      </c>
      <c r="AT646" s="239"/>
    </row>
    <row r="647" spans="2:46" x14ac:dyDescent="0.15">
      <c r="B647" s="106">
        <f>IFERROR((B529/B466),"")</f>
        <v>0</v>
      </c>
      <c r="C647" s="106">
        <f>IFERROR((C529/C466),"")</f>
        <v>0.29430655367508263</v>
      </c>
      <c r="D647" s="106">
        <f>IFERROR((D529/D466),"")</f>
        <v>0.41415579030053123</v>
      </c>
      <c r="E647" s="106">
        <f>IFERROR((E529/E466),"")</f>
        <v>0.4140217750427041</v>
      </c>
      <c r="F647" s="106">
        <f>IFERROR((F529/F466),"")</f>
        <v>0.30217774595501989</v>
      </c>
      <c r="G647" s="106">
        <f>IFERROR((G529/G466),"")</f>
        <v>0.25095296273888956</v>
      </c>
      <c r="H647" s="106">
        <f>IFERROR((H529/H466),"")</f>
        <v>0.25934895488693105</v>
      </c>
      <c r="I647" s="106">
        <f>IFERROR((I529/I466),"")</f>
        <v>0.24727730973960652</v>
      </c>
      <c r="J647" s="106">
        <f>IFERROR((J529/J466),"")</f>
        <v>0.2567222912089836</v>
      </c>
      <c r="K647" s="106">
        <f>IFERROR((K529/K466),"")</f>
        <v>0.26844230012969544</v>
      </c>
      <c r="L647" s="106">
        <f>IFERROR((L529/L466),"")</f>
        <v>0.26648345741682711</v>
      </c>
      <c r="M647" s="106">
        <f>IFERROR((M529/M466),"")</f>
        <v>0.29006585342530133</v>
      </c>
      <c r="N647" s="106">
        <f>IFERROR((N529/N466),"")</f>
        <v>0.41315140995867672</v>
      </c>
      <c r="O647" s="106">
        <f>IFERROR((O529/O466),"")</f>
        <v>0.4125572767345384</v>
      </c>
      <c r="P647" s="106">
        <f>IFERROR((P529/P466),"")</f>
        <v>0.33684786231664904</v>
      </c>
      <c r="Q647" s="106">
        <f>IFERROR((Q529/Q466),"")</f>
        <v>0.29643338314052226</v>
      </c>
      <c r="R647" s="106">
        <f>IFERROR((R529/R466),"")</f>
        <v>0.27729097568028283</v>
      </c>
      <c r="S647" s="3"/>
      <c r="T647" s="105" t="s">
        <v>137</v>
      </c>
      <c r="V647" s="48"/>
      <c r="W647" s="205"/>
      <c r="X647" s="226" t="s">
        <v>128</v>
      </c>
      <c r="Y647" s="238">
        <f>(Y646*Y645)+(Y646*Y643)</f>
        <v>0</v>
      </c>
      <c r="Z647" s="238">
        <f>(Z646*Z645)+(Z646*Z643)</f>
        <v>0</v>
      </c>
      <c r="AA647" s="238">
        <f>(AA646*AA645)+(AA646*AA643)</f>
        <v>0</v>
      </c>
      <c r="AB647" s="238">
        <f>(AB646*AB645)+(AB646*AB643)</f>
        <v>0</v>
      </c>
      <c r="AC647" s="238">
        <f>(AC646*AC645)+(AC646*AC643)</f>
        <v>0</v>
      </c>
      <c r="AD647" s="237" t="s">
        <v>136</v>
      </c>
      <c r="AE647" s="236"/>
      <c r="AF647" s="4"/>
      <c r="AG647" s="4"/>
      <c r="AH647" s="4"/>
      <c r="AI647" s="4"/>
      <c r="AJ647" s="232" t="e">
        <f>AJ646/AJ634</f>
        <v>#DIV/0!</v>
      </c>
      <c r="AK647" s="232" t="e">
        <f>AK646/AK634</f>
        <v>#DIV/0!</v>
      </c>
      <c r="AL647" s="232" t="e">
        <f>AL646/AL634</f>
        <v>#DIV/0!</v>
      </c>
      <c r="AM647" s="232" t="e">
        <f>AM646/AM634</f>
        <v>#DIV/0!</v>
      </c>
      <c r="AN647" s="232" t="e">
        <f>AN646/AN634</f>
        <v>#DIV/0!</v>
      </c>
      <c r="AO647" s="232" t="e">
        <f>AO646/AO634</f>
        <v>#DIV/0!</v>
      </c>
      <c r="AP647" s="232" t="e">
        <f>AP646/AP634</f>
        <v>#DIV/0!</v>
      </c>
      <c r="AQ647" s="232" t="e">
        <f>AQ646/AQ634</f>
        <v>#DIV/0!</v>
      </c>
      <c r="AR647" s="232" t="e">
        <f>AR646/AR634</f>
        <v>#DIV/0!</v>
      </c>
      <c r="AS647" s="229" t="s">
        <v>120</v>
      </c>
      <c r="AT647" s="228"/>
    </row>
    <row r="648" spans="2:46" x14ac:dyDescent="0.15">
      <c r="B648" s="195">
        <f>IFERROR(((B525+B517)/B462),"")</f>
        <v>0</v>
      </c>
      <c r="C648" s="195">
        <f>IFERROR(((C525+C517)/C462),"")</f>
        <v>0</v>
      </c>
      <c r="D648" s="195">
        <f>IFERROR(((D525+D517)/D462),"")</f>
        <v>0.22940884006007317</v>
      </c>
      <c r="E648" s="195">
        <f>IFERROR(((E525+E517)/E462),"")</f>
        <v>0.42182526950443439</v>
      </c>
      <c r="F648" s="195">
        <f>IFERROR(((F525+F517)/F462),"")</f>
        <v>0.41487131575528574</v>
      </c>
      <c r="G648" s="195">
        <f>IFERROR(((G525+G517)/G462),"")</f>
        <v>0.26765546853117744</v>
      </c>
      <c r="H648" s="195">
        <f>IFERROR(((H525+H517)/H462),"")</f>
        <v>0.28897390780811683</v>
      </c>
      <c r="I648" s="195">
        <f>IFERROR(((I525+I517)/I462),"")</f>
        <v>0.25948426762221688</v>
      </c>
      <c r="J648" s="195">
        <f>IFERROR(((J525+J517)/J462),"")</f>
        <v>0.27524651901495245</v>
      </c>
      <c r="K648" s="195">
        <f>IFERROR(((K525+K517)/K462),"")</f>
        <v>0.2766004598304484</v>
      </c>
      <c r="L648" s="195">
        <f>IFERROR(((L525+L517)/L462),"")</f>
        <v>0.28205668135446288</v>
      </c>
      <c r="M648" s="195">
        <f>IFERROR(((M525+M517)/M462),"")</f>
        <v>0.29111700784338768</v>
      </c>
      <c r="N648" s="195">
        <f>IFERROR(((N525+N517)/N462),"")</f>
        <v>0.38366291501230981</v>
      </c>
      <c r="O648" s="195">
        <f>IFERROR(((O525+O517)/O462),"")</f>
        <v>0.47593303149807403</v>
      </c>
      <c r="P648" s="195">
        <f>IFERROR(((P525+P517)/P462),"")</f>
        <v>0.38379865883027287</v>
      </c>
      <c r="Q648" s="195">
        <f>IFERROR(((Q525+Q517)/Q462),"")</f>
        <v>0.33214290622624298</v>
      </c>
      <c r="R648" s="195">
        <f>IFERROR(((R525+R517)/R462),"")</f>
        <v>0.31014475183468915</v>
      </c>
      <c r="S648" s="3"/>
      <c r="T648" s="3" t="s">
        <v>135</v>
      </c>
      <c r="V648" s="48"/>
      <c r="W648" s="205"/>
      <c r="X648" s="226" t="s">
        <v>128</v>
      </c>
      <c r="Y648" s="235">
        <f>Y645+Y643-Y647</f>
        <v>0</v>
      </c>
      <c r="Z648" s="235">
        <f>Z645+Z643-Z647</f>
        <v>0</v>
      </c>
      <c r="AA648" s="235">
        <f>AA645+AA643-AA647</f>
        <v>0</v>
      </c>
      <c r="AB648" s="235">
        <f>AB645+AB643-AB647</f>
        <v>0</v>
      </c>
      <c r="AC648" s="235">
        <f>AC645+AC643-AC647</f>
        <v>0</v>
      </c>
      <c r="AD648" s="234" t="s">
        <v>134</v>
      </c>
      <c r="AE648" s="233"/>
      <c r="AF648" s="4"/>
      <c r="AG648" s="4"/>
      <c r="AH648" s="4"/>
      <c r="AI648" s="4"/>
      <c r="AJ648" s="225"/>
      <c r="AK648" s="225"/>
      <c r="AL648" s="225"/>
      <c r="AM648" s="225"/>
      <c r="AN648" s="225"/>
      <c r="AO648" s="225"/>
      <c r="AP648" s="225"/>
      <c r="AQ648" s="225"/>
      <c r="AR648" s="225"/>
      <c r="AS648" s="229" t="s">
        <v>29</v>
      </c>
      <c r="AT648" s="228"/>
    </row>
    <row r="649" spans="2:46" x14ac:dyDescent="0.15">
      <c r="B649" s="113">
        <f>IFERROR(((B526+B518)/B463),"")</f>
        <v>0</v>
      </c>
      <c r="C649" s="113">
        <f>IFERROR(((C526+C518)/C463),"")</f>
        <v>0.28476041586751094</v>
      </c>
      <c r="D649" s="113">
        <f>IFERROR(((D526+D518)/D463),"")</f>
        <v>0.55860406023470599</v>
      </c>
      <c r="E649" s="113">
        <f>IFERROR(((E526+E518)/E463),"")</f>
        <v>0.46695664025233152</v>
      </c>
      <c r="F649" s="113">
        <f>IFERROR(((F526+F518)/F463),"")</f>
        <v>0.44519770467610825</v>
      </c>
      <c r="G649" s="113">
        <f>IFERROR(((G526+G518)/G463),"")</f>
        <v>0.31745657804246352</v>
      </c>
      <c r="H649" s="113">
        <f>IFERROR(((H526+H518)/H463),"")</f>
        <v>0.33415956332307578</v>
      </c>
      <c r="I649" s="113">
        <f>IFERROR(((I526+I518)/I463),"")</f>
        <v>0.29986465651078337</v>
      </c>
      <c r="J649" s="113">
        <f>IFERROR(((J526+J518)/J463),"")</f>
        <v>0.31683676934027155</v>
      </c>
      <c r="K649" s="113">
        <f>IFERROR(((K526+K518)/K463),"")</f>
        <v>0.32740664654880919</v>
      </c>
      <c r="L649" s="113">
        <f>IFERROR(((L526+L518)/L463),"")</f>
        <v>0.32827077667399185</v>
      </c>
      <c r="M649" s="113">
        <f>IFERROR(((M526+M518)/M463),"")</f>
        <v>0.35384996094473259</v>
      </c>
      <c r="N649" s="113">
        <f>IFERROR(((N526+N518)/N463),"")</f>
        <v>0.48312726592494276</v>
      </c>
      <c r="O649" s="113">
        <f>IFERROR(((O526+O518)/O463),"")</f>
        <v>0.50537175121778788</v>
      </c>
      <c r="P649" s="113">
        <f>IFERROR(((P526+P518)/P463),"")</f>
        <v>0.38621024559890416</v>
      </c>
      <c r="Q649" s="113">
        <f>IFERROR(((Q526+Q518)/Q463),"")</f>
        <v>0.34810146466767111</v>
      </c>
      <c r="R649" s="113" t="str">
        <f>IFERROR(((R526+R518)/R463),"")</f>
        <v/>
      </c>
      <c r="S649" s="3"/>
      <c r="T649" s="3" t="s">
        <v>133</v>
      </c>
      <c r="V649" s="48"/>
      <c r="W649" s="205"/>
      <c r="X649" s="226" t="s">
        <v>128</v>
      </c>
      <c r="Y649" s="232" t="e">
        <f>Y648/Y634</f>
        <v>#DIV/0!</v>
      </c>
      <c r="Z649" s="232" t="e">
        <f>Z648/Z634</f>
        <v>#DIV/0!</v>
      </c>
      <c r="AA649" s="232" t="e">
        <f>AA648/AA634</f>
        <v>#DIV/0!</v>
      </c>
      <c r="AB649" s="232" t="e">
        <f>AB648/AB634</f>
        <v>#DIV/0!</v>
      </c>
      <c r="AC649" s="232" t="e">
        <f>AC648/AC634</f>
        <v>#DIV/0!</v>
      </c>
      <c r="AD649" s="231" t="s">
        <v>120</v>
      </c>
      <c r="AE649" s="230"/>
      <c r="AF649" s="4"/>
      <c r="AG649" s="4"/>
      <c r="AH649" s="4"/>
      <c r="AI649" s="4"/>
      <c r="AJ649" s="227" t="e">
        <f>AJ646/AJ648</f>
        <v>#DIV/0!</v>
      </c>
      <c r="AK649" s="227" t="e">
        <f>AK646/AK648</f>
        <v>#DIV/0!</v>
      </c>
      <c r="AL649" s="227" t="e">
        <f>AL646/AL648</f>
        <v>#DIV/0!</v>
      </c>
      <c r="AM649" s="227" t="e">
        <f>AM646/AM648</f>
        <v>#DIV/0!</v>
      </c>
      <c r="AN649" s="227" t="e">
        <f>AN646/AN648</f>
        <v>#DIV/0!</v>
      </c>
      <c r="AO649" s="227" t="e">
        <f>AO646/AO648</f>
        <v>#DIV/0!</v>
      </c>
      <c r="AP649" s="227" t="e">
        <f>AP646/AP648</f>
        <v>#DIV/0!</v>
      </c>
      <c r="AQ649" s="227" t="e">
        <f>AQ646/AQ648</f>
        <v>#DIV/0!</v>
      </c>
      <c r="AR649" s="227" t="e">
        <f>AR646/AR648</f>
        <v>#DIV/0!</v>
      </c>
      <c r="AS649" s="229" t="s">
        <v>27</v>
      </c>
      <c r="AT649" s="228"/>
    </row>
    <row r="650" spans="2:46" x14ac:dyDescent="0.15">
      <c r="B650" s="113">
        <f>IFERROR(((B527+B519)/B464),"")</f>
        <v>0</v>
      </c>
      <c r="C650" s="113">
        <f>IFERROR(((C527+C519)/C464),"")</f>
        <v>0.52850731658758332</v>
      </c>
      <c r="D650" s="113">
        <f>IFERROR(((D527+D519)/D464),"")</f>
        <v>0.55564375335395899</v>
      </c>
      <c r="E650" s="113">
        <f>IFERROR(((E527+E519)/E464),"")</f>
        <v>0.48627460086141255</v>
      </c>
      <c r="F650" s="113">
        <f>IFERROR(((F527+F519)/F464),"")</f>
        <v>0.3940995346950491</v>
      </c>
      <c r="G650" s="113">
        <f>IFERROR(((G527+G519)/G464),"")</f>
        <v>0.28017933039628024</v>
      </c>
      <c r="H650" s="113">
        <f>IFERROR(((H527+H519)/H464),"")</f>
        <v>0.33534579052738545</v>
      </c>
      <c r="I650" s="113">
        <f>IFERROR(((I527+I519)/I464),"")</f>
        <v>0.31577202311061664</v>
      </c>
      <c r="J650" s="113">
        <f>IFERROR(((J527+J519)/J464),"")</f>
        <v>0.3081083678394026</v>
      </c>
      <c r="K650" s="113">
        <f>IFERROR(((K527+K519)/K464),"")</f>
        <v>0.31093646935842151</v>
      </c>
      <c r="L650" s="113">
        <f>IFERROR(((L527+L519)/L464),"")</f>
        <v>0.31624867993088474</v>
      </c>
      <c r="M650" s="113">
        <f>IFERROR(((M527+M519)/M464),"")</f>
        <v>0.33833656336412776</v>
      </c>
      <c r="N650" s="113">
        <f>IFERROR(((N527+N519)/N464),"")</f>
        <v>0.55691837040793246</v>
      </c>
      <c r="O650" s="113">
        <f>IFERROR(((O527+O519)/O464),"")</f>
        <v>0.54369856983508147</v>
      </c>
      <c r="P650" s="113">
        <f>IFERROR(((P527+P519)/P464),"")</f>
        <v>0.38572591905835008</v>
      </c>
      <c r="Q650" s="113">
        <f>IFERROR(((Q527+Q519)/Q464),"")</f>
        <v>0.35505810239829372</v>
      </c>
      <c r="R650" s="113" t="str">
        <f>IFERROR(((R527+R519)/R464),"")</f>
        <v/>
      </c>
      <c r="S650" s="3"/>
      <c r="T650" s="3" t="s">
        <v>132</v>
      </c>
      <c r="V650" s="48"/>
      <c r="W650" s="205"/>
      <c r="X650" s="226" t="s">
        <v>131</v>
      </c>
      <c r="Y650" s="225"/>
      <c r="Z650" s="225"/>
      <c r="AA650" s="225"/>
      <c r="AB650" s="225"/>
      <c r="AC650" s="225"/>
      <c r="AD650" s="223" t="s">
        <v>29</v>
      </c>
      <c r="AE650" s="222"/>
      <c r="AF650" s="4"/>
      <c r="AG650" s="4"/>
      <c r="AH650" s="4"/>
      <c r="AI650" s="4"/>
      <c r="AJ650" s="227"/>
      <c r="AK650" s="224" t="e">
        <f>AK649/AJ649-1</f>
        <v>#DIV/0!</v>
      </c>
      <c r="AL650" s="224" t="e">
        <f>AL649/AK649-1</f>
        <v>#DIV/0!</v>
      </c>
      <c r="AM650" s="224" t="e">
        <f>AM649/AL649-1</f>
        <v>#DIV/0!</v>
      </c>
      <c r="AN650" s="224" t="e">
        <f>AN649/AM649-1</f>
        <v>#DIV/0!</v>
      </c>
      <c r="AO650" s="224" t="e">
        <f>AO649/AN649-1</f>
        <v>#DIV/0!</v>
      </c>
      <c r="AP650" s="224" t="e">
        <f>AP649/AO649-1</f>
        <v>#DIV/0!</v>
      </c>
      <c r="AQ650" s="224" t="e">
        <f>AQ649/AP649-1</f>
        <v>#DIV/0!</v>
      </c>
      <c r="AR650" s="224" t="e">
        <f>AR649/AQ649-1</f>
        <v>#DIV/0!</v>
      </c>
      <c r="AS650" s="229" t="s">
        <v>26</v>
      </c>
      <c r="AT650" s="228"/>
    </row>
    <row r="651" spans="2:46" x14ac:dyDescent="0.15">
      <c r="B651" s="111">
        <f>IFERROR(((B528+B520)/B465),"")</f>
        <v>0</v>
      </c>
      <c r="C651" s="111">
        <f>IFERROR(((C528+C520)/C465),"")</f>
        <v>0.47019240941773627</v>
      </c>
      <c r="D651" s="111">
        <f>IFERROR(((D528+D520)/D465),"")</f>
        <v>0.48726323592607473</v>
      </c>
      <c r="E651" s="111">
        <f>IFERROR(((E528+E520)/E465),"")</f>
        <v>0.47181224559364815</v>
      </c>
      <c r="F651" s="111">
        <f>IFERROR(((F528+F520)/F465),"")</f>
        <v>0.15591023672919752</v>
      </c>
      <c r="G651" s="111">
        <f>IFERROR(((G528+G520)/G465),"")</f>
        <v>0.31049747024702518</v>
      </c>
      <c r="H651" s="111">
        <f>IFERROR(((H528+H520)/H465),"")</f>
        <v>0.2716360368510834</v>
      </c>
      <c r="I651" s="111">
        <f>IFERROR(((I528+I520)/I465),"")</f>
        <v>0.29623789963986524</v>
      </c>
      <c r="J651" s="111">
        <f>IFERROR(((J528+J520)/J465),"")</f>
        <v>0.29829081378639466</v>
      </c>
      <c r="K651" s="111">
        <f>IFERROR(((K528+K520)/K465),"")</f>
        <v>0.31560154457927392</v>
      </c>
      <c r="L651" s="111">
        <f>IFERROR(((L528+L520)/L465),"")</f>
        <v>0.30215353139341011</v>
      </c>
      <c r="M651" s="111">
        <f>IFERROR(((M528+M520)/M465),"")</f>
        <v>0.34445860803858674</v>
      </c>
      <c r="N651" s="111">
        <f>IFERROR(((N528+N520)/N465),"")</f>
        <v>0.4288745243879295</v>
      </c>
      <c r="O651" s="111">
        <f>IFERROR(((O528+O520)/O465),"")</f>
        <v>0.3409696035005565</v>
      </c>
      <c r="P651" s="111">
        <f>IFERROR(((P528+P520)/P465),"")</f>
        <v>0.3344516704553907</v>
      </c>
      <c r="Q651" s="111">
        <f>IFERROR(((Q528+Q520)/Q465),"")</f>
        <v>0.28283124899757911</v>
      </c>
      <c r="R651" s="111" t="str">
        <f>IFERROR(((R528+R520)/R465),"")</f>
        <v/>
      </c>
      <c r="S651" s="3"/>
      <c r="T651" s="3" t="s">
        <v>130</v>
      </c>
      <c r="V651" s="48"/>
      <c r="W651" s="205"/>
      <c r="X651" s="226" t="s">
        <v>128</v>
      </c>
      <c r="Y651" s="227" t="e">
        <f>Y648/Y650</f>
        <v>#DIV/0!</v>
      </c>
      <c r="Z651" s="227" t="e">
        <f>Z648/Z650</f>
        <v>#DIV/0!</v>
      </c>
      <c r="AA651" s="227" t="e">
        <f>AA648/AA650</f>
        <v>#DIV/0!</v>
      </c>
      <c r="AB651" s="227" t="e">
        <f>AB648/AB650</f>
        <v>#DIV/0!</v>
      </c>
      <c r="AC651" s="227" t="e">
        <f>AC648/AC650</f>
        <v>#DIV/0!</v>
      </c>
      <c r="AD651" s="223" t="s">
        <v>27</v>
      </c>
      <c r="AE651" s="222"/>
      <c r="AF651" s="4"/>
      <c r="AG651" s="4"/>
      <c r="AH651" s="4"/>
      <c r="AI651" s="4"/>
      <c r="AJ651" s="221" t="e">
        <f>(AR649/AJ649)^(1/COUNT(AK649:AR649))-1</f>
        <v>#DIV/0!</v>
      </c>
      <c r="AK651" s="220"/>
      <c r="AL651" s="220"/>
      <c r="AM651" s="220"/>
      <c r="AN651" s="220"/>
      <c r="AO651" s="220"/>
      <c r="AP651" s="220"/>
      <c r="AQ651" s="220"/>
      <c r="AR651" s="219"/>
      <c r="AS651" s="218" t="s">
        <v>125</v>
      </c>
      <c r="AT651" s="218"/>
    </row>
    <row r="652" spans="2:46" x14ac:dyDescent="0.15">
      <c r="B652" s="106">
        <f>IFERROR(((B529+B521)/B466),"")</f>
        <v>0</v>
      </c>
      <c r="C652" s="106">
        <f>IFERROR(((C529+C521)/C466),"")</f>
        <v>0.31994835275534883</v>
      </c>
      <c r="D652" s="106">
        <f>IFERROR(((D529+D521)/D466),"")</f>
        <v>0.45199627356670002</v>
      </c>
      <c r="E652" s="106">
        <f>IFERROR(((E529+E521)/E466),"")</f>
        <v>0.46116124335533404</v>
      </c>
      <c r="F652" s="106">
        <f>IFERROR(((F529+F521)/F466),"")</f>
        <v>0.3445743127254528</v>
      </c>
      <c r="G652" s="106">
        <f>IFERROR(((G529+G521)/G466),"")</f>
        <v>0.29389899067856989</v>
      </c>
      <c r="H652" s="106">
        <f>IFERROR(((H529+H521)/H466),"")</f>
        <v>0.30601394657855385</v>
      </c>
      <c r="I652" s="106">
        <f>IFERROR(((I529+I521)/I466),"")</f>
        <v>0.29180704253738088</v>
      </c>
      <c r="J652" s="106">
        <f>IFERROR(((J529+J521)/J466),"")</f>
        <v>0.29903146439376599</v>
      </c>
      <c r="K652" s="106">
        <f>IFERROR(((K529+K521)/K466),"")</f>
        <v>0.30710727918178471</v>
      </c>
      <c r="L652" s="106">
        <f>IFERROR(((L529+L521)/L466),"")</f>
        <v>0.30652095935931079</v>
      </c>
      <c r="M652" s="106">
        <f>IFERROR(((M529+M521)/M466),"")</f>
        <v>0.33107960345515675</v>
      </c>
      <c r="N652" s="106">
        <f>IFERROR(((N529+N521)/N466),"")</f>
        <v>0.45228224860852151</v>
      </c>
      <c r="O652" s="106">
        <f>IFERROR(((O529+O521)/O466),"")</f>
        <v>0.45265951761504403</v>
      </c>
      <c r="P652" s="106">
        <f>IFERROR(((P529+P521)/P466),"")</f>
        <v>0.3702166973846171</v>
      </c>
      <c r="Q652" s="106">
        <f>IFERROR(((Q529+Q521)/Q466),"")</f>
        <v>0.3282649557917609</v>
      </c>
      <c r="R652" s="106">
        <f>IFERROR(((R529+R521)/R466),"")</f>
        <v>0.28550441971888441</v>
      </c>
      <c r="S652" s="3"/>
      <c r="T652" s="105" t="s">
        <v>129</v>
      </c>
      <c r="V652" s="48"/>
      <c r="W652" s="205"/>
      <c r="X652" s="226" t="s">
        <v>128</v>
      </c>
      <c r="Y652" s="225"/>
      <c r="Z652" s="224" t="e">
        <f>Z651/Y651-1</f>
        <v>#DIV/0!</v>
      </c>
      <c r="AA652" s="224" t="e">
        <f>AA651/Z651-1</f>
        <v>#DIV/0!</v>
      </c>
      <c r="AB652" s="224" t="e">
        <f>AB651/AA651-1</f>
        <v>#DIV/0!</v>
      </c>
      <c r="AC652" s="224" t="e">
        <f>AC651/AB651-1</f>
        <v>#DIV/0!</v>
      </c>
      <c r="AD652" s="223" t="s">
        <v>26</v>
      </c>
      <c r="AE652" s="222"/>
      <c r="AF652" s="4"/>
      <c r="AG652" s="4"/>
      <c r="AH652" s="4"/>
      <c r="AI652" s="4"/>
      <c r="AJ652" s="221"/>
      <c r="AK652" s="220"/>
      <c r="AL652" s="220"/>
      <c r="AM652" s="220"/>
      <c r="AN652" s="220"/>
      <c r="AO652" s="220"/>
      <c r="AP652" s="220"/>
      <c r="AQ652" s="220"/>
      <c r="AR652" s="219"/>
      <c r="AS652" s="218"/>
      <c r="AT652" s="218"/>
    </row>
    <row r="653" spans="2:46" x14ac:dyDescent="0.15">
      <c r="B653" s="195">
        <f>IFERROR((B585/B493),"")</f>
        <v>0.12778132219923591</v>
      </c>
      <c r="C653" s="195">
        <f>IFERROR((C585/C493),"")</f>
        <v>5.7435833376196808E-2</v>
      </c>
      <c r="D653" s="195">
        <f>IFERROR((D585/D493),"")</f>
        <v>8.0658532070949487E-2</v>
      </c>
      <c r="E653" s="195">
        <f>IFERROR((E585/E493),"")</f>
        <v>0.13259181409856602</v>
      </c>
      <c r="F653" s="195">
        <f>IFERROR((F585/F493),"")</f>
        <v>0.15079539222526661</v>
      </c>
      <c r="G653" s="195">
        <f>IFERROR((G585/G493),"")</f>
        <v>0.14300672697269481</v>
      </c>
      <c r="H653" s="195">
        <f>IFERROR((H585/H493),"")</f>
        <v>0.10792694767387474</v>
      </c>
      <c r="I653" s="195">
        <f>IFERROR((I585/I493),"")</f>
        <v>0.16095575016933639</v>
      </c>
      <c r="J653" s="195">
        <f>IFERROR((J585/J493),"")</f>
        <v>0.1421321996659328</v>
      </c>
      <c r="K653" s="195">
        <f>IFERROR((K585/K493),"")</f>
        <v>0.14647609252421259</v>
      </c>
      <c r="L653" s="195">
        <f>IFERROR((L585/L493),"")</f>
        <v>0.15380498101728937</v>
      </c>
      <c r="M653" s="195">
        <f>IFERROR((M585/M493),"")</f>
        <v>0.14379386517764745</v>
      </c>
      <c r="N653" s="195">
        <f>IFERROR((N585/N493),"")</f>
        <v>-9.8055601135799298E-3</v>
      </c>
      <c r="O653" s="195">
        <f>IFERROR((O585/O493),"")</f>
        <v>-0.17151189410922349</v>
      </c>
      <c r="P653" s="195">
        <f>IFERROR((P585/P493),"")</f>
        <v>-1.1255359511000328E-2</v>
      </c>
      <c r="Q653" s="195">
        <f>IFERROR((Q585/Q493),"")</f>
        <v>0.10729042057612916</v>
      </c>
      <c r="R653" s="195">
        <f>IFERROR((R585/R493),"")</f>
        <v>0.11821351127374145</v>
      </c>
      <c r="S653" s="3"/>
      <c r="T653" s="3" t="s">
        <v>127</v>
      </c>
      <c r="V653" s="48"/>
      <c r="W653" s="3"/>
      <c r="X653" s="217" t="s">
        <v>126</v>
      </c>
      <c r="Y653" s="216" t="e">
        <f>(AC651/Y651)^(1/COUNT(Z634:AC634))-1</f>
        <v>#DIV/0!</v>
      </c>
      <c r="Z653" s="215"/>
      <c r="AA653" s="215"/>
      <c r="AB653" s="215"/>
      <c r="AC653" s="214"/>
      <c r="AD653" s="213" t="s">
        <v>125</v>
      </c>
      <c r="AE653" s="212"/>
      <c r="AF653" s="4"/>
      <c r="AG653" s="4"/>
      <c r="AH653" s="4"/>
      <c r="AI653" s="4"/>
      <c r="AJ653" s="4"/>
      <c r="AK653" s="4"/>
      <c r="AL653" s="205"/>
      <c r="AM653" s="205"/>
      <c r="AN653" s="205"/>
      <c r="AO653" s="205"/>
      <c r="AP653" s="205"/>
      <c r="AQ653" s="205"/>
      <c r="AR653" s="205"/>
      <c r="AS653" s="4"/>
      <c r="AT653" s="4"/>
    </row>
    <row r="654" spans="2:46" x14ac:dyDescent="0.15">
      <c r="B654" s="113">
        <f>IFERROR((B586/B494),"")</f>
        <v>1.5610289412392581E-2</v>
      </c>
      <c r="C654" s="113">
        <f>IFERROR((C586/C494),"")</f>
        <v>1.064801710424498E-2</v>
      </c>
      <c r="D654" s="113">
        <f>IFERROR((D586/D494),"")</f>
        <v>-9.9054292719012518E-2</v>
      </c>
      <c r="E654" s="113">
        <f>IFERROR((E586/E494),"")</f>
        <v>1.6010110856600021E-2</v>
      </c>
      <c r="F654" s="113">
        <f>IFERROR((F586/F494),"")</f>
        <v>4.5908969958633923E-2</v>
      </c>
      <c r="G654" s="113">
        <f>IFERROR((G586/G494),"")</f>
        <v>4.4394010820138441E-2</v>
      </c>
      <c r="H654" s="113">
        <f>IFERROR((H586/H494),"")</f>
        <v>9.5712865081071935E-3</v>
      </c>
      <c r="I654" s="113">
        <f>IFERROR((I586/I494),"")</f>
        <v>5.4139265445362419E-2</v>
      </c>
      <c r="J654" s="113">
        <f>IFERROR((J586/J494),"")</f>
        <v>7.2718115318663998E-2</v>
      </c>
      <c r="K654" s="113">
        <f>IFERROR((K586/K494),"")</f>
        <v>8.2985785545512503E-2</v>
      </c>
      <c r="L654" s="113">
        <f>IFERROR((L586/L494),"")</f>
        <v>7.1610890582143816E-2</v>
      </c>
      <c r="M654" s="113">
        <f>IFERROR((M586/M494),"")</f>
        <v>4.4476768329345898E-2</v>
      </c>
      <c r="N654" s="113">
        <f>IFERROR((N586/N494),"")</f>
        <v>-0.19924690859703018</v>
      </c>
      <c r="O654" s="113">
        <f>IFERROR((O586/O494),"")</f>
        <v>-0.2255143944171436</v>
      </c>
      <c r="P654" s="113">
        <f>IFERROR((P586/P494),"")</f>
        <v>5.0844770314747633E-3</v>
      </c>
      <c r="Q654" s="113">
        <f>IFERROR((Q586/Q494),"")</f>
        <v>2.2976228387885177E-2</v>
      </c>
      <c r="R654" s="113" t="str">
        <f>IFERROR((R586/R494),"")</f>
        <v/>
      </c>
      <c r="S654" s="3"/>
      <c r="T654" s="3" t="s">
        <v>124</v>
      </c>
      <c r="V654" s="48"/>
      <c r="W654" s="3"/>
      <c r="X654" s="211"/>
      <c r="Y654" s="210"/>
      <c r="Z654" s="209"/>
      <c r="AA654" s="209"/>
      <c r="AB654" s="209"/>
      <c r="AC654" s="208"/>
      <c r="AD654" s="207"/>
      <c r="AE654" s="206"/>
      <c r="AF654" s="4"/>
      <c r="AG654" s="4"/>
      <c r="AH654" s="4"/>
      <c r="AI654" s="4"/>
      <c r="AJ654" s="4"/>
      <c r="AK654" s="4"/>
      <c r="AL654" s="205"/>
      <c r="AM654" s="205"/>
      <c r="AN654" s="205"/>
      <c r="AO654" s="205"/>
      <c r="AP654" s="205"/>
      <c r="AQ654" s="205"/>
      <c r="AR654" s="205"/>
      <c r="AS654" s="4"/>
      <c r="AT654" s="4"/>
    </row>
    <row r="655" spans="2:46" x14ac:dyDescent="0.15">
      <c r="B655" s="113">
        <f>IFERROR((B587/B495),"")</f>
        <v>2.0047165605890553E-3</v>
      </c>
      <c r="C655" s="113">
        <f>IFERROR((C587/C495),"")</f>
        <v>-8.3457344944469755E-2</v>
      </c>
      <c r="D655" s="113">
        <f>IFERROR((D587/D495),"")</f>
        <v>-6.5618325291174492E-2</v>
      </c>
      <c r="E655" s="113">
        <f>IFERROR((E587/E495),"")</f>
        <v>1.1288593516137103E-2</v>
      </c>
      <c r="F655" s="113">
        <f>IFERROR((F587/F495),"")</f>
        <v>2.9704398765529993E-2</v>
      </c>
      <c r="G655" s="113">
        <f>IFERROR((G587/G495),"")</f>
        <v>4.7073110828727886E-2</v>
      </c>
      <c r="H655" s="113">
        <f>IFERROR((H587/H495),"")</f>
        <v>3.828556725254955E-2</v>
      </c>
      <c r="I655" s="113">
        <f>IFERROR((I587/I495),"")</f>
        <v>6.4545056228363248E-2</v>
      </c>
      <c r="J655" s="113">
        <f>IFERROR((J587/J495),"")</f>
        <v>6.7875046092718411E-2</v>
      </c>
      <c r="K655" s="113">
        <f>IFERROR((K587/K495),"")</f>
        <v>7.551898696825711E-2</v>
      </c>
      <c r="L655" s="113">
        <f>IFERROR((L587/L495),"")</f>
        <v>8.3010216104260418E-2</v>
      </c>
      <c r="M655" s="113">
        <f>IFERROR((M587/M495),"")</f>
        <v>4.3305716272365506E-2</v>
      </c>
      <c r="N655" s="113">
        <f>IFERROR((N587/N495),"")</f>
        <v>-0.29314060719773383</v>
      </c>
      <c r="O655" s="113">
        <f>IFERROR((O587/O495),"")</f>
        <v>-0.33138718952522783</v>
      </c>
      <c r="P655" s="113">
        <f>IFERROR((P587/P495),"")</f>
        <v>-1.7073106718399376E-2</v>
      </c>
      <c r="Q655" s="113">
        <f>IFERROR((Q587/Q495),"")</f>
        <v>1.362183186052154E-2</v>
      </c>
      <c r="R655" s="113" t="str">
        <f>IFERROR((R587/R495),"")</f>
        <v/>
      </c>
      <c r="S655" s="3"/>
      <c r="T655" s="3" t="s">
        <v>123</v>
      </c>
      <c r="V655" s="48"/>
      <c r="W655" s="3"/>
      <c r="X655" s="184" t="s">
        <v>94</v>
      </c>
      <c r="Y655" s="141"/>
      <c r="Z655" s="108"/>
      <c r="AA655" s="167"/>
      <c r="AB655" s="167"/>
      <c r="AC655" s="167"/>
      <c r="AD655" s="167"/>
      <c r="AE655" s="167"/>
      <c r="AF655" s="167"/>
      <c r="AG655" s="167"/>
      <c r="AH655" s="167"/>
      <c r="AI655" s="4"/>
      <c r="AJ655" s="184" t="s">
        <v>94</v>
      </c>
      <c r="AK655" s="141"/>
      <c r="AL655" s="108"/>
      <c r="AM655" s="167"/>
      <c r="AN655" s="167"/>
      <c r="AO655" s="167"/>
      <c r="AP655" s="167"/>
      <c r="AQ655" s="167"/>
      <c r="AR655" s="167"/>
      <c r="AS655" s="167"/>
      <c r="AT655" s="167"/>
    </row>
    <row r="656" spans="2:46" x14ac:dyDescent="0.15">
      <c r="B656" s="111">
        <f>IFERROR((B588/B496),"")</f>
        <v>8.7789176063415401E-3</v>
      </c>
      <c r="C656" s="111">
        <f>IFERROR((C588/C496),"")</f>
        <v>2.2493789342885758E-2</v>
      </c>
      <c r="D656" s="111">
        <f>IFERROR((D588/D496),"")</f>
        <v>3.3554303271183021E-2</v>
      </c>
      <c r="E656" s="111">
        <f>IFERROR((E588/E496),"")</f>
        <v>2.4449671162783404E-2</v>
      </c>
      <c r="F656" s="111">
        <f>IFERROR((F588/F496),"")</f>
        <v>0.16360858467076408</v>
      </c>
      <c r="G656" s="111">
        <f>IFERROR((G588/G496),"")</f>
        <v>6.2439727873873592E-2</v>
      </c>
      <c r="H656" s="111">
        <f>IFERROR((H588/H496),"")</f>
        <v>9.359355217779039E-2</v>
      </c>
      <c r="I656" s="111">
        <f>IFERROR((I588/I496),"")</f>
        <v>6.0233891548595556E-2</v>
      </c>
      <c r="J656" s="111">
        <f>IFERROR((J588/J496),"")</f>
        <v>8.3789659247747034E-2</v>
      </c>
      <c r="K656" s="111">
        <f>IFERROR((K588/K496),"")</f>
        <v>8.2996367013270608E-2</v>
      </c>
      <c r="L656" s="111">
        <f>IFERROR((L588/L496),"")</f>
        <v>8.724565985692749E-2</v>
      </c>
      <c r="M656" s="111">
        <f>IFERROR((M588/M496),"")</f>
        <v>8.7904295577785493E-2</v>
      </c>
      <c r="N656" s="111">
        <f>IFERROR((N588/N496),"")</f>
        <v>-0.42055978371187375</v>
      </c>
      <c r="O656" s="111">
        <f>IFERROR((O588/O496),"")</f>
        <v>4.0641497231548779E-2</v>
      </c>
      <c r="P656" s="111">
        <f>IFERROR((P588/P496),"")</f>
        <v>9.0470999587072859E-2</v>
      </c>
      <c r="Q656" s="111">
        <f>IFERROR((Q588/Q496),"")</f>
        <v>7.0558264973793833E-2</v>
      </c>
      <c r="R656" s="111" t="str">
        <f>IFERROR((R588/R496),"")</f>
        <v/>
      </c>
      <c r="S656" s="3"/>
      <c r="T656" s="3" t="s">
        <v>122</v>
      </c>
      <c r="V656" s="48"/>
      <c r="W656" s="3"/>
      <c r="X656" s="177" t="s">
        <v>121</v>
      </c>
      <c r="Y656" s="162" t="s">
        <v>83</v>
      </c>
      <c r="Z656" s="176"/>
      <c r="AA656" s="167"/>
      <c r="AB656" s="167"/>
      <c r="AC656" s="167"/>
      <c r="AD656" s="167"/>
      <c r="AE656" s="167"/>
      <c r="AF656" s="167"/>
      <c r="AG656" s="167"/>
      <c r="AH656" s="166"/>
      <c r="AI656" s="4"/>
      <c r="AJ656" s="177"/>
      <c r="AK656" s="162" t="s">
        <v>83</v>
      </c>
      <c r="AL656" s="176"/>
      <c r="AM656" s="167"/>
      <c r="AN656" s="167"/>
      <c r="AO656" s="167"/>
      <c r="AP656" s="167"/>
      <c r="AQ656" s="167"/>
      <c r="AR656" s="167"/>
      <c r="AS656" s="167"/>
      <c r="AT656" s="166"/>
    </row>
    <row r="657" spans="1:46" x14ac:dyDescent="0.15">
      <c r="B657" s="106">
        <f>IFERROR((B589/B497),"")</f>
        <v>3.9619222072928784E-2</v>
      </c>
      <c r="C657" s="106">
        <f>IFERROR((C589/C497),"")</f>
        <v>3.885868100737109E-3</v>
      </c>
      <c r="D657" s="106">
        <f>IFERROR((D589/D497),"")</f>
        <v>-5.3793687750080411E-3</v>
      </c>
      <c r="E657" s="106">
        <f>IFERROR((E589/E497),"")</f>
        <v>4.755262575639331E-2</v>
      </c>
      <c r="F657" s="106">
        <f>IFERROR((F589/F497),"")</f>
        <v>0.10277795178168279</v>
      </c>
      <c r="G657" s="106">
        <f>IFERROR((G589/G497),"")</f>
        <v>7.5291558418702734E-2</v>
      </c>
      <c r="H657" s="106">
        <f>IFERROR((H589/H497),"")</f>
        <v>6.4290502766194593E-2</v>
      </c>
      <c r="I657" s="106">
        <f>IFERROR((I589/I497),"")</f>
        <v>8.6861391927384513E-2</v>
      </c>
      <c r="J657" s="106">
        <f>IFERROR((J589/J497),"")</f>
        <v>9.2913356263754091E-2</v>
      </c>
      <c r="K657" s="106">
        <f>IFERROR((K589/K497),"")</f>
        <v>9.7879418356502365E-2</v>
      </c>
      <c r="L657" s="106">
        <f>IFERROR((L589/L497),"")</f>
        <v>0.10003660393084597</v>
      </c>
      <c r="M657" s="106">
        <f>IFERROR((M589/M497),"")</f>
        <v>8.192376949816281E-2</v>
      </c>
      <c r="N657" s="106">
        <f>IFERROR((N589/N497),"")</f>
        <v>-0.2094514135301723</v>
      </c>
      <c r="O657" s="106">
        <f>IFERROR((O589/O497),"")</f>
        <v>-0.14895975944328649</v>
      </c>
      <c r="P657" s="106">
        <f>IFERROR((P589/P497),"")</f>
        <v>2.1758555165880173E-2</v>
      </c>
      <c r="Q657" s="106">
        <f>IFERROR((Q589/Q497),"")</f>
        <v>5.5354703281860991E-2</v>
      </c>
      <c r="R657" s="106">
        <f>IFERROR((R589/R497),"")</f>
        <v>0.11821351127374145</v>
      </c>
      <c r="S657" s="3"/>
      <c r="T657" s="105" t="s">
        <v>120</v>
      </c>
      <c r="V657" s="48"/>
      <c r="W657" s="3"/>
      <c r="X657" s="141"/>
      <c r="Y657" s="157" t="s">
        <v>87</v>
      </c>
      <c r="Z657" s="204"/>
      <c r="AA657" s="108"/>
      <c r="AB657" s="108"/>
      <c r="AC657" s="108"/>
      <c r="AD657" s="108"/>
      <c r="AE657" s="108"/>
      <c r="AF657" s="167"/>
      <c r="AG657" s="167"/>
      <c r="AH657" s="166"/>
      <c r="AI657" s="4"/>
      <c r="AJ657" s="141"/>
      <c r="AK657" s="157" t="s">
        <v>87</v>
      </c>
      <c r="AL657" s="204"/>
      <c r="AM657" s="108"/>
      <c r="AN657" s="108"/>
      <c r="AO657" s="108"/>
      <c r="AP657" s="108"/>
      <c r="AQ657" s="108"/>
      <c r="AR657" s="167"/>
      <c r="AS657" s="167"/>
      <c r="AT657" s="166"/>
    </row>
    <row r="658" spans="1:46" x14ac:dyDescent="0.15">
      <c r="B658" s="198">
        <f>IFERROR((B589/B403),"")</f>
        <v>1.8331901060494132E-2</v>
      </c>
      <c r="C658" s="198">
        <f>IFERROR((C589/C403),"")</f>
        <v>1.6730785310309154E-3</v>
      </c>
      <c r="D658" s="198">
        <f>IFERROR((D589/D403),"")</f>
        <v>-2.4703101653378175E-3</v>
      </c>
      <c r="E658" s="198">
        <f>IFERROR((E589/E403),"")</f>
        <v>2.5382562943925276E-2</v>
      </c>
      <c r="F658" s="198">
        <f>IFERROR((F589/F403),"")</f>
        <v>5.6949808368967278E-2</v>
      </c>
      <c r="G658" s="198">
        <f>IFERROR((G589/G403),"")</f>
        <v>4.525276621681628E-2</v>
      </c>
      <c r="H658" s="198">
        <f>IFERROR((H589/H403),"")</f>
        <v>4.1398057712206532E-2</v>
      </c>
      <c r="I658" s="198">
        <f>IFERROR((I589/I403),"")</f>
        <v>6.8396896434271645E-2</v>
      </c>
      <c r="J658" s="198">
        <f>IFERROR((J589/J403),"")</f>
        <v>7.5811331497662615E-2</v>
      </c>
      <c r="K658" s="198">
        <f>IFERROR((K589/K403),"")</f>
        <v>7.9536891856110431E-2</v>
      </c>
      <c r="L658" s="198">
        <f>IFERROR((L589/L403),"")</f>
        <v>8.2337321958982482E-2</v>
      </c>
      <c r="M658" s="198">
        <f>IFERROR((M589/M403),"")</f>
        <v>6.3221030509025222E-2</v>
      </c>
      <c r="N658" s="198">
        <f>IFERROR((N589/N403),"")</f>
        <v>-7.850366026186352E-2</v>
      </c>
      <c r="O658" s="198">
        <f>IFERROR((O589/O403),"")</f>
        <v>-3.5668166247796021E-2</v>
      </c>
      <c r="P658" s="198">
        <f>IFERROR((P589/P403),"")</f>
        <v>8.2648523922301421E-3</v>
      </c>
      <c r="Q658" s="198">
        <f>IFERROR((Q589/Q403),"")</f>
        <v>2.3026065643493385E-2</v>
      </c>
      <c r="R658" s="198">
        <f>IFERROR((R589/R403),"")</f>
        <v>5.5471162442834065E-2</v>
      </c>
      <c r="S658" s="3"/>
      <c r="T658" s="191" t="s">
        <v>119</v>
      </c>
      <c r="V658" s="48"/>
      <c r="W658" s="3"/>
      <c r="X658" s="141"/>
      <c r="Y658" s="157" t="s">
        <v>84</v>
      </c>
      <c r="Z658" s="160">
        <v>0.12</v>
      </c>
      <c r="AA658" s="108"/>
      <c r="AB658" s="108"/>
      <c r="AC658" s="108"/>
      <c r="AD658" s="108"/>
      <c r="AE658" s="108"/>
      <c r="AF658" s="108"/>
      <c r="AG658" s="108"/>
      <c r="AH658" s="150"/>
      <c r="AI658" s="4"/>
      <c r="AJ658" s="141"/>
      <c r="AK658" s="157" t="s">
        <v>84</v>
      </c>
      <c r="AL658" s="160">
        <v>0.11</v>
      </c>
      <c r="AM658" s="162" t="s">
        <v>83</v>
      </c>
      <c r="AN658" s="108"/>
      <c r="AO658" s="108"/>
      <c r="AP658" s="108"/>
      <c r="AQ658" s="108"/>
      <c r="AR658" s="108"/>
      <c r="AS658" s="108"/>
      <c r="AT658" s="150"/>
    </row>
    <row r="659" spans="1:46" ht="15" x14ac:dyDescent="0.15">
      <c r="B659" s="198"/>
      <c r="C659" s="198"/>
      <c r="D659" s="198"/>
      <c r="E659" s="198"/>
      <c r="F659" s="198"/>
      <c r="G659" s="198"/>
      <c r="H659" s="198"/>
      <c r="I659" s="198"/>
      <c r="J659" s="198"/>
      <c r="K659" s="198"/>
      <c r="L659" s="198"/>
      <c r="M659" s="198"/>
      <c r="N659" s="198"/>
      <c r="O659" s="198"/>
      <c r="P659" s="198"/>
      <c r="Q659" s="198"/>
      <c r="R659" s="198"/>
      <c r="S659" s="3"/>
      <c r="T659" s="191" t="s">
        <v>118</v>
      </c>
      <c r="V659" s="48"/>
      <c r="W659" s="3"/>
      <c r="X659" s="141"/>
      <c r="Y659" s="157" t="s">
        <v>80</v>
      </c>
      <c r="Z659" s="160"/>
      <c r="AA659" s="108"/>
      <c r="AB659" s="159" t="s">
        <v>79</v>
      </c>
      <c r="AC659" s="158" t="s">
        <v>64</v>
      </c>
      <c r="AD659" s="158" t="s">
        <v>78</v>
      </c>
      <c r="AE659" s="108"/>
      <c r="AF659" s="108"/>
      <c r="AG659" s="108"/>
      <c r="AH659" s="150"/>
      <c r="AI659" s="4"/>
      <c r="AJ659" s="141"/>
      <c r="AK659" s="157" t="s">
        <v>80</v>
      </c>
      <c r="AL659" s="160"/>
      <c r="AM659" s="108"/>
      <c r="AN659" s="159" t="s">
        <v>79</v>
      </c>
      <c r="AO659" s="158" t="s">
        <v>64</v>
      </c>
      <c r="AP659" s="158" t="s">
        <v>78</v>
      </c>
      <c r="AQ659" s="108"/>
      <c r="AR659" s="108"/>
      <c r="AS659" s="108"/>
      <c r="AT659" s="150"/>
    </row>
    <row r="660" spans="1:46" s="69" customFormat="1" x14ac:dyDescent="0.15">
      <c r="A660" s="203"/>
      <c r="B660" s="198">
        <f>IFERROR((B589/B458),"")</f>
        <v>5.3091297829075172E-2</v>
      </c>
      <c r="C660" s="198">
        <f>IFERROR((C589/C458),"")</f>
        <v>5.557922695560707E-3</v>
      </c>
      <c r="D660" s="198">
        <f>IFERROR((D589/D458),"")</f>
        <v>-8.8160874132472509E-3</v>
      </c>
      <c r="E660" s="198">
        <f>IFERROR((E589/E458),"")</f>
        <v>9.4959880454817E-2</v>
      </c>
      <c r="F660" s="198">
        <f>IFERROR((F589/F458),"")</f>
        <v>0.16857753766947092</v>
      </c>
      <c r="G660" s="198">
        <f>IFERROR((G589/G458),"")</f>
        <v>0.12779122896442877</v>
      </c>
      <c r="H660" s="198">
        <f>IFERROR((H589/H458),"")</f>
        <v>0.1088872864504445</v>
      </c>
      <c r="I660" s="198">
        <f>IFERROR((I589/I458),"")</f>
        <v>0.18100143491247805</v>
      </c>
      <c r="J660" s="198">
        <f>IFERROR((J589/J458),"")</f>
        <v>0.17776922972793976</v>
      </c>
      <c r="K660" s="198">
        <f>IFERROR((K589/K458),"")</f>
        <v>0.1725513633536033</v>
      </c>
      <c r="L660" s="198">
        <f>IFERROR((L589/L458),"")</f>
        <v>0.16877899927716938</v>
      </c>
      <c r="M660" s="198">
        <f>IFERROR((M589/M458),"")</f>
        <v>0.12759343916745197</v>
      </c>
      <c r="N660" s="198">
        <f>IFERROR((N589/N458),"")</f>
        <v>-0.27967147386080005</v>
      </c>
      <c r="O660" s="198">
        <f>IFERROR((O589/O458),"")</f>
        <v>-9.5882245727351406E-2</v>
      </c>
      <c r="P660" s="198">
        <f>IFERROR((P589/P458),"")</f>
        <v>2.1496847552293644E-2</v>
      </c>
      <c r="Q660" s="198">
        <f>IFERROR((Q589/Q458),"")</f>
        <v>6.3435423991837117E-2</v>
      </c>
      <c r="R660" s="198">
        <f>IFERROR((R589/R458),"")</f>
        <v>0.14531032042467226</v>
      </c>
      <c r="S660" s="3"/>
      <c r="T660" s="191" t="s">
        <v>117</v>
      </c>
      <c r="U660" s="1"/>
      <c r="V660" s="48"/>
      <c r="W660" s="163"/>
      <c r="X660" s="141"/>
      <c r="Y660" s="157" t="s">
        <v>75</v>
      </c>
      <c r="Z660" s="156">
        <f>Z657*(1+Z659)^AC660</f>
        <v>0</v>
      </c>
      <c r="AA660" s="155"/>
      <c r="AB660" s="154" t="e">
        <f>AC651</f>
        <v>#DIV/0!</v>
      </c>
      <c r="AC660" s="153"/>
      <c r="AD660" s="152"/>
      <c r="AE660" s="108"/>
      <c r="AF660" s="108"/>
      <c r="AG660" s="108"/>
      <c r="AH660" s="150"/>
      <c r="AI660" s="4"/>
      <c r="AJ660" s="141"/>
      <c r="AK660" s="157" t="s">
        <v>75</v>
      </c>
      <c r="AL660" s="156">
        <f>AL657*(1+AL659)^AO660</f>
        <v>0</v>
      </c>
      <c r="AM660" s="155"/>
      <c r="AN660" s="154" t="e">
        <f>AR649</f>
        <v>#DIV/0!</v>
      </c>
      <c r="AO660" s="153"/>
      <c r="AP660" s="152"/>
      <c r="AQ660" s="108"/>
      <c r="AR660" s="108"/>
      <c r="AS660" s="108"/>
      <c r="AT660" s="150"/>
    </row>
    <row r="661" spans="1:46" s="64" customFormat="1" x14ac:dyDescent="0.15">
      <c r="A661" s="202"/>
      <c r="B661" s="201">
        <f>IFERROR((B497/B403),"")</f>
        <v>0.4627021960893079</v>
      </c>
      <c r="C661" s="201">
        <f>IFERROR((C497/C403),"")</f>
        <v>0.43055463738296973</v>
      </c>
      <c r="D661" s="201">
        <f>IFERROR((D497/D403),"")</f>
        <v>0.45921933755770905</v>
      </c>
      <c r="E661" s="201">
        <f>IFERROR((E497/E403),"")</f>
        <v>0.53377836744404517</v>
      </c>
      <c r="F661" s="201">
        <f>IFERROR((F497/F403),"")</f>
        <v>0.55410530548359238</v>
      </c>
      <c r="G661" s="201">
        <f>IFERROR((G497/G403),"")</f>
        <v>0.60103373030428997</v>
      </c>
      <c r="H661" s="201">
        <f>IFERROR((H497/H403),"")</f>
        <v>0.64392182252422159</v>
      </c>
      <c r="I661" s="201">
        <f>IFERROR((I497/I403),"")</f>
        <v>0.78742574711962887</v>
      </c>
      <c r="J661" s="201">
        <f>IFERROR((J497/J403),"")</f>
        <v>0.81593577657937799</v>
      </c>
      <c r="K661" s="201">
        <f>IFERROR((K497/K403),"")</f>
        <v>0.81260078156999593</v>
      </c>
      <c r="L661" s="201">
        <f>IFERROR((L497/L403),"")</f>
        <v>0.82307194290503127</v>
      </c>
      <c r="M661" s="201">
        <f>IFERROR((M497/M403),"")</f>
        <v>0.7717055855253705</v>
      </c>
      <c r="N661" s="201">
        <f>IFERROR((N497/N403),"")</f>
        <v>0.37480606570628255</v>
      </c>
      <c r="O661" s="201">
        <f>IFERROR((O497/O403),"")</f>
        <v>0.23944833410781641</v>
      </c>
      <c r="P661" s="201">
        <f>IFERROR((P497/P403),"")</f>
        <v>0.37984380530883538</v>
      </c>
      <c r="Q661" s="201">
        <f>IFERROR((Q497/Q403),"")</f>
        <v>0.41597306603283202</v>
      </c>
      <c r="R661" s="201">
        <f>IFERROR((R497/R403),"")</f>
        <v>0.46924553585403711</v>
      </c>
      <c r="S661" s="3"/>
      <c r="T661" s="200" t="s">
        <v>116</v>
      </c>
      <c r="U661" s="1"/>
      <c r="V661" s="48"/>
      <c r="W661" s="194"/>
      <c r="X661" s="141"/>
      <c r="Y661" s="151"/>
      <c r="Z661" s="108"/>
      <c r="AA661" s="108"/>
      <c r="AB661" s="108"/>
      <c r="AC661" s="108"/>
      <c r="AD661" s="108"/>
      <c r="AE661" s="108"/>
      <c r="AF661" s="108"/>
      <c r="AG661" s="108"/>
      <c r="AH661" s="150"/>
      <c r="AI661" s="163"/>
      <c r="AJ661" s="141"/>
      <c r="AK661" s="151"/>
      <c r="AL661" s="108"/>
      <c r="AM661" s="108"/>
      <c r="AN661" s="108"/>
      <c r="AO661" s="108"/>
      <c r="AP661" s="108"/>
      <c r="AQ661" s="108"/>
      <c r="AR661" s="108"/>
      <c r="AS661" s="108"/>
      <c r="AT661" s="150"/>
    </row>
    <row r="662" spans="1:46" s="11" customFormat="1" ht="15" x14ac:dyDescent="0.15">
      <c r="A662" s="199"/>
      <c r="B662" s="198">
        <f>IFERROR((B568/B497),"")</f>
        <v>3.2123033222041038E-3</v>
      </c>
      <c r="C662" s="198">
        <f>IFERROR((C568/C497),"")</f>
        <v>2.367513982439624E-2</v>
      </c>
      <c r="D662" s="198">
        <f>IFERROR((D568/D497),"")</f>
        <v>3.2370350279960006E-2</v>
      </c>
      <c r="E662" s="198">
        <f>IFERROR((E568/E497),"")</f>
        <v>3.5775387712535696E-2</v>
      </c>
      <c r="F662" s="198">
        <f>IFERROR((F568/F497),"")</f>
        <v>3.1620899868614945E-2</v>
      </c>
      <c r="G662" s="198">
        <f>IFERROR((G568/G497),"")</f>
        <v>2.8852623577608465E-2</v>
      </c>
      <c r="H662" s="198">
        <f>IFERROR((H568/H497),"")</f>
        <v>2.4629860484846017E-2</v>
      </c>
      <c r="I662" s="198">
        <f>IFERROR((I568/I497),"")</f>
        <v>1.9674559153059348E-2</v>
      </c>
      <c r="J662" s="198">
        <f>IFERROR((J568/J497),"")</f>
        <v>1.499717723277379E-2</v>
      </c>
      <c r="K662" s="198">
        <f>IFERROR((K568/K497),"")</f>
        <v>1.1003883381655732E-2</v>
      </c>
      <c r="L662" s="198">
        <f>IFERROR((L568/L497),"")</f>
        <v>9.3997355467061467E-3</v>
      </c>
      <c r="M662" s="198">
        <f>IFERROR((M568/M497),"")</f>
        <v>1.0052178326525064E-2</v>
      </c>
      <c r="N662" s="198">
        <f>IFERROR((N568/N497),"")</f>
        <v>5.0473019744273893E-2</v>
      </c>
      <c r="O662" s="198">
        <f>IFERROR((O568/O497),"")</f>
        <v>6.1703498876286053E-2</v>
      </c>
      <c r="P662" s="198">
        <f>IFERROR((P568/P497),"")</f>
        <v>3.9698609341776894E-2</v>
      </c>
      <c r="Q662" s="198">
        <f>IFERROR((Q568/Q497),"")</f>
        <v>4.4672195838486396E-2</v>
      </c>
      <c r="R662" s="198">
        <f>IFERROR((R568/R497),"")</f>
        <v>4.0607380499436178E-2</v>
      </c>
      <c r="S662" s="3"/>
      <c r="T662" s="3" t="s">
        <v>115</v>
      </c>
      <c r="U662" s="1"/>
      <c r="V662" s="48"/>
      <c r="W662" s="3"/>
      <c r="X662" s="141"/>
      <c r="Y662" s="149" t="s">
        <v>71</v>
      </c>
      <c r="Z662" s="148">
        <v>2016</v>
      </c>
      <c r="AA662" s="148">
        <v>2017</v>
      </c>
      <c r="AB662" s="148">
        <v>2018</v>
      </c>
      <c r="AC662" s="148">
        <v>2019</v>
      </c>
      <c r="AD662" s="148">
        <v>2020</v>
      </c>
      <c r="AE662" s="148">
        <v>2021</v>
      </c>
      <c r="AF662" s="148">
        <v>2022</v>
      </c>
      <c r="AG662" s="148">
        <v>2023</v>
      </c>
      <c r="AH662" s="148">
        <v>2024</v>
      </c>
      <c r="AI662" s="194"/>
      <c r="AJ662" s="141"/>
      <c r="AK662" s="149" t="s">
        <v>71</v>
      </c>
      <c r="AL662" s="148">
        <v>2556</v>
      </c>
      <c r="AM662" s="148">
        <v>2557</v>
      </c>
      <c r="AN662" s="148">
        <v>2558</v>
      </c>
      <c r="AO662" s="148">
        <v>2559</v>
      </c>
      <c r="AP662" s="148">
        <v>2560</v>
      </c>
      <c r="AQ662" s="148">
        <v>2561</v>
      </c>
      <c r="AR662" s="148">
        <v>2562</v>
      </c>
      <c r="AS662" s="148">
        <v>2563</v>
      </c>
      <c r="AT662" s="147">
        <v>2564</v>
      </c>
    </row>
    <row r="663" spans="1:46" x14ac:dyDescent="0.15">
      <c r="B663" s="197" t="s">
        <v>114</v>
      </c>
      <c r="C663" s="196"/>
      <c r="D663" s="196"/>
      <c r="E663" s="196"/>
      <c r="F663" s="196"/>
      <c r="G663" s="196"/>
      <c r="H663" s="196"/>
      <c r="I663" s="196"/>
      <c r="J663" s="196"/>
      <c r="K663" s="196"/>
      <c r="L663" s="196"/>
      <c r="M663" s="196"/>
      <c r="N663" s="196"/>
      <c r="O663" s="196"/>
      <c r="P663" s="196"/>
      <c r="Q663" s="196"/>
      <c r="R663" s="196"/>
      <c r="S663" s="3"/>
      <c r="T663" s="191"/>
      <c r="V663" s="48"/>
      <c r="W663" s="3"/>
      <c r="X663" s="141"/>
      <c r="Y663" s="146" t="s">
        <v>68</v>
      </c>
      <c r="Z663" s="144"/>
      <c r="AA663" s="144"/>
      <c r="AB663" s="144"/>
      <c r="AC663" s="145"/>
      <c r="AD663" s="145"/>
      <c r="AE663" s="144"/>
      <c r="AF663" s="144"/>
      <c r="AG663" s="144"/>
      <c r="AH663" s="143"/>
      <c r="AI663" s="3"/>
      <c r="AJ663" s="141"/>
      <c r="AK663" s="146" t="s">
        <v>68</v>
      </c>
      <c r="AL663" s="144"/>
      <c r="AM663" s="144"/>
      <c r="AN663" s="144"/>
      <c r="AO663" s="145"/>
      <c r="AP663" s="145"/>
      <c r="AQ663" s="144"/>
      <c r="AR663" s="144"/>
      <c r="AS663" s="144"/>
      <c r="AT663" s="143"/>
    </row>
    <row r="664" spans="1:46" ht="15" x14ac:dyDescent="0.15">
      <c r="B664" s="195">
        <f>IFERROR((B364/B462),"")</f>
        <v>0.16530602048463652</v>
      </c>
      <c r="C664" s="195">
        <f>IFERROR((C364/C462),"")</f>
        <v>0.1306856081775406</v>
      </c>
      <c r="D664" s="195">
        <f>IFERROR((D364/D462),"")</f>
        <v>0.26972652851659173</v>
      </c>
      <c r="E664" s="195">
        <f>IFERROR((E364/E462),"")</f>
        <v>0.12953953904146842</v>
      </c>
      <c r="F664" s="195">
        <f>IFERROR((F364/F462),"")</f>
        <v>0.21205466350818322</v>
      </c>
      <c r="G664" s="195">
        <f>IFERROR((G364/G462),"")</f>
        <v>0.22013696045350617</v>
      </c>
      <c r="H664" s="195">
        <f>IFERROR((H364/H462),"")</f>
        <v>0.18389766804830968</v>
      </c>
      <c r="I664" s="195">
        <f>IFERROR((I364/I462),"")</f>
        <v>0.15442863353389902</v>
      </c>
      <c r="J664" s="195">
        <f>IFERROR((J364/J462),"")</f>
        <v>0.22899414540813132</v>
      </c>
      <c r="K664" s="195">
        <f>IFERROR((K364/K462),"")</f>
        <v>0.2075159575178446</v>
      </c>
      <c r="L664" s="195">
        <f>IFERROR((L364/L462),"")</f>
        <v>0.1694674397536173</v>
      </c>
      <c r="M664" s="195">
        <f>IFERROR((M364/M462),"")</f>
        <v>0.17986597734648499</v>
      </c>
      <c r="N664" s="195">
        <f>IFERROR((N364/N462),"")</f>
        <v>0.16884001124251091</v>
      </c>
      <c r="O664" s="195">
        <f>IFERROR((O364/O462),"")</f>
        <v>0.20414632609468103</v>
      </c>
      <c r="P664" s="195">
        <f>IFERROR((P364/P462),"")</f>
        <v>0.27166469941851856</v>
      </c>
      <c r="Q664" s="195">
        <f>IFERROR((Q364/Q462),"")</f>
        <v>0.23561089543699146</v>
      </c>
      <c r="R664" s="195">
        <f>IFERROR((R364/R462),"")</f>
        <v>0.215608885801607</v>
      </c>
      <c r="S664" s="3"/>
      <c r="T664" s="142" t="s">
        <v>113</v>
      </c>
      <c r="V664" s="48"/>
      <c r="W664" s="3"/>
      <c r="X664" s="141"/>
      <c r="Y664" s="108"/>
      <c r="Z664" s="108"/>
      <c r="AA664" s="140"/>
      <c r="AB664" s="140"/>
      <c r="AC664" s="140"/>
      <c r="AD664" s="140"/>
      <c r="AE664" s="140"/>
      <c r="AF664" s="140"/>
      <c r="AG664" s="140"/>
      <c r="AH664" s="140"/>
      <c r="AI664" s="3"/>
      <c r="AJ664" s="141"/>
      <c r="AK664" s="108"/>
      <c r="AL664" s="108"/>
      <c r="AM664" s="140"/>
      <c r="AN664" s="140"/>
      <c r="AO664" s="140"/>
      <c r="AP664" s="140"/>
      <c r="AQ664" s="140"/>
      <c r="AR664" s="140"/>
      <c r="AS664" s="140"/>
      <c r="AT664" s="140"/>
    </row>
    <row r="665" spans="1:46" x14ac:dyDescent="0.15">
      <c r="B665" s="113">
        <f>IFERROR((B365/B463),"")</f>
        <v>0.12706657847032374</v>
      </c>
      <c r="C665" s="113">
        <f>IFERROR((C365/C463),"")</f>
        <v>0.24495445892055931</v>
      </c>
      <c r="D665" s="113">
        <f>IFERROR((D365/D463),"")</f>
        <v>0.11431278415156702</v>
      </c>
      <c r="E665" s="113">
        <f>IFERROR((E365/E463),"")</f>
        <v>0.10746247152508713</v>
      </c>
      <c r="F665" s="113">
        <f>IFERROR((F365/F463),"")</f>
        <v>0.19742503478093457</v>
      </c>
      <c r="G665" s="113">
        <f>IFERROR((G365/G463),"")</f>
        <v>0.21050248020953746</v>
      </c>
      <c r="H665" s="113">
        <f>IFERROR((H365/H463),"")</f>
        <v>0.14198210824581592</v>
      </c>
      <c r="I665" s="113">
        <f>IFERROR((I365/I463),"")</f>
        <v>0.1306020135405839</v>
      </c>
      <c r="J665" s="113">
        <f>IFERROR((J365/J463),"")</f>
        <v>0.17625432906693361</v>
      </c>
      <c r="K665" s="113">
        <f>IFERROR((K365/K463),"")</f>
        <v>0.1677761261002618</v>
      </c>
      <c r="L665" s="113">
        <f>IFERROR((L365/L463),"")</f>
        <v>0.14266822188154105</v>
      </c>
      <c r="M665" s="113">
        <f>IFERROR((M365/M463),"")</f>
        <v>0.1091348049457688</v>
      </c>
      <c r="N665" s="113">
        <f>IFERROR((N365/N463),"")</f>
        <v>0.26834831330560033</v>
      </c>
      <c r="O665" s="113">
        <f>IFERROR((O365/O463),"")</f>
        <v>0.2407963917857239</v>
      </c>
      <c r="P665" s="113">
        <f>IFERROR((P365/P463),"")</f>
        <v>0.22478103938583935</v>
      </c>
      <c r="Q665" s="113">
        <f>IFERROR((Q365/Q463),"")</f>
        <v>0.14981085286635215</v>
      </c>
      <c r="R665" s="113" t="str">
        <f>IFERROR((R365/R463),"")</f>
        <v/>
      </c>
      <c r="S665" s="3"/>
      <c r="T665" s="142" t="s">
        <v>112</v>
      </c>
      <c r="V665" s="48"/>
      <c r="W665" s="3"/>
      <c r="X665" s="122"/>
      <c r="Y665" s="137" t="s">
        <v>63</v>
      </c>
      <c r="Z665" s="136" t="e">
        <f>AVERAGE(Z663:AH663)</f>
        <v>#DIV/0!</v>
      </c>
      <c r="AA665" s="119"/>
      <c r="AB665" s="119"/>
      <c r="AC665" s="119"/>
      <c r="AD665" s="119"/>
      <c r="AE665" s="119"/>
      <c r="AF665" s="119"/>
      <c r="AG665" s="119"/>
      <c r="AH665" s="118"/>
      <c r="AI665" s="3"/>
      <c r="AJ665" s="122"/>
      <c r="AK665" s="137" t="s">
        <v>63</v>
      </c>
      <c r="AL665" s="136" t="e">
        <f>AVERAGE(AM631:AN631,AQ631:AS631,AT631)</f>
        <v>#DIV/0!</v>
      </c>
      <c r="AM665" s="119"/>
      <c r="AN665" s="119"/>
      <c r="AO665" s="119"/>
      <c r="AP665" s="119"/>
      <c r="AQ665" s="119"/>
      <c r="AR665" s="119"/>
      <c r="AS665" s="119"/>
      <c r="AT665" s="118"/>
    </row>
    <row r="666" spans="1:46" x14ac:dyDescent="0.15">
      <c r="B666" s="113">
        <f>IFERROR((B366/B464),"")</f>
        <v>0.14353417761346654</v>
      </c>
      <c r="C666" s="113">
        <f>IFERROR((C366/C464),"")</f>
        <v>0.12639726498987955</v>
      </c>
      <c r="D666" s="113">
        <f>IFERROR((D366/D464),"")</f>
        <v>0.12107144164265918</v>
      </c>
      <c r="E666" s="113">
        <f>IFERROR((E366/E464),"")</f>
        <v>0.11801447579958559</v>
      </c>
      <c r="F666" s="113">
        <f>IFERROR((F366/F464),"")</f>
        <v>0.17564283367512629</v>
      </c>
      <c r="G666" s="113">
        <f>IFERROR((G366/G464),"")</f>
        <v>0.20650516573635325</v>
      </c>
      <c r="H666" s="113">
        <f>IFERROR((H366/H464),"")</f>
        <v>0.14344125512352712</v>
      </c>
      <c r="I666" s="113">
        <f>IFERROR((I366/I464),"")</f>
        <v>0.21761013096655482</v>
      </c>
      <c r="J666" s="113">
        <f>IFERROR((J366/J464),"")</f>
        <v>0</v>
      </c>
      <c r="K666" s="113">
        <f>IFERROR((K366/K464),"")</f>
        <v>0.14895868286946296</v>
      </c>
      <c r="L666" s="113">
        <f>IFERROR((L366/L464),"")</f>
        <v>0.13744594139621708</v>
      </c>
      <c r="M666" s="113">
        <f>IFERROR((M366/M464),"")</f>
        <v>0.13658894308372879</v>
      </c>
      <c r="N666" s="113">
        <f>IFERROR((N366/N464),"")</f>
        <v>0.14184053162139112</v>
      </c>
      <c r="O666" s="113">
        <f>IFERROR((O366/O464),"")</f>
        <v>0.27550834461256646</v>
      </c>
      <c r="P666" s="113">
        <f>IFERROR((P366/P464),"")</f>
        <v>0.22932437340263068</v>
      </c>
      <c r="Q666" s="113">
        <f>IFERROR((Q366/Q464),"")</f>
        <v>0.159146251727108</v>
      </c>
      <c r="R666" s="113" t="str">
        <f>IFERROR((R366/R464),"")</f>
        <v/>
      </c>
      <c r="S666" s="3"/>
      <c r="T666" s="142" t="s">
        <v>111</v>
      </c>
      <c r="V666" s="48"/>
      <c r="W666" s="3"/>
      <c r="X666" s="104"/>
      <c r="Y666" s="103" t="s">
        <v>60</v>
      </c>
      <c r="Z666" s="135"/>
      <c r="AA666" s="108"/>
      <c r="AB666" s="108"/>
      <c r="AC666" s="108"/>
      <c r="AD666" s="108"/>
      <c r="AE666" s="108"/>
      <c r="AF666" s="108"/>
      <c r="AG666" s="108"/>
      <c r="AH666" s="107"/>
      <c r="AI666" s="3"/>
      <c r="AJ666" s="104"/>
      <c r="AK666" s="103" t="s">
        <v>60</v>
      </c>
      <c r="AL666" s="135"/>
      <c r="AM666" s="108"/>
      <c r="AN666" s="108"/>
      <c r="AO666" s="108"/>
      <c r="AP666" s="108"/>
      <c r="AQ666" s="108"/>
      <c r="AR666" s="108"/>
      <c r="AS666" s="108"/>
      <c r="AT666" s="107"/>
    </row>
    <row r="667" spans="1:46" ht="14" customHeight="1" x14ac:dyDescent="0.15">
      <c r="B667" s="111">
        <f>IFERROR((B367/B465),"")</f>
        <v>0.13586898786312429</v>
      </c>
      <c r="C667" s="111">
        <f>IFERROR((C367/C465),"")</f>
        <v>0.15199602749095889</v>
      </c>
      <c r="D667" s="111">
        <f>IFERROR((D367/D465),"")</f>
        <v>0.13345599358731663</v>
      </c>
      <c r="E667" s="111">
        <f>IFERROR((E367/E465),"")</f>
        <v>0.22364742104139437</v>
      </c>
      <c r="F667" s="111">
        <f>IFERROR((F367/F465),"")</f>
        <v>0.20544158192527276</v>
      </c>
      <c r="G667" s="111">
        <f>IFERROR((G367/G465),"")</f>
        <v>0.20713892519742294</v>
      </c>
      <c r="H667" s="111">
        <f>IFERROR((H367/H465),"")</f>
        <v>0.21064551060405837</v>
      </c>
      <c r="I667" s="111">
        <f>IFERROR((I367/I465),"")</f>
        <v>0.15714563888025362</v>
      </c>
      <c r="J667" s="111">
        <f>IFERROR((J367/J465),"")</f>
        <v>0.19361874743754751</v>
      </c>
      <c r="K667" s="111">
        <f>IFERROR((K367/K465),"")</f>
        <v>0.16659732003905076</v>
      </c>
      <c r="L667" s="111">
        <f>IFERROR((L367/L465),"")</f>
        <v>0.16042009594662351</v>
      </c>
      <c r="M667" s="111">
        <f>IFERROR((M367/M465),"")</f>
        <v>0.13374033699338386</v>
      </c>
      <c r="N667" s="111">
        <f>IFERROR((N367/N465),"")</f>
        <v>0.16294122423008667</v>
      </c>
      <c r="O667" s="111">
        <f>IFERROR((O367/O465),"")</f>
        <v>0.21937102701144265</v>
      </c>
      <c r="P667" s="111">
        <f>IFERROR((P367/P465),"")</f>
        <v>0.236258270932239</v>
      </c>
      <c r="Q667" s="111">
        <f>IFERROR((Q367/Q465),"")</f>
        <v>0.2639374416531623</v>
      </c>
      <c r="R667" s="111" t="str">
        <f>IFERROR((R367/R465),"")</f>
        <v/>
      </c>
      <c r="S667" s="3"/>
      <c r="T667" s="142" t="s">
        <v>110</v>
      </c>
      <c r="V667" s="48"/>
      <c r="W667" s="3"/>
      <c r="X667" s="104"/>
      <c r="Y667" s="103" t="s">
        <v>57</v>
      </c>
      <c r="Z667" s="114" t="e">
        <f>Z666*AB660</f>
        <v>#DIV/0!</v>
      </c>
      <c r="AA667" s="108" t="s">
        <v>109</v>
      </c>
      <c r="AB667" s="108"/>
      <c r="AC667" s="108"/>
      <c r="AD667" s="108"/>
      <c r="AE667" s="108"/>
      <c r="AF667" s="108"/>
      <c r="AG667" s="108"/>
      <c r="AH667" s="107"/>
      <c r="AI667" s="3"/>
      <c r="AJ667" s="104"/>
      <c r="AK667" s="103" t="s">
        <v>57</v>
      </c>
      <c r="AL667" s="114" t="e">
        <f>AL666*AN660</f>
        <v>#DIV/0!</v>
      </c>
      <c r="AM667" s="108"/>
      <c r="AN667" s="108"/>
      <c r="AO667" s="108"/>
      <c r="AP667" s="108"/>
      <c r="AQ667" s="108"/>
      <c r="AR667" s="108"/>
      <c r="AS667" s="108"/>
      <c r="AT667" s="107"/>
    </row>
    <row r="668" spans="1:46" x14ac:dyDescent="0.15">
      <c r="B668" s="106">
        <f>IFERROR((B367/B466),"")</f>
        <v>3.5207734978692284E-2</v>
      </c>
      <c r="C668" s="106">
        <f>IFERROR((C367/C466),"")</f>
        <v>4.172633260405937E-2</v>
      </c>
      <c r="D668" s="106">
        <f>IFERROR((D367/D466),"")</f>
        <v>3.8363847663002965E-2</v>
      </c>
      <c r="E668" s="106">
        <f>IFERROR((E367/E466),"")</f>
        <v>5.945759537522495E-2</v>
      </c>
      <c r="F668" s="106">
        <f>IFERROR((F367/F466),"")</f>
        <v>5.7649446717884682E-2</v>
      </c>
      <c r="G668" s="106">
        <f>IFERROR((G367/G466),"")</f>
        <v>5.4771028726371587E-2</v>
      </c>
      <c r="H668" s="106">
        <f>IFERROR((H367/H466),"")</f>
        <v>5.7326102300564487E-2</v>
      </c>
      <c r="I668" s="106">
        <f>IFERROR((I367/I466),"")</f>
        <v>4.1308361988894704E-2</v>
      </c>
      <c r="J668" s="106">
        <f>IFERROR((J367/J466),"")</f>
        <v>4.8224747398454296E-2</v>
      </c>
      <c r="K668" s="106">
        <f>IFERROR((K367/K466),"")</f>
        <v>4.3404223257407885E-2</v>
      </c>
      <c r="L668" s="106">
        <f>IFERROR((L367/L466),"")</f>
        <v>4.0607152469689677E-2</v>
      </c>
      <c r="M668" s="106">
        <f>IFERROR((M367/M466),"")</f>
        <v>3.3563215210073702E-2</v>
      </c>
      <c r="N668" s="106">
        <f>IFERROR((N367/N466),"")</f>
        <v>3.9895652617168806E-2</v>
      </c>
      <c r="O668" s="106">
        <f>IFERROR((O367/O466),"")</f>
        <v>7.1478345415082328E-2</v>
      </c>
      <c r="P668" s="106">
        <f>IFERROR((P367/P466),"")</f>
        <v>7.0129263705968975E-2</v>
      </c>
      <c r="Q668" s="106">
        <f>IFERROR((Q367/Q466),"")</f>
        <v>7.0461238033016252E-2</v>
      </c>
      <c r="R668" s="106">
        <f>IFERROR((R367/R466),"")</f>
        <v>5.3902221450401751E-2</v>
      </c>
      <c r="S668" s="3"/>
      <c r="T668" s="105" t="s">
        <v>108</v>
      </c>
      <c r="V668" s="48"/>
      <c r="W668" s="3"/>
      <c r="X668" s="130"/>
      <c r="Y668" s="129" t="s">
        <v>54</v>
      </c>
      <c r="Z668" s="128" t="e">
        <f>(Z667)/(1+Z658)^AC660</f>
        <v>#DIV/0!</v>
      </c>
      <c r="AA668" s="127"/>
      <c r="AB668" s="127"/>
      <c r="AC668" s="127"/>
      <c r="AD668" s="127"/>
      <c r="AE668" s="127"/>
      <c r="AF668" s="127"/>
      <c r="AG668" s="127"/>
      <c r="AH668" s="126"/>
      <c r="AI668" s="163"/>
      <c r="AJ668" s="130"/>
      <c r="AK668" s="129" t="s">
        <v>54</v>
      </c>
      <c r="AL668" s="128" t="e">
        <f>(AL667)/(1+AL658)^AO660</f>
        <v>#DIV/0!</v>
      </c>
      <c r="AM668" s="127"/>
      <c r="AN668" s="127"/>
      <c r="AO668" s="127"/>
      <c r="AP668" s="127"/>
      <c r="AQ668" s="127"/>
      <c r="AR668" s="127"/>
      <c r="AS668" s="127"/>
      <c r="AT668" s="126"/>
    </row>
    <row r="669" spans="1:46" x14ac:dyDescent="0.15">
      <c r="B669" s="195">
        <f>IFERROR((B370/B462),"")</f>
        <v>0.10928517897291318</v>
      </c>
      <c r="C669" s="195">
        <f>IFERROR((C370/C462),"")</f>
        <v>0.12420783159109261</v>
      </c>
      <c r="D669" s="195">
        <f>IFERROR((D370/D462),"")</f>
        <v>0.10790471911342041</v>
      </c>
      <c r="E669" s="195">
        <f>IFERROR((E370/E462),"")</f>
        <v>0.10401095347005726</v>
      </c>
      <c r="F669" s="195">
        <f>IFERROR((F370/F462),"")</f>
        <v>0.11739054721554991</v>
      </c>
      <c r="G669" s="195">
        <f>IFERROR((G370/G462),"")</f>
        <v>0.10305156469671006</v>
      </c>
      <c r="H669" s="195">
        <f>IFERROR((H370/H462),"")</f>
        <v>0.13064844505746478</v>
      </c>
      <c r="I669" s="195">
        <f>IFERROR((I370/I462),"")</f>
        <v>0.12039429126923079</v>
      </c>
      <c r="J669" s="195">
        <f>IFERROR((J370/J462),"")</f>
        <v>0.12477212507798065</v>
      </c>
      <c r="K669" s="195">
        <f>IFERROR((K370/K462),"")</f>
        <v>0.13635314080376845</v>
      </c>
      <c r="L669" s="195">
        <f>IFERROR((L370/L462),"")</f>
        <v>0.13220763942515223</v>
      </c>
      <c r="M669" s="195">
        <f>IFERROR((M370/M462),"")</f>
        <v>0.14323888805029986</v>
      </c>
      <c r="N669" s="195">
        <f>IFERROR((N370/N462),"")</f>
        <v>0.1706177777540594</v>
      </c>
      <c r="O669" s="195">
        <f>IFERROR((O370/O462),"")</f>
        <v>0.26996756569726665</v>
      </c>
      <c r="P669" s="195">
        <f>IFERROR((P370/P462),"")</f>
        <v>0.19252509090316386</v>
      </c>
      <c r="Q669" s="195">
        <f>IFERROR((Q370/Q462),"")</f>
        <v>0.16670030170265615</v>
      </c>
      <c r="R669" s="195">
        <f>IFERROR((R370/R462),"")</f>
        <v>0.13647842893758821</v>
      </c>
      <c r="S669" s="3"/>
      <c r="T669" s="142" t="s">
        <v>107</v>
      </c>
      <c r="V669" s="48"/>
      <c r="W669" s="3"/>
      <c r="X669" s="122"/>
      <c r="Y669" s="121" t="s">
        <v>106</v>
      </c>
      <c r="Z669" s="120" t="e">
        <f>Z668*(1-0.27)</f>
        <v>#DIV/0!</v>
      </c>
      <c r="AA669" s="119"/>
      <c r="AB669" s="119"/>
      <c r="AC669" s="119"/>
      <c r="AD669" s="119"/>
      <c r="AE669" s="119"/>
      <c r="AF669" s="119"/>
      <c r="AG669" s="119"/>
      <c r="AH669" s="118"/>
      <c r="AI669" s="194"/>
      <c r="AJ669" s="122"/>
      <c r="AK669" s="121" t="s">
        <v>51</v>
      </c>
      <c r="AL669" s="120" t="e">
        <f>AL668*(1-0.25)</f>
        <v>#DIV/0!</v>
      </c>
      <c r="AM669" s="119"/>
      <c r="AN669" s="119"/>
      <c r="AO669" s="119"/>
      <c r="AP669" s="119"/>
      <c r="AQ669" s="119"/>
      <c r="AR669" s="119"/>
      <c r="AS669" s="119"/>
      <c r="AT669" s="118"/>
    </row>
    <row r="670" spans="1:46" x14ac:dyDescent="0.15">
      <c r="B670" s="113">
        <f>IFERROR((B371/B463),"")</f>
        <v>0.12684416878435575</v>
      </c>
      <c r="C670" s="113">
        <f>IFERROR((C371/C463),"")</f>
        <v>0.12377357646973945</v>
      </c>
      <c r="D670" s="113">
        <f>IFERROR((D371/D463),"")</f>
        <v>0.12750079879179271</v>
      </c>
      <c r="E670" s="113">
        <f>IFERROR((E371/E463),"")</f>
        <v>0.12732034033605263</v>
      </c>
      <c r="F670" s="113">
        <f>IFERROR((F371/F463),"")</f>
        <v>0.13386746859552393</v>
      </c>
      <c r="G670" s="113">
        <f>IFERROR((G371/G463),"")</f>
        <v>0.11480541207571833</v>
      </c>
      <c r="H670" s="113">
        <f>IFERROR((H371/H463),"")</f>
        <v>0.13963185266606826</v>
      </c>
      <c r="I670" s="113">
        <f>IFERROR((I371/I463),"")</f>
        <v>0.13068952586579305</v>
      </c>
      <c r="J670" s="113">
        <f>IFERROR((J371/J463),"")</f>
        <v>0.13458818637350992</v>
      </c>
      <c r="K670" s="113">
        <f>IFERROR((K371/K463),"")</f>
        <v>0.14308347634875773</v>
      </c>
      <c r="L670" s="113">
        <f>IFERROR((L371/L463),"")</f>
        <v>0.14243624489175991</v>
      </c>
      <c r="M670" s="113">
        <f>IFERROR((M371/M463),"")</f>
        <v>0.16081630422775728</v>
      </c>
      <c r="N670" s="113">
        <f>IFERROR((N371/N463),"")</f>
        <v>0.32386358575106228</v>
      </c>
      <c r="O670" s="113">
        <f>IFERROR((O371/O463),"")</f>
        <v>0.27635357725075926</v>
      </c>
      <c r="P670" s="113">
        <f>IFERROR((P371/P463),"")</f>
        <v>0.18164554199504895</v>
      </c>
      <c r="Q670" s="113">
        <f>IFERROR((Q371/Q463),"")</f>
        <v>0.18715893990663671</v>
      </c>
      <c r="R670" s="113" t="str">
        <f>IFERROR((R371/R463),"")</f>
        <v/>
      </c>
      <c r="S670" s="3"/>
      <c r="T670" s="142" t="s">
        <v>105</v>
      </c>
      <c r="V670" s="48"/>
      <c r="W670" s="3"/>
      <c r="X670" s="104"/>
      <c r="Y670" s="103" t="s">
        <v>48</v>
      </c>
      <c r="Z670" s="114" t="e">
        <f>(Z668)*(1-0.3)</f>
        <v>#DIV/0!</v>
      </c>
      <c r="AA670" s="108"/>
      <c r="AB670" s="108"/>
      <c r="AC670" s="108"/>
      <c r="AD670" s="108"/>
      <c r="AE670" s="108"/>
      <c r="AF670" s="108"/>
      <c r="AG670" s="108"/>
      <c r="AH670" s="107"/>
      <c r="AI670" s="3"/>
      <c r="AJ670" s="104"/>
      <c r="AK670" s="103" t="s">
        <v>48</v>
      </c>
      <c r="AL670" s="114" t="e">
        <f>(AL668)*(1-0.3)</f>
        <v>#DIV/0!</v>
      </c>
      <c r="AM670" s="108"/>
      <c r="AN670" s="108"/>
      <c r="AO670" s="108"/>
      <c r="AP670" s="108"/>
      <c r="AQ670" s="108"/>
      <c r="AR670" s="108"/>
      <c r="AS670" s="108"/>
      <c r="AT670" s="107"/>
    </row>
    <row r="671" spans="1:46" x14ac:dyDescent="0.15">
      <c r="B671" s="113">
        <f>IFERROR((B372/B464),"")</f>
        <v>0.13162914463851755</v>
      </c>
      <c r="C671" s="113">
        <f>IFERROR((C372/C464),"")</f>
        <v>0.11874678551282476</v>
      </c>
      <c r="D671" s="113">
        <f>IFERROR((D372/D464),"")</f>
        <v>0.11859788949534117</v>
      </c>
      <c r="E671" s="113">
        <f>IFERROR((E372/E464),"")</f>
        <v>0.13392252299667776</v>
      </c>
      <c r="F671" s="113">
        <f>IFERROR((F372/F464),"")</f>
        <v>0.13419860918535459</v>
      </c>
      <c r="G671" s="113">
        <f>IFERROR((G372/G464),"")</f>
        <v>0.12425041645242949</v>
      </c>
      <c r="H671" s="113">
        <f>IFERROR((H372/H464),"")</f>
        <v>0.14127934956586846</v>
      </c>
      <c r="I671" s="113">
        <f>IFERROR((I372/I464),"")</f>
        <v>0.14089123204102222</v>
      </c>
      <c r="J671" s="113">
        <f>IFERROR((J372/J464),"")</f>
        <v>0.15240776122065836</v>
      </c>
      <c r="K671" s="113">
        <f>IFERROR((K372/K464),"")</f>
        <v>0.13480998301319744</v>
      </c>
      <c r="L671" s="113">
        <f>IFERROR((L372/L464),"")</f>
        <v>0.14282745191573951</v>
      </c>
      <c r="M671" s="113">
        <f>IFERROR((M372/M464),"")</f>
        <v>0.17054108774510157</v>
      </c>
      <c r="N671" s="113">
        <f>IFERROR((N372/N464),"")</f>
        <v>0.23601539171267377</v>
      </c>
      <c r="O671" s="113">
        <f>IFERROR((O372/O464),"")</f>
        <v>0.29978015775488215</v>
      </c>
      <c r="P671" s="113">
        <f>IFERROR((P372/P464),"")</f>
        <v>0.18284439451666679</v>
      </c>
      <c r="Q671" s="113">
        <f>IFERROR((Q372/Q464),"")</f>
        <v>0.19085155131283235</v>
      </c>
      <c r="R671" s="113" t="str">
        <f>IFERROR((R372/R464),"")</f>
        <v/>
      </c>
      <c r="S671" s="3"/>
      <c r="T671" s="142" t="s">
        <v>104</v>
      </c>
      <c r="V671" s="48"/>
      <c r="W671" s="3"/>
      <c r="X671" s="104"/>
      <c r="Y671" s="103" t="s">
        <v>46</v>
      </c>
      <c r="Z671" s="112" t="e">
        <f>Z668*(1-0.5)</f>
        <v>#DIV/0!</v>
      </c>
      <c r="AA671" s="108"/>
      <c r="AB671" s="108"/>
      <c r="AC671" s="108"/>
      <c r="AD671" s="108"/>
      <c r="AE671" s="108"/>
      <c r="AF671" s="108"/>
      <c r="AG671" s="108"/>
      <c r="AH671" s="107"/>
      <c r="AI671" s="3"/>
      <c r="AJ671" s="104"/>
      <c r="AK671" s="103" t="s">
        <v>46</v>
      </c>
      <c r="AL671" s="112" t="e">
        <f>AL668*(1-0.5)</f>
        <v>#DIV/0!</v>
      </c>
      <c r="AM671" s="108"/>
      <c r="AN671" s="108"/>
      <c r="AO671" s="108"/>
      <c r="AP671" s="108"/>
      <c r="AQ671" s="108"/>
      <c r="AR671" s="108"/>
      <c r="AS671" s="108"/>
      <c r="AT671" s="107"/>
    </row>
    <row r="672" spans="1:46" x14ac:dyDescent="0.15">
      <c r="B672" s="111">
        <f>IFERROR((B373/B465),"")</f>
        <v>0.13683680204553297</v>
      </c>
      <c r="C672" s="111">
        <f>IFERROR((C373/C465),"")</f>
        <v>0.11414036837336415</v>
      </c>
      <c r="D672" s="111">
        <f>IFERROR((D373/D465),"")</f>
        <v>0.11732001151736456</v>
      </c>
      <c r="E672" s="111">
        <f>IFERROR((E373/E465),"")</f>
        <v>0.13474387893308754</v>
      </c>
      <c r="F672" s="111">
        <f>IFERROR((F373/F465),"")</f>
        <v>0.11631196922202885</v>
      </c>
      <c r="G672" s="111">
        <f>IFERROR((G373/G465),"")</f>
        <v>0.13603844894555506</v>
      </c>
      <c r="H672" s="111">
        <f>IFERROR((H373/H465),"")</f>
        <v>0.12967754359489381</v>
      </c>
      <c r="I672" s="111">
        <f>IFERROR((I373/I465),"")</f>
        <v>0.13602613225889551</v>
      </c>
      <c r="J672" s="111">
        <f>IFERROR((J373/J465),"")</f>
        <v>0.16118195880413996</v>
      </c>
      <c r="K672" s="111">
        <f>IFERROR((K373/K465),"")</f>
        <v>0.15633963871017204</v>
      </c>
      <c r="L672" s="111">
        <f>IFERROR((L373/L465),"")</f>
        <v>0.15696235913914677</v>
      </c>
      <c r="M672" s="111">
        <f>IFERROR((M373/M465),"")</f>
        <v>0.16838978515938122</v>
      </c>
      <c r="N672" s="111">
        <f>IFERROR((N373/N465),"")</f>
        <v>0.24764399478057814</v>
      </c>
      <c r="O672" s="111">
        <f>IFERROR((O373/O465),"")</f>
        <v>0.20470423416525227</v>
      </c>
      <c r="P672" s="111">
        <f>IFERROR((P373/P465),"")</f>
        <v>0.19708527027094266</v>
      </c>
      <c r="Q672" s="111">
        <f>IFERROR((Q373/Q465),"")</f>
        <v>0.17070551635980066</v>
      </c>
      <c r="R672" s="111" t="str">
        <f>IFERROR((R373/R465),"")</f>
        <v/>
      </c>
      <c r="S672" s="3"/>
      <c r="T672" s="142" t="s">
        <v>103</v>
      </c>
      <c r="V672" s="48"/>
      <c r="W672" s="3"/>
      <c r="X672" s="104"/>
      <c r="Y672" s="103" t="s">
        <v>44</v>
      </c>
      <c r="Z672" s="109"/>
      <c r="AA672" s="108"/>
      <c r="AB672" s="189" t="s">
        <v>102</v>
      </c>
      <c r="AC672" s="190" t="e">
        <f>Z673</f>
        <v>#DIV/0!</v>
      </c>
      <c r="AD672" s="189" t="s">
        <v>101</v>
      </c>
      <c r="AE672" s="188">
        <v>132000</v>
      </c>
      <c r="AF672" s="189" t="s">
        <v>100</v>
      </c>
      <c r="AG672" s="188" t="e">
        <f>AE672*(1+Z673)^4</f>
        <v>#DIV/0!</v>
      </c>
      <c r="AH672" s="107"/>
      <c r="AI672" s="3"/>
      <c r="AJ672" s="104"/>
      <c r="AK672" s="103" t="s">
        <v>44</v>
      </c>
      <c r="AL672" s="109"/>
      <c r="AM672" s="108"/>
      <c r="AN672" s="108"/>
      <c r="AO672" s="108"/>
      <c r="AP672" s="108"/>
      <c r="AQ672" s="108"/>
      <c r="AR672" s="108"/>
      <c r="AS672" s="108"/>
      <c r="AT672" s="107"/>
    </row>
    <row r="673" spans="1:46" s="11" customFormat="1" x14ac:dyDescent="0.15">
      <c r="B673" s="106">
        <f>IFERROR((B373/B466),"")</f>
        <v>3.5458524697367391E-2</v>
      </c>
      <c r="C673" s="106">
        <f>IFERROR((C373/C466),"")</f>
        <v>3.1334101640124422E-2</v>
      </c>
      <c r="D673" s="106">
        <f>IFERROR((D373/D466),"")</f>
        <v>3.3725327193560216E-2</v>
      </c>
      <c r="E673" s="106">
        <f>IFERROR((E373/E466),"")</f>
        <v>3.582221961508323E-2</v>
      </c>
      <c r="F673" s="106">
        <f>IFERROR((F373/F466),"")</f>
        <v>3.2638575937156612E-2</v>
      </c>
      <c r="G673" s="106">
        <f>IFERROR((G373/G466),"")</f>
        <v>3.5970862492342062E-2</v>
      </c>
      <c r="H673" s="106">
        <f>IFERROR((H373/H466),"")</f>
        <v>3.5291082676715588E-2</v>
      </c>
      <c r="I673" s="106">
        <f>IFERROR((I373/I466),"")</f>
        <v>3.5756746107230272E-2</v>
      </c>
      <c r="J673" s="106">
        <f>IFERROR((J373/J466),"")</f>
        <v>4.0145695349180555E-2</v>
      </c>
      <c r="K673" s="106">
        <f>IFERROR((K373/K466),"")</f>
        <v>4.0731751152828802E-2</v>
      </c>
      <c r="L673" s="106">
        <f>IFERROR((L373/L466),"")</f>
        <v>3.9731895258847565E-2</v>
      </c>
      <c r="M673" s="106">
        <f>IFERROR((M373/M466),"")</f>
        <v>4.2258773422725694E-2</v>
      </c>
      <c r="N673" s="106">
        <f>IFERROR((N373/N466),"")</f>
        <v>6.0634862878792641E-2</v>
      </c>
      <c r="O673" s="106">
        <f>IFERROR((O373/O466),"")</f>
        <v>6.6699418592002943E-2</v>
      </c>
      <c r="P673" s="106">
        <f>IFERROR((P373/P466),"")</f>
        <v>5.850142234959986E-2</v>
      </c>
      <c r="Q673" s="106">
        <f>IFERROR((Q373/Q466),"")</f>
        <v>4.557186713048051E-2</v>
      </c>
      <c r="R673" s="106">
        <f>IFERROR((R373/R466),"")</f>
        <v>3.4119607234397054E-2</v>
      </c>
      <c r="S673" s="3"/>
      <c r="T673" s="105" t="s">
        <v>99</v>
      </c>
      <c r="U673" s="1"/>
      <c r="V673" s="48"/>
      <c r="W673" s="3"/>
      <c r="X673" s="104"/>
      <c r="Y673" s="103" t="s">
        <v>42</v>
      </c>
      <c r="Z673" s="102" t="e">
        <f>(Z667/Z672)^(1/AC660)-1</f>
        <v>#DIV/0!</v>
      </c>
      <c r="AA673" s="101"/>
      <c r="AB673" s="189"/>
      <c r="AC673" s="190"/>
      <c r="AD673" s="189"/>
      <c r="AE673" s="188"/>
      <c r="AF673" s="189"/>
      <c r="AG673" s="188"/>
      <c r="AH673" s="100"/>
      <c r="AI673" s="3"/>
      <c r="AJ673" s="104"/>
      <c r="AK673" s="103" t="s">
        <v>42</v>
      </c>
      <c r="AL673" s="102" t="e">
        <f>(AL667/AL672)^(1/AO660)-1</f>
        <v>#DIV/0!</v>
      </c>
      <c r="AM673" s="101"/>
      <c r="AN673" s="101"/>
      <c r="AO673" s="101"/>
      <c r="AP673" s="101"/>
      <c r="AQ673" s="101"/>
      <c r="AR673" s="101"/>
      <c r="AS673" s="101"/>
      <c r="AT673" s="100"/>
    </row>
    <row r="674" spans="1:46" s="11" customFormat="1" x14ac:dyDescent="0.15">
      <c r="B674" s="193" t="s">
        <v>98</v>
      </c>
      <c r="C674" s="192"/>
      <c r="D674" s="192"/>
      <c r="E674" s="192"/>
      <c r="F674" s="192"/>
      <c r="G674" s="192"/>
      <c r="H674" s="192"/>
      <c r="I674" s="192"/>
      <c r="J674" s="192"/>
      <c r="K674" s="192"/>
      <c r="L674" s="192"/>
      <c r="M674" s="192"/>
      <c r="N674" s="192"/>
      <c r="O674" s="192"/>
      <c r="P674" s="192"/>
      <c r="Q674" s="192"/>
      <c r="R674" s="192"/>
      <c r="S674" s="3"/>
      <c r="T674" s="191"/>
      <c r="U674" s="1"/>
      <c r="V674" s="48"/>
      <c r="W674" s="3"/>
      <c r="X674" s="130"/>
      <c r="Y674" s="129" t="s">
        <v>97</v>
      </c>
      <c r="Z674" s="128" t="e">
        <f>Z666/Z659/100</f>
        <v>#DIV/0!</v>
      </c>
      <c r="AA674" s="127"/>
      <c r="AB674" s="189"/>
      <c r="AC674" s="190"/>
      <c r="AD674" s="189"/>
      <c r="AE674" s="188"/>
      <c r="AF674" s="189"/>
      <c r="AG674" s="188"/>
      <c r="AH674" s="126"/>
      <c r="AI674" s="163"/>
      <c r="AJ674" s="130"/>
      <c r="AK674" s="129" t="s">
        <v>97</v>
      </c>
      <c r="AL674" s="128" t="e">
        <f>AL666/AL659/100</f>
        <v>#DIV/0!</v>
      </c>
      <c r="AM674" s="127"/>
      <c r="AN674" s="127"/>
      <c r="AO674" s="127"/>
      <c r="AP674" s="127"/>
      <c r="AQ674" s="127"/>
      <c r="AR674" s="127"/>
      <c r="AS674" s="127"/>
      <c r="AT674" s="126"/>
    </row>
    <row r="675" spans="1:46" s="11" customFormat="1" x14ac:dyDescent="0.15">
      <c r="B675" s="113">
        <f>IFERROR((B352/B400),"")</f>
        <v>1.914668961372119E-2</v>
      </c>
      <c r="C675" s="113">
        <f>IFERROR((C352/C400),"")</f>
        <v>6.8659964339647583E-3</v>
      </c>
      <c r="D675" s="113">
        <f>IFERROR((D352/D400),"")</f>
        <v>6.5991418497107681E-3</v>
      </c>
      <c r="E675" s="113">
        <f>IFERROR((E352/E400),"")</f>
        <v>1.6916808835511662E-2</v>
      </c>
      <c r="F675" s="113">
        <f>IFERROR((F352/F400),"")</f>
        <v>7.3595812955412968E-3</v>
      </c>
      <c r="G675" s="113">
        <f>IFERROR((G352/G400),"")</f>
        <v>1.1801549380788126E-2</v>
      </c>
      <c r="H675" s="113">
        <f>IFERROR((H352/H400),"")</f>
        <v>1.8118004569295462E-2</v>
      </c>
      <c r="I675" s="113">
        <f>IFERROR((I352/I400),"")</f>
        <v>1.796208421276678E-2</v>
      </c>
      <c r="J675" s="113">
        <f>IFERROR((J352/J400),"")</f>
        <v>3.4637806973196718E-2</v>
      </c>
      <c r="K675" s="113">
        <f>IFERROR((K352/K400),"")</f>
        <v>4.6479421747447514E-2</v>
      </c>
      <c r="L675" s="113">
        <f>IFERROR((L352/L400),"")</f>
        <v>4.785721050687209E-2</v>
      </c>
      <c r="M675" s="113">
        <f>IFERROR((M352/M400),"")</f>
        <v>6.2761658995055092E-2</v>
      </c>
      <c r="N675" s="113">
        <f>IFERROR((N352/N400),"")</f>
        <v>6.2126791171051514E-2</v>
      </c>
      <c r="O675" s="113">
        <f>IFERROR((O352/O400),"")</f>
        <v>7.5369196853171255E-2</v>
      </c>
      <c r="P675" s="113">
        <f>IFERROR((P352/P400),"")</f>
        <v>7.2239534514083326E-2</v>
      </c>
      <c r="Q675" s="113">
        <f>IFERROR((Q352/Q400),"")</f>
        <v>5.6776370176446642E-2</v>
      </c>
      <c r="R675" s="113">
        <f>IFERROR((R352/R400),"")</f>
        <v>3.7153955418808053E-2</v>
      </c>
      <c r="S675" s="3"/>
      <c r="T675" s="110" t="s">
        <v>96</v>
      </c>
      <c r="U675" s="1"/>
      <c r="V675" s="48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 s="5" customFormat="1" x14ac:dyDescent="0.15">
      <c r="A676" s="71"/>
      <c r="B676" s="113">
        <f>IFERROR((B353/B401),"")</f>
        <v>3.5133946447885316E-3</v>
      </c>
      <c r="C676" s="113">
        <f>IFERROR((C353/C401),"")</f>
        <v>4.7727308963348277E-3</v>
      </c>
      <c r="D676" s="113">
        <f>IFERROR((D353/D401),"")</f>
        <v>6.8136302086201916E-3</v>
      </c>
      <c r="E676" s="113">
        <f>IFERROR((E353/E401),"")</f>
        <v>2.7558664534318936E-2</v>
      </c>
      <c r="F676" s="113">
        <f>IFERROR((F353/F401),"")</f>
        <v>9.1885731169263647E-3</v>
      </c>
      <c r="G676" s="113">
        <f>IFERROR((G353/G401),"")</f>
        <v>8.4335450758685135E-3</v>
      </c>
      <c r="H676" s="113">
        <f>IFERROR((H353/H401),"")</f>
        <v>9.4620466155680514E-3</v>
      </c>
      <c r="I676" s="113">
        <f>IFERROR((I353/I401),"")</f>
        <v>1.2273895083781532E-2</v>
      </c>
      <c r="J676" s="113">
        <f>IFERROR((J353/J401),"")</f>
        <v>4.6355124509906163E-2</v>
      </c>
      <c r="K676" s="113">
        <f>IFERROR((K353/K401),"")</f>
        <v>2.4071042525421627E-2</v>
      </c>
      <c r="L676" s="113">
        <f>IFERROR((L353/L401),"")</f>
        <v>2.8485139253535931E-2</v>
      </c>
      <c r="M676" s="113">
        <f>IFERROR((M353/M401),"")</f>
        <v>3.0180630869570065E-2</v>
      </c>
      <c r="N676" s="113">
        <f>IFERROR((N353/N401),"")</f>
        <v>7.6292504197857242E-2</v>
      </c>
      <c r="O676" s="113">
        <f>IFERROR((O353/O401),"")</f>
        <v>6.1345853433398892E-2</v>
      </c>
      <c r="P676" s="113">
        <f>IFERROR((P353/P401),"")</f>
        <v>5.828160217236935E-2</v>
      </c>
      <c r="Q676" s="113">
        <f>IFERROR((Q353/Q401),"")</f>
        <v>7.6344245672084837E-2</v>
      </c>
      <c r="R676" s="113" t="str">
        <f>IFERROR((R353/R401),"")</f>
        <v/>
      </c>
      <c r="S676" s="3"/>
      <c r="T676" s="110" t="s">
        <v>95</v>
      </c>
      <c r="U676" s="1"/>
      <c r="V676" s="48"/>
      <c r="W676" s="3"/>
      <c r="X676" s="187" t="s">
        <v>13</v>
      </c>
      <c r="Y676" s="186"/>
      <c r="Z676" s="186"/>
      <c r="AA676" s="186"/>
      <c r="AB676" s="186"/>
      <c r="AC676" s="186"/>
      <c r="AD676" s="186"/>
      <c r="AE676" s="186"/>
      <c r="AF676" s="186"/>
      <c r="AG676" s="186"/>
      <c r="AH676" s="185"/>
      <c r="AI676" s="3"/>
      <c r="AJ676" s="184" t="s">
        <v>94</v>
      </c>
      <c r="AK676" s="141"/>
      <c r="AL676" s="108"/>
      <c r="AM676" s="167"/>
      <c r="AN676" s="167"/>
      <c r="AO676" s="167"/>
      <c r="AP676" s="167"/>
      <c r="AQ676" s="167"/>
      <c r="AR676" s="167"/>
      <c r="AS676" s="167"/>
      <c r="AT676" s="167"/>
    </row>
    <row r="677" spans="1:46" s="11" customFormat="1" x14ac:dyDescent="0.15">
      <c r="B677" s="111">
        <f>IFERROR((B354/B402),"")</f>
        <v>3.4377694147015109E-2</v>
      </c>
      <c r="C677" s="111">
        <f>IFERROR((C354/C402),"")</f>
        <v>5.1738266131749555E-3</v>
      </c>
      <c r="D677" s="111">
        <f>IFERROR((D354/D402),"")</f>
        <v>5.5508134718059206E-3</v>
      </c>
      <c r="E677" s="111">
        <f>IFERROR((E354/E402),"")</f>
        <v>8.1029738607112257E-3</v>
      </c>
      <c r="F677" s="111">
        <f>IFERROR((F354/F402),"")</f>
        <v>1.0879622940258247E-2</v>
      </c>
      <c r="G677" s="111">
        <f>IFERROR((G354/G402),"")</f>
        <v>1.3879578792963075E-2</v>
      </c>
      <c r="H677" s="111">
        <f>IFERROR((H354/H402),"")</f>
        <v>1.180042083305366E-2</v>
      </c>
      <c r="I677" s="111">
        <f>IFERROR((I354/I402),"")</f>
        <v>1.2211002179657085E-2</v>
      </c>
      <c r="J677" s="111">
        <f>IFERROR((J354/J402),"")</f>
        <v>4.3608201319707059E-2</v>
      </c>
      <c r="K677" s="111">
        <f>IFERROR((K354/K402),"")</f>
        <v>5.3044676816468649E-2</v>
      </c>
      <c r="L677" s="111">
        <f>IFERROR((L354/L402),"")</f>
        <v>4.7828176522279296E-2</v>
      </c>
      <c r="M677" s="111">
        <f>IFERROR((M354/M402),"")</f>
        <v>3.2947779652754056E-2</v>
      </c>
      <c r="N677" s="111">
        <f>IFERROR((N354/N402),"")</f>
        <v>7.6534058920569123E-2</v>
      </c>
      <c r="O677" s="111">
        <f>IFERROR((O354/O402),"")</f>
        <v>5.8980221664971626E-2</v>
      </c>
      <c r="P677" s="111">
        <f>IFERROR((P354/P402),"")</f>
        <v>6.9281886050231278E-2</v>
      </c>
      <c r="Q677" s="111">
        <f>IFERROR((Q354/Q402),"")</f>
        <v>3.9572409689611482E-2</v>
      </c>
      <c r="R677" s="111" t="str">
        <f>IFERROR((R354/R402),"")</f>
        <v/>
      </c>
      <c r="S677" s="3"/>
      <c r="T677" s="110" t="s">
        <v>93</v>
      </c>
      <c r="U677" s="1"/>
      <c r="V677" s="48"/>
      <c r="W677" s="3"/>
      <c r="X677" s="180" t="s">
        <v>92</v>
      </c>
      <c r="Y677" s="179"/>
      <c r="Z677" s="178"/>
      <c r="AA677" s="134"/>
      <c r="AB677" s="183" t="s">
        <v>91</v>
      </c>
      <c r="AC677" s="182"/>
      <c r="AD677" s="181"/>
      <c r="AE677" s="134"/>
      <c r="AF677" s="180" t="s">
        <v>90</v>
      </c>
      <c r="AG677" s="179"/>
      <c r="AH677" s="178"/>
      <c r="AI677" s="3"/>
      <c r="AJ677" s="177"/>
      <c r="AK677" s="162" t="s">
        <v>83</v>
      </c>
      <c r="AL677" s="176"/>
      <c r="AM677" s="167"/>
      <c r="AN677" s="167"/>
      <c r="AO677" s="167"/>
      <c r="AP677" s="167"/>
      <c r="AQ677" s="167"/>
      <c r="AR677" s="167"/>
      <c r="AS677" s="167"/>
      <c r="AT677" s="166"/>
    </row>
    <row r="678" spans="1:46" s="11" customFormat="1" x14ac:dyDescent="0.15">
      <c r="B678" s="106">
        <f>IFERROR((B355/B403),"")</f>
        <v>4.8445507254077039E-3</v>
      </c>
      <c r="C678" s="106">
        <f>IFERROR((C355/C403),"")</f>
        <v>5.8079901034656083E-3</v>
      </c>
      <c r="D678" s="106">
        <f>IFERROR((D355/D403),"")</f>
        <v>1.4469980707443878E-2</v>
      </c>
      <c r="E678" s="106">
        <f>IFERROR((E355/E403),"")</f>
        <v>1.4570559074816407E-2</v>
      </c>
      <c r="F678" s="106">
        <f>IFERROR((F355/F403),"")</f>
        <v>1.2835638242783092E-2</v>
      </c>
      <c r="G678" s="106">
        <f>IFERROR((G355/G403),"")</f>
        <v>2.5384082426521667E-2</v>
      </c>
      <c r="H678" s="106">
        <f>IFERROR((H355/H403),"")</f>
        <v>2.2489568478609057E-2</v>
      </c>
      <c r="I678" s="106">
        <f>IFERROR((I355/I403),"")</f>
        <v>1.8299040898752644E-2</v>
      </c>
      <c r="J678" s="106">
        <f>IFERROR((J355/J403),"")</f>
        <v>4.4649094975795736E-2</v>
      </c>
      <c r="K678" s="106">
        <f>IFERROR((K355/K403),"")</f>
        <v>2.8014760363839653E-2</v>
      </c>
      <c r="L678" s="106">
        <f>IFERROR((L355/L403),"")</f>
        <v>4.8456189886233875E-2</v>
      </c>
      <c r="M678" s="106">
        <f>IFERROR((M355/M403),"")</f>
        <v>7.335015322646618E-2</v>
      </c>
      <c r="N678" s="106">
        <f>IFERROR((N355/N403),"")</f>
        <v>7.7332371645189371E-2</v>
      </c>
      <c r="O678" s="106">
        <f>IFERROR((O355/O403),"")</f>
        <v>6.9031835264740604E-2</v>
      </c>
      <c r="P678" s="106">
        <f>IFERROR((P355/P403),"")</f>
        <v>6.512181862779591E-2</v>
      </c>
      <c r="Q678" s="106">
        <f>IFERROR((Q355/Q403),"")</f>
        <v>4.647117106946657E-2</v>
      </c>
      <c r="R678" s="106">
        <f>IFERROR((R355/R403),"")</f>
        <v>3.7153955418808053E-2</v>
      </c>
      <c r="S678" s="3"/>
      <c r="T678" s="105" t="s">
        <v>89</v>
      </c>
      <c r="U678" s="1"/>
      <c r="V678" s="48"/>
      <c r="W678" s="3"/>
      <c r="X678" s="174" t="s">
        <v>88</v>
      </c>
      <c r="Y678" s="173"/>
      <c r="Z678" s="172"/>
      <c r="AA678" s="175"/>
      <c r="AB678" s="174" t="s">
        <v>88</v>
      </c>
      <c r="AC678" s="173"/>
      <c r="AD678" s="172"/>
      <c r="AE678" s="2"/>
      <c r="AF678" s="171" t="s">
        <v>88</v>
      </c>
      <c r="AG678" s="170"/>
      <c r="AH678" s="169"/>
      <c r="AI678" s="3"/>
      <c r="AJ678" s="141"/>
      <c r="AK678" s="157" t="s">
        <v>87</v>
      </c>
      <c r="AL678" s="168"/>
      <c r="AM678" s="108"/>
      <c r="AN678" s="108"/>
      <c r="AO678" s="108"/>
      <c r="AP678" s="108"/>
      <c r="AQ678" s="108"/>
      <c r="AR678" s="167"/>
      <c r="AS678" s="167"/>
      <c r="AT678" s="166"/>
    </row>
    <row r="679" spans="1:46" s="11" customFormat="1" x14ac:dyDescent="0.15">
      <c r="B679" s="113">
        <f>IFERROR((B370/B400),"")</f>
        <v>1.8449891335135873E-2</v>
      </c>
      <c r="C679" s="113">
        <f>IFERROR((C370/C400),"")</f>
        <v>1.426588464254153E-2</v>
      </c>
      <c r="D679" s="113">
        <f>IFERROR((D370/D400),"")</f>
        <v>1.2685592854513959E-2</v>
      </c>
      <c r="E679" s="113">
        <f>IFERROR((E370/E400),"")</f>
        <v>1.4729303019292572E-2</v>
      </c>
      <c r="F679" s="113">
        <f>IFERROR((F370/F400),"")</f>
        <v>1.8748569660702329E-2</v>
      </c>
      <c r="G679" s="113">
        <f>IFERROR((G370/G400),"")</f>
        <v>1.633463165044138E-2</v>
      </c>
      <c r="H679" s="113">
        <f>IFERROR((H370/H400),"")</f>
        <v>2.0802434995456458E-2</v>
      </c>
      <c r="I679" s="113">
        <f>IFERROR((I370/I400),"")</f>
        <v>2.1503742628800216E-2</v>
      </c>
      <c r="J679" s="113">
        <f>IFERROR((J370/J400),"")</f>
        <v>2.6213238742485125E-2</v>
      </c>
      <c r="K679" s="113">
        <f>IFERROR((K370/K400),"")</f>
        <v>2.8208783453119245E-2</v>
      </c>
      <c r="L679" s="113">
        <f>IFERROR((L370/L400),"")</f>
        <v>2.9067072600882995E-2</v>
      </c>
      <c r="M679" s="113">
        <f>IFERROR((M370/M400),"")</f>
        <v>2.9167307630072716E-2</v>
      </c>
      <c r="N679" s="113">
        <f>IFERROR((N370/N400),"")</f>
        <v>2.0460945594585524E-2</v>
      </c>
      <c r="O679" s="113">
        <f>IFERROR((O370/O400),"")</f>
        <v>2.03354181408445E-2</v>
      </c>
      <c r="P679" s="113">
        <f>IFERROR((P370/P400),"")</f>
        <v>1.4673029153905014E-2</v>
      </c>
      <c r="Q679" s="113">
        <f>IFERROR((Q370/Q400),"")</f>
        <v>1.7322176464979737E-2</v>
      </c>
      <c r="R679" s="113">
        <f>IFERROR((R370/R400),"")</f>
        <v>1.5295046786172014E-2</v>
      </c>
      <c r="S679" s="3"/>
      <c r="T679" s="142" t="s">
        <v>86</v>
      </c>
      <c r="U679" s="1"/>
      <c r="V679" s="48"/>
      <c r="W679" s="3"/>
      <c r="X679" s="125" t="s">
        <v>85</v>
      </c>
      <c r="Y679" s="124"/>
      <c r="Z679" s="165"/>
      <c r="AA679" s="124"/>
      <c r="AB679" s="125" t="s">
        <v>85</v>
      </c>
      <c r="AC679" s="124"/>
      <c r="AD679" s="138"/>
      <c r="AE679" s="124"/>
      <c r="AF679" s="125" t="s">
        <v>85</v>
      </c>
      <c r="AG679" s="164"/>
      <c r="AH679" s="161"/>
      <c r="AI679" s="163"/>
      <c r="AJ679" s="141"/>
      <c r="AK679" s="157" t="s">
        <v>84</v>
      </c>
      <c r="AL679" s="160">
        <v>0.12</v>
      </c>
      <c r="AM679" s="162" t="s">
        <v>83</v>
      </c>
      <c r="AN679" s="108"/>
      <c r="AO679" s="108"/>
      <c r="AP679" s="108"/>
      <c r="AQ679" s="108"/>
      <c r="AR679" s="108"/>
      <c r="AS679" s="108"/>
      <c r="AT679" s="150"/>
    </row>
    <row r="680" spans="1:46" s="5" customFormat="1" ht="15" x14ac:dyDescent="0.15">
      <c r="A680" s="71"/>
      <c r="B680" s="113">
        <f>IFERROR((B371/B401),"")</f>
        <v>1.9091043131729733E-2</v>
      </c>
      <c r="C680" s="113">
        <f>IFERROR((C371/C401),"")</f>
        <v>1.3166612664677916E-2</v>
      </c>
      <c r="D680" s="113">
        <f>IFERROR((D371/D401),"")</f>
        <v>1.2751684526937361E-2</v>
      </c>
      <c r="E680" s="113">
        <f>IFERROR((E371/E401),"")</f>
        <v>1.5854172164095348E-2</v>
      </c>
      <c r="F680" s="113">
        <f>IFERROR((F371/F401),"")</f>
        <v>2.024490770300208E-2</v>
      </c>
      <c r="G680" s="113">
        <f>IFERROR((G371/G401),"")</f>
        <v>1.6902456573176159E-2</v>
      </c>
      <c r="H680" s="113">
        <f>IFERROR((H371/H401),"")</f>
        <v>2.1354184251932039E-2</v>
      </c>
      <c r="I680" s="113">
        <f>IFERROR((I371/I401),"")</f>
        <v>2.1141206581863855E-2</v>
      </c>
      <c r="J680" s="113">
        <f>IFERROR((J371/J401),"")</f>
        <v>2.6221311508210512E-2</v>
      </c>
      <c r="K680" s="113">
        <f>IFERROR((K371/K401),"")</f>
        <v>2.8270084051839776E-2</v>
      </c>
      <c r="L680" s="113">
        <f>IFERROR((L371/L401),"")</f>
        <v>2.8695022959317223E-2</v>
      </c>
      <c r="M680" s="113">
        <f>IFERROR((M371/M401),"")</f>
        <v>3.1356073061142194E-2</v>
      </c>
      <c r="N680" s="113">
        <f>IFERROR((N371/N401),"")</f>
        <v>1.9424731739043823E-2</v>
      </c>
      <c r="O680" s="113">
        <f>IFERROR((O371/O401),"")</f>
        <v>1.4871334378986594E-2</v>
      </c>
      <c r="P680" s="113">
        <f>IFERROR((P371/P401),"")</f>
        <v>1.5858156315457821E-2</v>
      </c>
      <c r="Q680" s="113">
        <f>IFERROR((Q371/Q401),"")</f>
        <v>1.7156737239193504E-2</v>
      </c>
      <c r="R680" s="113" t="str">
        <f>IFERROR((R371/R401),"")</f>
        <v/>
      </c>
      <c r="S680" s="3"/>
      <c r="T680" s="142" t="s">
        <v>82</v>
      </c>
      <c r="U680" s="1"/>
      <c r="V680" s="48"/>
      <c r="W680" s="3"/>
      <c r="X680" s="125" t="s">
        <v>81</v>
      </c>
      <c r="Y680" s="124"/>
      <c r="Z680" s="161"/>
      <c r="AA680" s="124"/>
      <c r="AB680" s="125" t="s">
        <v>81</v>
      </c>
      <c r="AC680" s="124"/>
      <c r="AD680" s="161"/>
      <c r="AE680" s="124"/>
      <c r="AF680" s="125" t="s">
        <v>81</v>
      </c>
      <c r="AG680" s="124"/>
      <c r="AH680" s="138"/>
      <c r="AI680" s="3"/>
      <c r="AJ680" s="141"/>
      <c r="AK680" s="157" t="s">
        <v>80</v>
      </c>
      <c r="AL680" s="160"/>
      <c r="AM680" s="108"/>
      <c r="AN680" s="159" t="s">
        <v>79</v>
      </c>
      <c r="AO680" s="158" t="s">
        <v>64</v>
      </c>
      <c r="AP680" s="158" t="s">
        <v>78</v>
      </c>
      <c r="AQ680" s="108"/>
      <c r="AR680" s="108"/>
      <c r="AS680" s="108"/>
      <c r="AT680" s="150"/>
    </row>
    <row r="681" spans="1:46" s="11" customFormat="1" x14ac:dyDescent="0.15">
      <c r="B681" s="111">
        <f>IFERROR((B372/B402),"")</f>
        <v>1.5707187790487753E-2</v>
      </c>
      <c r="C681" s="111">
        <f>IFERROR((C372/C402),"")</f>
        <v>1.2029962319406779E-2</v>
      </c>
      <c r="D681" s="111">
        <f>IFERROR((D372/D402),"")</f>
        <v>1.2358017736570902E-2</v>
      </c>
      <c r="E681" s="111">
        <f>IFERROR((E372/E402),"")</f>
        <v>1.7061311713382772E-2</v>
      </c>
      <c r="F681" s="111">
        <f>IFERROR((F372/F402),"")</f>
        <v>1.990638164270523E-2</v>
      </c>
      <c r="G681" s="111">
        <f>IFERROR((G372/G402),"")</f>
        <v>1.8135720915657266E-2</v>
      </c>
      <c r="H681" s="111">
        <f>IFERROR((H372/H402),"")</f>
        <v>2.1786001371585366E-2</v>
      </c>
      <c r="I681" s="111">
        <f>IFERROR((I372/I402),"")</f>
        <v>2.2040660140638733E-2</v>
      </c>
      <c r="J681" s="111">
        <f>IFERROR((J372/J402),"")</f>
        <v>2.9190908508630656E-2</v>
      </c>
      <c r="K681" s="111">
        <f>IFERROR((K372/K402),"")</f>
        <v>2.6785535886224249E-2</v>
      </c>
      <c r="L681" s="111">
        <f>IFERROR((L372/L402),"")</f>
        <v>2.9123593439270741E-2</v>
      </c>
      <c r="M681" s="111">
        <f>IFERROR((M372/M402),"")</f>
        <v>3.1255802066523369E-2</v>
      </c>
      <c r="N681" s="111">
        <f>IFERROR((N372/N402),"")</f>
        <v>1.929156182641581E-2</v>
      </c>
      <c r="O681" s="111">
        <f>IFERROR((O372/O402),"")</f>
        <v>1.446493795989404E-2</v>
      </c>
      <c r="P681" s="111">
        <f>IFERROR((P372/P402),"")</f>
        <v>1.6717003926617697E-2</v>
      </c>
      <c r="Q681" s="111">
        <f>IFERROR((Q372/Q402),"")</f>
        <v>1.8524945251334305E-2</v>
      </c>
      <c r="R681" s="111" t="str">
        <f>IFERROR((R372/R402),"")</f>
        <v/>
      </c>
      <c r="S681" s="3"/>
      <c r="T681" s="142" t="s">
        <v>77</v>
      </c>
      <c r="U681" s="1"/>
      <c r="V681" s="48"/>
      <c r="W681" s="3"/>
      <c r="X681" s="125" t="s">
        <v>76</v>
      </c>
      <c r="Y681" s="124"/>
      <c r="Z681" s="134">
        <f>Z679*Z680</f>
        <v>0</v>
      </c>
      <c r="AA681" s="124"/>
      <c r="AB681" s="125" t="s">
        <v>76</v>
      </c>
      <c r="AC681" s="124"/>
      <c r="AD681" s="134">
        <f>AD679*AD680</f>
        <v>0</v>
      </c>
      <c r="AE681" s="124"/>
      <c r="AF681" s="125" t="s">
        <v>76</v>
      </c>
      <c r="AG681" s="124"/>
      <c r="AH681" s="134">
        <f>AH679*AH680</f>
        <v>0</v>
      </c>
      <c r="AI681" s="3"/>
      <c r="AJ681" s="141"/>
      <c r="AK681" s="157" t="s">
        <v>75</v>
      </c>
      <c r="AL681" s="156">
        <f>(AL678*(1+AL680)^AO681)*1.05</f>
        <v>0</v>
      </c>
      <c r="AM681" s="155"/>
      <c r="AN681" s="154"/>
      <c r="AO681" s="153"/>
      <c r="AP681" s="152"/>
      <c r="AQ681" s="108"/>
      <c r="AR681" s="108"/>
      <c r="AS681" s="108"/>
      <c r="AT681" s="150"/>
    </row>
    <row r="682" spans="1:46" s="11" customFormat="1" x14ac:dyDescent="0.15">
      <c r="B682" s="106">
        <f>IFERROR((B373/B403),"")</f>
        <v>1.610714497238765E-2</v>
      </c>
      <c r="C682" s="106">
        <f>IFERROR((C373/C403),"")</f>
        <v>1.3087452436374557E-2</v>
      </c>
      <c r="D682" s="106">
        <f>IFERROR((D373/D403),"")</f>
        <v>1.4697685408835037E-2</v>
      </c>
      <c r="E682" s="106">
        <f>IFERROR((E373/E403),"")</f>
        <v>1.844207806109455E-2</v>
      </c>
      <c r="F682" s="106">
        <f>IFERROR((F373/F403),"")</f>
        <v>1.7054486501417124E-2</v>
      </c>
      <c r="G682" s="106">
        <f>IFERROR((G373/G403),"")</f>
        <v>2.1051568260418135E-2</v>
      </c>
      <c r="H682" s="106">
        <f>IFERROR((H373/H403),"")</f>
        <v>2.2117434402783374E-2</v>
      </c>
      <c r="I682" s="106">
        <f>IFERROR((I373/I403),"")</f>
        <v>2.7554844594254009E-2</v>
      </c>
      <c r="J682" s="106">
        <f>IFERROR((J373/J403),"")</f>
        <v>3.2002555868754813E-2</v>
      </c>
      <c r="K682" s="106">
        <f>IFERROR((K373/K403),"")</f>
        <v>3.2234949412785652E-2</v>
      </c>
      <c r="L682" s="106">
        <f>IFERROR((L373/L403),"")</f>
        <v>3.1943293439224793E-2</v>
      </c>
      <c r="M682" s="106">
        <f>IFERROR((M373/M403),"")</f>
        <v>3.1587695786786926E-2</v>
      </c>
      <c r="N682" s="106">
        <f>IFERROR((N373/N403),"")</f>
        <v>2.211447098726468E-2</v>
      </c>
      <c r="O682" s="106">
        <f>IFERROR((O373/O403),"")</f>
        <v>1.5388859464140666E-2</v>
      </c>
      <c r="P682" s="106">
        <f>IFERROR((P373/P403),"")</f>
        <v>2.1257755858910054E-2</v>
      </c>
      <c r="Q682" s="106">
        <f>IFERROR((Q373/Q403),"")</f>
        <v>1.8124655430253968E-2</v>
      </c>
      <c r="R682" s="106">
        <f>IFERROR((R373/R403),"")</f>
        <v>1.5295046786172014E-2</v>
      </c>
      <c r="S682" s="3"/>
      <c r="T682" s="105" t="s">
        <v>74</v>
      </c>
      <c r="U682" s="1"/>
      <c r="V682" s="48"/>
      <c r="W682" s="3"/>
      <c r="X682" s="125" t="s">
        <v>29</v>
      </c>
      <c r="Y682" s="124"/>
      <c r="Z682" s="138"/>
      <c r="AA682" s="124"/>
      <c r="AB682" s="125" t="s">
        <v>29</v>
      </c>
      <c r="AC682" s="124"/>
      <c r="AD682" s="138"/>
      <c r="AE682" s="124"/>
      <c r="AF682" s="125" t="s">
        <v>29</v>
      </c>
      <c r="AG682" s="124"/>
      <c r="AH682" s="138"/>
      <c r="AI682" s="3"/>
      <c r="AJ682" s="141"/>
      <c r="AK682" s="151"/>
      <c r="AL682" s="108"/>
      <c r="AM682" s="108"/>
      <c r="AN682" s="108"/>
      <c r="AO682" s="108"/>
      <c r="AP682" s="108"/>
      <c r="AQ682" s="108"/>
      <c r="AR682" s="108"/>
      <c r="AS682" s="108"/>
      <c r="AT682" s="150"/>
    </row>
    <row r="683" spans="1:46" s="11" customFormat="1" ht="15" x14ac:dyDescent="0.15">
      <c r="B683" s="113">
        <f>IFERROR((B364/B400),"")</f>
        <v>2.7907518143345078E-2</v>
      </c>
      <c r="C683" s="113">
        <f>IFERROR((C364/C400),"")</f>
        <v>1.500988936703147E-2</v>
      </c>
      <c r="D683" s="113">
        <f>IFERROR((D364/D400),"")</f>
        <v>3.1709835778603798E-2</v>
      </c>
      <c r="E683" s="113">
        <f>IFERROR((E364/E400),"")</f>
        <v>1.8344482574814133E-2</v>
      </c>
      <c r="F683" s="113">
        <f>IFERROR((F364/F400),"")</f>
        <v>3.3867476768464445E-2</v>
      </c>
      <c r="G683" s="113">
        <f>IFERROR((G364/G400),"")</f>
        <v>3.4893756074822625E-2</v>
      </c>
      <c r="H683" s="113">
        <f>IFERROR((H364/H400),"")</f>
        <v>2.9281016576265907E-2</v>
      </c>
      <c r="I683" s="113">
        <f>IFERROR((I364/I400),"")</f>
        <v>2.7582649933161466E-2</v>
      </c>
      <c r="J683" s="113">
        <f>IFERROR((J364/J400),"")</f>
        <v>4.8109128545042561E-2</v>
      </c>
      <c r="K683" s="113">
        <f>IFERROR((K364/K400),"")</f>
        <v>4.2930970817254457E-2</v>
      </c>
      <c r="L683" s="113">
        <f>IFERROR((L364/L400),"")</f>
        <v>3.7258984399255617E-2</v>
      </c>
      <c r="M683" s="113">
        <f>IFERROR((M364/M400),"")</f>
        <v>3.6625572600133265E-2</v>
      </c>
      <c r="N683" s="113">
        <f>IFERROR((N364/N400),"")</f>
        <v>2.024775102394059E-2</v>
      </c>
      <c r="O683" s="113">
        <f>IFERROR((O364/O400),"")</f>
        <v>1.5377406142587466E-2</v>
      </c>
      <c r="P683" s="113">
        <f>IFERROR((P364/P400),"")</f>
        <v>2.0704543163465972E-2</v>
      </c>
      <c r="Q683" s="113">
        <f>IFERROR((Q364/Q400),"")</f>
        <v>2.4482820163764737E-2</v>
      </c>
      <c r="R683" s="113">
        <f>IFERROR((R364/R400),"")</f>
        <v>2.4163144472875368E-2</v>
      </c>
      <c r="S683" s="3"/>
      <c r="T683" s="142" t="s">
        <v>73</v>
      </c>
      <c r="U683" s="1"/>
      <c r="V683" s="48"/>
      <c r="W683" s="3"/>
      <c r="X683" s="125" t="s">
        <v>72</v>
      </c>
      <c r="Y683" s="124"/>
      <c r="Z683" s="134" t="e">
        <f>Z681/Z682</f>
        <v>#DIV/0!</v>
      </c>
      <c r="AA683" s="124"/>
      <c r="AB683" s="125" t="s">
        <v>72</v>
      </c>
      <c r="AC683" s="124"/>
      <c r="AD683" s="134" t="e">
        <f>AD681/AD682</f>
        <v>#DIV/0!</v>
      </c>
      <c r="AE683" s="124"/>
      <c r="AF683" s="125" t="s">
        <v>72</v>
      </c>
      <c r="AG683" s="124"/>
      <c r="AH683" s="134" t="e">
        <f>AH681/AH682</f>
        <v>#DIV/0!</v>
      </c>
      <c r="AI683" s="3"/>
      <c r="AJ683" s="141"/>
      <c r="AK683" s="149" t="s">
        <v>71</v>
      </c>
      <c r="AL683" s="148">
        <v>2556</v>
      </c>
      <c r="AM683" s="148">
        <v>2557</v>
      </c>
      <c r="AN683" s="148">
        <v>2558</v>
      </c>
      <c r="AO683" s="148">
        <v>2559</v>
      </c>
      <c r="AP683" s="148">
        <v>2560</v>
      </c>
      <c r="AQ683" s="148">
        <v>2561</v>
      </c>
      <c r="AR683" s="148">
        <v>2562</v>
      </c>
      <c r="AS683" s="148">
        <v>2563</v>
      </c>
      <c r="AT683" s="147">
        <v>2564</v>
      </c>
    </row>
    <row r="684" spans="1:46" s="5" customFormat="1" x14ac:dyDescent="0.15">
      <c r="A684" s="71"/>
      <c r="B684" s="113">
        <f>IFERROR((B365/B401),"")</f>
        <v>1.912451753538914E-2</v>
      </c>
      <c r="C684" s="113">
        <f>IFERROR((C365/C401),"")</f>
        <v>2.6057423345775859E-2</v>
      </c>
      <c r="D684" s="113">
        <f>IFERROR((D365/D401),"")</f>
        <v>1.1432717086557572E-2</v>
      </c>
      <c r="E684" s="113">
        <f>IFERROR((E365/E401),"")</f>
        <v>1.3381432379469453E-2</v>
      </c>
      <c r="F684" s="113">
        <f>IFERROR((F365/F401),"")</f>
        <v>2.9856780361465926E-2</v>
      </c>
      <c r="G684" s="113">
        <f>IFERROR((G365/G401),"")</f>
        <v>3.0991648964605822E-2</v>
      </c>
      <c r="H684" s="113">
        <f>IFERROR((H365/H401),"")</f>
        <v>2.171361363520527E-2</v>
      </c>
      <c r="I684" s="113">
        <f>IFERROR((I365/I401),"")</f>
        <v>2.1127050006320029E-2</v>
      </c>
      <c r="J684" s="113">
        <f>IFERROR((J365/J401),"")</f>
        <v>3.4338969798647576E-2</v>
      </c>
      <c r="K684" s="113">
        <f>IFERROR((K365/K401),"")</f>
        <v>3.3148797525617633E-2</v>
      </c>
      <c r="L684" s="113">
        <f>IFERROR((L365/L401),"")</f>
        <v>2.8741756745741188E-2</v>
      </c>
      <c r="M684" s="113">
        <f>IFERROR((M365/M401),"")</f>
        <v>2.1279178960278439E-2</v>
      </c>
      <c r="N684" s="113">
        <f>IFERROR((N365/N401),"")</f>
        <v>1.609502959864352E-2</v>
      </c>
      <c r="O684" s="113">
        <f>IFERROR((O365/O401),"")</f>
        <v>1.2957905937470987E-2</v>
      </c>
      <c r="P684" s="113">
        <f>IFERROR((P365/P401),"")</f>
        <v>1.9624004091599898E-2</v>
      </c>
      <c r="Q684" s="113">
        <f>IFERROR((Q365/Q401),"")</f>
        <v>1.3733062601709794E-2</v>
      </c>
      <c r="R684" s="113" t="str">
        <f>IFERROR((R365/R401),"")</f>
        <v/>
      </c>
      <c r="S684" s="3"/>
      <c r="T684" s="142" t="s">
        <v>70</v>
      </c>
      <c r="U684" s="1"/>
      <c r="V684" s="48"/>
      <c r="W684" s="3"/>
      <c r="X684" s="125" t="s">
        <v>69</v>
      </c>
      <c r="Y684" s="124"/>
      <c r="Z684" s="138"/>
      <c r="AA684" s="124"/>
      <c r="AB684" s="125" t="s">
        <v>69</v>
      </c>
      <c r="AC684" s="124"/>
      <c r="AD684" s="138"/>
      <c r="AE684" s="124"/>
      <c r="AF684" s="125" t="s">
        <v>69</v>
      </c>
      <c r="AG684" s="124"/>
      <c r="AH684" s="138"/>
      <c r="AI684" s="3"/>
      <c r="AJ684" s="141"/>
      <c r="AK684" s="146" t="s">
        <v>68</v>
      </c>
      <c r="AL684" s="144"/>
      <c r="AM684" s="144"/>
      <c r="AN684" s="144"/>
      <c r="AO684" s="145"/>
      <c r="AP684" s="145"/>
      <c r="AQ684" s="144"/>
      <c r="AR684" s="144"/>
      <c r="AS684" s="144"/>
      <c r="AT684" s="143"/>
    </row>
    <row r="685" spans="1:46" s="11" customFormat="1" ht="15" x14ac:dyDescent="0.15">
      <c r="B685" s="111">
        <f>IFERROR((B366/B402),"")</f>
        <v>1.7127804699478544E-2</v>
      </c>
      <c r="C685" s="111">
        <f>IFERROR((C366/C402),"")</f>
        <v>1.2805014708714818E-2</v>
      </c>
      <c r="D685" s="111">
        <f>IFERROR((D366/D402),"")</f>
        <v>1.2615764324127924E-2</v>
      </c>
      <c r="E685" s="111">
        <f>IFERROR((E366/E402),"")</f>
        <v>1.5034676119103179E-2</v>
      </c>
      <c r="F685" s="111">
        <f>IFERROR((F366/F402),"")</f>
        <v>2.6054020240359046E-2</v>
      </c>
      <c r="G685" s="111">
        <f>IFERROR((G366/G402),"")</f>
        <v>3.0141710268391003E-2</v>
      </c>
      <c r="H685" s="111">
        <f>IFERROR((H366/H402),"")</f>
        <v>2.2119378313007584E-2</v>
      </c>
      <c r="I685" s="111">
        <f>IFERROR((I366/I402),"")</f>
        <v>3.404236637236039E-2</v>
      </c>
      <c r="J685" s="111">
        <f>IFERROR((J366/J402),"")</f>
        <v>0</v>
      </c>
      <c r="K685" s="111">
        <f>IFERROR((K366/K402),"")</f>
        <v>2.9596755791995732E-2</v>
      </c>
      <c r="L685" s="111">
        <f>IFERROR((L366/L402),"")</f>
        <v>2.8026262902615982E-2</v>
      </c>
      <c r="M685" s="111">
        <f>IFERROR((M366/M402),"")</f>
        <v>2.5033245805735613E-2</v>
      </c>
      <c r="N685" s="111">
        <f>IFERROR((N366/N402),"")</f>
        <v>1.1593842949857137E-2</v>
      </c>
      <c r="O685" s="111">
        <f>IFERROR((O366/O402),"")</f>
        <v>1.329377882145363E-2</v>
      </c>
      <c r="P685" s="111">
        <f>IFERROR((P366/P402),"")</f>
        <v>2.0966551699737646E-2</v>
      </c>
      <c r="Q685" s="111">
        <f>IFERROR((Q366/Q402),"")</f>
        <v>1.5447480410401653E-2</v>
      </c>
      <c r="R685" s="111" t="str">
        <f>IFERROR((R366/R402),"")</f>
        <v/>
      </c>
      <c r="S685" s="3"/>
      <c r="T685" s="142" t="s">
        <v>67</v>
      </c>
      <c r="U685" s="1"/>
      <c r="V685" s="48"/>
      <c r="W685" s="3"/>
      <c r="X685" s="125" t="s">
        <v>66</v>
      </c>
      <c r="Y685" s="124"/>
      <c r="Z685" s="134" t="e">
        <f>Z684/(Z679/Z682)</f>
        <v>#DIV/0!</v>
      </c>
      <c r="AA685" s="124"/>
      <c r="AB685" s="125" t="s">
        <v>66</v>
      </c>
      <c r="AC685" s="124"/>
      <c r="AD685" s="134" t="e">
        <f>AD684/(AD679/AD682)</f>
        <v>#DIV/0!</v>
      </c>
      <c r="AE685" s="124"/>
      <c r="AF685" s="125" t="s">
        <v>66</v>
      </c>
      <c r="AG685" s="124"/>
      <c r="AH685" s="134" t="e">
        <f>AH684/(AH679/AH682)</f>
        <v>#DIV/0!</v>
      </c>
      <c r="AI685" s="3"/>
      <c r="AJ685" s="141"/>
      <c r="AK685" s="108"/>
      <c r="AL685" s="108"/>
      <c r="AM685" s="140"/>
      <c r="AN685" s="140"/>
      <c r="AO685" s="140"/>
      <c r="AP685" s="140"/>
      <c r="AQ685" s="140"/>
      <c r="AR685" s="140"/>
      <c r="AS685" s="140"/>
      <c r="AT685" s="140"/>
    </row>
    <row r="686" spans="1:46" s="11" customFormat="1" x14ac:dyDescent="0.15">
      <c r="B686" s="106">
        <f>IFERROR((B367/B403),"")</f>
        <v>1.5993222963766006E-2</v>
      </c>
      <c r="C686" s="106">
        <f>IFERROR((C367/C403),"")</f>
        <v>1.7428021379769915E-2</v>
      </c>
      <c r="D686" s="106">
        <f>IFERROR((D367/D403),"")</f>
        <v>1.6719178461549713E-2</v>
      </c>
      <c r="E686" s="106">
        <f>IFERROR((E367/E403),"")</f>
        <v>3.0610096945895941E-2</v>
      </c>
      <c r="F686" s="106">
        <f>IFERROR((F367/F403),"")</f>
        <v>3.0123302951617144E-2</v>
      </c>
      <c r="G686" s="106">
        <f>IFERROR((G367/G403),"")</f>
        <v>3.2054167457675017E-2</v>
      </c>
      <c r="H686" s="106">
        <f>IFERROR((H367/H403),"")</f>
        <v>3.5927101438475439E-2</v>
      </c>
      <c r="I686" s="106">
        <f>IFERROR((I367/I403),"")</f>
        <v>3.1833027860916616E-2</v>
      </c>
      <c r="J686" s="106">
        <f>IFERROR((J367/J403),"")</f>
        <v>3.8442855689809929E-2</v>
      </c>
      <c r="K686" s="106">
        <f>IFERROR((K367/K403),"")</f>
        <v>3.434993344023287E-2</v>
      </c>
      <c r="L686" s="106">
        <f>IFERROR((L367/L403),"")</f>
        <v>3.2646974895610928E-2</v>
      </c>
      <c r="M686" s="106">
        <f>IFERROR((M367/M403),"")</f>
        <v>2.5087917746143756E-2</v>
      </c>
      <c r="N686" s="106">
        <f>IFERROR((N367/N403),"")</f>
        <v>1.4550560691198472E-2</v>
      </c>
      <c r="O686" s="106">
        <f>IFERROR((O367/O403),"")</f>
        <v>1.6491451283113408E-2</v>
      </c>
      <c r="P686" s="106">
        <f>IFERROR((P367/P403),"")</f>
        <v>2.5482983260095161E-2</v>
      </c>
      <c r="Q686" s="106">
        <f>IFERROR((Q367/Q403),"")</f>
        <v>2.802355358583395E-2</v>
      </c>
      <c r="R686" s="106">
        <f>IFERROR((R367/R403),"")</f>
        <v>2.4163144472875368E-2</v>
      </c>
      <c r="S686" s="3"/>
      <c r="T686" s="105" t="s">
        <v>65</v>
      </c>
      <c r="U686" s="1"/>
      <c r="V686" s="48"/>
      <c r="W686" s="3"/>
      <c r="X686" s="125" t="s">
        <v>64</v>
      </c>
      <c r="Y686" s="124"/>
      <c r="Z686" s="139"/>
      <c r="AA686" s="124"/>
      <c r="AB686" s="125" t="s">
        <v>64</v>
      </c>
      <c r="AC686" s="124"/>
      <c r="AD686" s="139">
        <v>0</v>
      </c>
      <c r="AE686" s="124"/>
      <c r="AF686" s="125" t="s">
        <v>64</v>
      </c>
      <c r="AG686" s="124"/>
      <c r="AH686" s="138"/>
      <c r="AI686" s="3"/>
      <c r="AJ686" s="122"/>
      <c r="AK686" s="137" t="s">
        <v>63</v>
      </c>
      <c r="AL686" s="136" t="e">
        <f>AVERAGE(AM652:AN652,AQ652:AS652,AT652)</f>
        <v>#DIV/0!</v>
      </c>
      <c r="AM686" s="119"/>
      <c r="AN686" s="119"/>
      <c r="AO686" s="119"/>
      <c r="AP686" s="119"/>
      <c r="AQ686" s="119"/>
      <c r="AR686" s="119"/>
      <c r="AS686" s="119"/>
      <c r="AT686" s="118"/>
    </row>
    <row r="687" spans="1:46" s="11" customFormat="1" x14ac:dyDescent="0.15">
      <c r="B687" s="113">
        <f>IFERROR((B406/B400),"")</f>
        <v>2.4014557412595356E-2</v>
      </c>
      <c r="C687" s="113">
        <f>IFERROR((C406/C400),"")</f>
        <v>1.6310017734274034E-2</v>
      </c>
      <c r="D687" s="113">
        <f>IFERROR((D406/D400),"")</f>
        <v>1.6726155591142194E-2</v>
      </c>
      <c r="E687" s="113">
        <f>IFERROR((E406/E400),"")</f>
        <v>2.0185505741479915E-2</v>
      </c>
      <c r="F687" s="113">
        <f>IFERROR((F406/F400),"")</f>
        <v>6.5370346629484904E-2</v>
      </c>
      <c r="G687" s="113">
        <f>IFERROR((G406/G400),"")</f>
        <v>6.0539024483048126E-2</v>
      </c>
      <c r="H687" s="113">
        <f>IFERROR((H406/H400),"")</f>
        <v>6.3419690716755017E-2</v>
      </c>
      <c r="I687" s="113">
        <f>IFERROR((I406/I400),"")</f>
        <v>7.1015292754409806E-2</v>
      </c>
      <c r="J687" s="113">
        <f>IFERROR((J406/J400),"")</f>
        <v>8.9217779533736344E-2</v>
      </c>
      <c r="K687" s="113">
        <f>IFERROR((K406/K400),"")</f>
        <v>8.2267363244695205E-2</v>
      </c>
      <c r="L687" s="113">
        <f>IFERROR((L406/L400),"")</f>
        <v>9.4161434116914328E-2</v>
      </c>
      <c r="M687" s="113">
        <f>IFERROR((M406/M400),"")</f>
        <v>9.4389638071054063E-2</v>
      </c>
      <c r="N687" s="113">
        <f>IFERROR((N406/N400),"")</f>
        <v>4.9480766556478359E-2</v>
      </c>
      <c r="O687" s="113">
        <f>IFERROR((O406/O400),"")</f>
        <v>4.8015131155545253E-2</v>
      </c>
      <c r="P687" s="113">
        <f>IFERROR((P406/P400),"")</f>
        <v>5.1752134302170197E-2</v>
      </c>
      <c r="Q687" s="113">
        <f>IFERROR((Q406/Q400),"")</f>
        <v>5.8335404391505197E-2</v>
      </c>
      <c r="R687" s="113">
        <f>IFERROR((R406/R400),"")</f>
        <v>5.4096967530454454E-2</v>
      </c>
      <c r="S687" s="3"/>
      <c r="T687" s="110" t="s">
        <v>62</v>
      </c>
      <c r="U687" s="1"/>
      <c r="V687" s="48"/>
      <c r="W687" s="3"/>
      <c r="X687" s="125" t="s">
        <v>61</v>
      </c>
      <c r="Y687" s="124"/>
      <c r="Z687" s="123">
        <v>0.12</v>
      </c>
      <c r="AA687" s="124"/>
      <c r="AB687" s="125" t="s">
        <v>61</v>
      </c>
      <c r="AC687" s="124"/>
      <c r="AD687" s="123">
        <v>0.12</v>
      </c>
      <c r="AE687" s="124"/>
      <c r="AF687" s="125" t="s">
        <v>61</v>
      </c>
      <c r="AG687" s="124"/>
      <c r="AH687" s="123"/>
      <c r="AI687" s="3"/>
      <c r="AJ687" s="104"/>
      <c r="AK687" s="103" t="s">
        <v>60</v>
      </c>
      <c r="AL687" s="135"/>
      <c r="AM687" s="108"/>
      <c r="AN687" s="108"/>
      <c r="AO687" s="108"/>
      <c r="AP687" s="108"/>
      <c r="AQ687" s="108"/>
      <c r="AR687" s="108"/>
      <c r="AS687" s="108"/>
      <c r="AT687" s="107"/>
    </row>
    <row r="688" spans="1:46" s="5" customFormat="1" x14ac:dyDescent="0.15">
      <c r="A688" s="71"/>
      <c r="B688" s="113">
        <f>IFERROR((B407/B401),"")</f>
        <v>2.2212669108749122E-2</v>
      </c>
      <c r="C688" s="113">
        <f>IFERROR((C407/C401),"")</f>
        <v>1.4222259214410235E-2</v>
      </c>
      <c r="D688" s="113">
        <f>IFERROR((D407/D401),"")</f>
        <v>1.5645163985459502E-2</v>
      </c>
      <c r="E688" s="113">
        <f>IFERROR((E407/E401),"")</f>
        <v>1.942460359599478E-2</v>
      </c>
      <c r="F688" s="113">
        <f>IFERROR((F407/F401),"")</f>
        <v>6.7237085378669958E-2</v>
      </c>
      <c r="G688" s="113">
        <f>IFERROR((G407/G401),"")</f>
        <v>5.8156794749483119E-2</v>
      </c>
      <c r="H688" s="113">
        <f>IFERROR((H407/H401),"")</f>
        <v>7.0055288611973895E-2</v>
      </c>
      <c r="I688" s="113">
        <f>IFERROR((I407/I401),"")</f>
        <v>7.3402492587519783E-2</v>
      </c>
      <c r="J688" s="113">
        <f>IFERROR((J407/J401),"")</f>
        <v>8.9300611220277201E-2</v>
      </c>
      <c r="K688" s="113">
        <f>IFERROR((K407/K401),"")</f>
        <v>8.9433458389442194E-2</v>
      </c>
      <c r="L688" s="113">
        <f>IFERROR((L407/L401),"")</f>
        <v>9.81113494414695E-2</v>
      </c>
      <c r="M688" s="113">
        <f>IFERROR((M407/M401),"")</f>
        <v>9.4561758505361498E-2</v>
      </c>
      <c r="N688" s="113">
        <f>IFERROR((N407/N401),"")</f>
        <v>4.6616898513513617E-2</v>
      </c>
      <c r="O688" s="113">
        <f>IFERROR((O407/O401),"")</f>
        <v>4.2471014454304831E-2</v>
      </c>
      <c r="P688" s="113">
        <f>IFERROR((P407/P401),"")</f>
        <v>5.6072592998128487E-2</v>
      </c>
      <c r="Q688" s="113">
        <f>IFERROR((Q407/Q401),"")</f>
        <v>4.7153803059426264E-2</v>
      </c>
      <c r="R688" s="113" t="str">
        <f>IFERROR((R407/R401),"")</f>
        <v/>
      </c>
      <c r="S688" s="3"/>
      <c r="T688" s="110" t="s">
        <v>59</v>
      </c>
      <c r="U688" s="1"/>
      <c r="V688" s="48"/>
      <c r="W688" s="3"/>
      <c r="X688" s="125" t="s">
        <v>58</v>
      </c>
      <c r="Y688" s="124"/>
      <c r="Z688" s="134" t="e">
        <f>Z683/(1+Z687)^Z686</f>
        <v>#DIV/0!</v>
      </c>
      <c r="AA688" s="124"/>
      <c r="AB688" s="125" t="s">
        <v>58</v>
      </c>
      <c r="AC688" s="124"/>
      <c r="AD688" s="134" t="e">
        <f>AD683/(1+AD687)^AD686</f>
        <v>#DIV/0!</v>
      </c>
      <c r="AE688" s="124"/>
      <c r="AF688" s="125" t="s">
        <v>58</v>
      </c>
      <c r="AG688" s="124"/>
      <c r="AH688" s="134" t="e">
        <f>AH683/(1+AH687)^AH686</f>
        <v>#DIV/0!</v>
      </c>
      <c r="AI688" s="3"/>
      <c r="AJ688" s="104"/>
      <c r="AK688" s="103" t="s">
        <v>57</v>
      </c>
      <c r="AL688" s="114">
        <f>AL687*AL681</f>
        <v>0</v>
      </c>
      <c r="AM688" s="108"/>
      <c r="AN688" s="108"/>
      <c r="AO688" s="108"/>
      <c r="AP688" s="108"/>
      <c r="AQ688" s="108"/>
      <c r="AR688" s="108"/>
      <c r="AS688" s="108"/>
      <c r="AT688" s="107"/>
    </row>
    <row r="689" spans="1:46" s="11" customFormat="1" x14ac:dyDescent="0.15">
      <c r="B689" s="111">
        <f>IFERROR((B408/B402),"")</f>
        <v>1.8435908502267152E-2</v>
      </c>
      <c r="C689" s="111">
        <f>IFERROR((C408/C402),"")</f>
        <v>1.4414104566837055E-2</v>
      </c>
      <c r="D689" s="111">
        <f>IFERROR((D408/D402),"")</f>
        <v>1.6963380668431401E-2</v>
      </c>
      <c r="E689" s="111">
        <f>IFERROR((E408/E402),"")</f>
        <v>2.1158344182092753E-2</v>
      </c>
      <c r="F689" s="111">
        <f>IFERROR((F408/F402),"")</f>
        <v>6.1655712445322912E-2</v>
      </c>
      <c r="G689" s="111">
        <f>IFERROR((G408/G402),"")</f>
        <v>6.5092367289904279E-2</v>
      </c>
      <c r="H689" s="111">
        <f>IFERROR((H408/H402),"")</f>
        <v>7.6355124361331947E-2</v>
      </c>
      <c r="I689" s="111">
        <f>IFERROR((I408/I402),"")</f>
        <v>7.7257603660346438E-2</v>
      </c>
      <c r="J689" s="111">
        <f>IFERROR((J408/J402),"")</f>
        <v>9.2667763120969179E-2</v>
      </c>
      <c r="K689" s="111">
        <f>IFERROR((K408/K402),"")</f>
        <v>9.252292769475938E-2</v>
      </c>
      <c r="L689" s="111">
        <f>IFERROR((L408/L402),"")</f>
        <v>0.10274189153934621</v>
      </c>
      <c r="M689" s="111">
        <f>IFERROR((M408/M402),"")</f>
        <v>9.6036910925436578E-2</v>
      </c>
      <c r="N689" s="111">
        <f>IFERROR((N408/N402),"")</f>
        <v>5.498575412226938E-2</v>
      </c>
      <c r="O689" s="111">
        <f>IFERROR((O408/O402),"")</f>
        <v>4.660791482190392E-2</v>
      </c>
      <c r="P689" s="111">
        <f>IFERROR((P408/P402),"")</f>
        <v>6.072652832205859E-2</v>
      </c>
      <c r="Q689" s="111">
        <f>IFERROR((Q408/Q402),"")</f>
        <v>4.9848858929898203E-2</v>
      </c>
      <c r="R689" s="111" t="str">
        <f>IFERROR((R408/R402),"")</f>
        <v/>
      </c>
      <c r="S689" s="3"/>
      <c r="T689" s="110" t="s">
        <v>56</v>
      </c>
      <c r="U689" s="1"/>
      <c r="V689" s="48"/>
      <c r="W689" s="3"/>
      <c r="X689" s="125" t="s">
        <v>55</v>
      </c>
      <c r="Y689" s="124"/>
      <c r="Z689" s="133" t="e">
        <f>(Z688-Z684)/Z688</f>
        <v>#DIV/0!</v>
      </c>
      <c r="AA689" s="124"/>
      <c r="AB689" s="125" t="s">
        <v>55</v>
      </c>
      <c r="AC689" s="124"/>
      <c r="AD689" s="132" t="e">
        <f>(AD688-AD684)/AD688</f>
        <v>#DIV/0!</v>
      </c>
      <c r="AE689" s="124"/>
      <c r="AF689" s="125" t="s">
        <v>55</v>
      </c>
      <c r="AG689" s="124"/>
      <c r="AH689" s="131" t="e">
        <f>(AH688-AH684)/AH688</f>
        <v>#DIV/0!</v>
      </c>
      <c r="AI689" s="3"/>
      <c r="AJ689" s="130"/>
      <c r="AK689" s="129" t="s">
        <v>54</v>
      </c>
      <c r="AL689" s="128">
        <f>(AL688)/(1+AL679)^AO681</f>
        <v>0</v>
      </c>
      <c r="AM689" s="127"/>
      <c r="AN689" s="127"/>
      <c r="AO689" s="127"/>
      <c r="AP689" s="127"/>
      <c r="AQ689" s="127"/>
      <c r="AR689" s="127"/>
      <c r="AS689" s="127"/>
      <c r="AT689" s="126"/>
    </row>
    <row r="690" spans="1:46" s="11" customFormat="1" x14ac:dyDescent="0.15">
      <c r="B690" s="106">
        <f>IFERROR((B409/B403),"")</f>
        <v>1.9111459293852846E-2</v>
      </c>
      <c r="C690" s="106">
        <f>IFERROR((C409/C403),"")</f>
        <v>1.738500828780519E-2</v>
      </c>
      <c r="D690" s="106">
        <f>IFERROR((D409/D403),"")</f>
        <v>2.2714698629636699E-2</v>
      </c>
      <c r="E690" s="106">
        <f>IFERROR((E409/E403),"")</f>
        <v>7.106644519925312E-2</v>
      </c>
      <c r="F690" s="106">
        <f>IFERROR((F409/F403),"")</f>
        <v>6.6699903950084849E-2</v>
      </c>
      <c r="G690" s="106">
        <f>IFERROR((G409/G403),"")</f>
        <v>7.9824576902767716E-2</v>
      </c>
      <c r="H690" s="106">
        <f>IFERROR((H409/H403),"")</f>
        <v>8.6568430318411646E-2</v>
      </c>
      <c r="I690" s="106">
        <f>IFERROR((I409/I403),"")</f>
        <v>0.10305723256545976</v>
      </c>
      <c r="J690" s="106">
        <f>IFERROR((J409/J403),"")</f>
        <v>9.1519417391593333E-2</v>
      </c>
      <c r="K690" s="106">
        <f>IFERROR((K409/K403),"")</f>
        <v>0.10862512418541743</v>
      </c>
      <c r="L690" s="106">
        <f>IFERROR((L409/L403),"")</f>
        <v>0.10418456069659142</v>
      </c>
      <c r="M690" s="106">
        <f>IFERROR((M409/M403),"")</f>
        <v>9.6000559425278936E-2</v>
      </c>
      <c r="N690" s="106">
        <f>IFERROR((N409/N403),"")</f>
        <v>5.2983534585381527E-2</v>
      </c>
      <c r="O690" s="106">
        <f>IFERROR((O409/O403),"")</f>
        <v>5.4932496096716917E-2</v>
      </c>
      <c r="P690" s="106">
        <f>IFERROR((P409/P403),"")</f>
        <v>7.183074537764518E-2</v>
      </c>
      <c r="Q690" s="106">
        <f>IFERROR((Q409/Q403),"")</f>
        <v>6.3562837416578893E-2</v>
      </c>
      <c r="R690" s="106">
        <f>IFERROR((R409/R403),"")</f>
        <v>5.4096967530454454E-2</v>
      </c>
      <c r="S690" s="3"/>
      <c r="T690" s="105" t="s">
        <v>53</v>
      </c>
      <c r="U690" s="1"/>
      <c r="V690" s="48"/>
      <c r="W690" s="3"/>
      <c r="X690" s="125" t="s">
        <v>52</v>
      </c>
      <c r="Y690" s="124"/>
      <c r="Z690" s="123"/>
      <c r="AA690" s="124"/>
      <c r="AB690" s="125" t="s">
        <v>52</v>
      </c>
      <c r="AC690" s="124"/>
      <c r="AD690" s="123"/>
      <c r="AE690" s="124"/>
      <c r="AF690" s="125" t="s">
        <v>52</v>
      </c>
      <c r="AG690" s="124"/>
      <c r="AH690" s="123"/>
      <c r="AI690" s="3"/>
      <c r="AJ690" s="122"/>
      <c r="AK690" s="121" t="s">
        <v>51</v>
      </c>
      <c r="AL690" s="120">
        <f>AL689*(1-0.25)</f>
        <v>0</v>
      </c>
      <c r="AM690" s="119"/>
      <c r="AN690" s="119"/>
      <c r="AO690" s="119"/>
      <c r="AP690" s="119"/>
      <c r="AQ690" s="119"/>
      <c r="AR690" s="119"/>
      <c r="AS690" s="119"/>
      <c r="AT690" s="118"/>
    </row>
    <row r="691" spans="1:46" s="11" customFormat="1" x14ac:dyDescent="0.15">
      <c r="B691" s="113">
        <f>IFERROR((B382/B400),"")</f>
        <v>0.78603448838184864</v>
      </c>
      <c r="C691" s="113">
        <f>IFERROR((C382/C400),"")</f>
        <v>0.58935919582537821</v>
      </c>
      <c r="D691" s="113">
        <f>IFERROR((D382/D400),"")</f>
        <v>0.64504027017968202</v>
      </c>
      <c r="E691" s="113">
        <f>IFERROR((E382/E400),"")</f>
        <v>0.78576729943404755</v>
      </c>
      <c r="F691" s="113">
        <f>IFERROR((F382/F400),"")</f>
        <v>0.77813680471383329</v>
      </c>
      <c r="G691" s="113">
        <f>IFERROR((G382/G400),"")</f>
        <v>0.81876259904271753</v>
      </c>
      <c r="H691" s="113">
        <f>IFERROR((H382/H400),"")</f>
        <v>0.82556387842471601</v>
      </c>
      <c r="I691" s="113">
        <f>IFERROR((I382/I400),"")</f>
        <v>0.82454791750124146</v>
      </c>
      <c r="J691" s="113">
        <f>IFERROR((J382/J400),"")</f>
        <v>0.7839463375895277</v>
      </c>
      <c r="K691" s="113">
        <f>IFERROR((K382/K400),"")</f>
        <v>0.74837987308381848</v>
      </c>
      <c r="L691" s="113">
        <f>IFERROR((L382/L400),"")</f>
        <v>0.76989415572645103</v>
      </c>
      <c r="M691" s="113">
        <f>IFERROR((M382/M400),"")</f>
        <v>0.71861458955363378</v>
      </c>
      <c r="N691" s="113">
        <f>IFERROR((N382/N400),"")</f>
        <v>0.47990292513883981</v>
      </c>
      <c r="O691" s="113">
        <f>IFERROR((O382/O400),"")</f>
        <v>0.49474766966976497</v>
      </c>
      <c r="P691" s="113">
        <f>IFERROR((P382/P400),"")</f>
        <v>0.61449003942631109</v>
      </c>
      <c r="Q691" s="113">
        <f>IFERROR((Q382/Q400),"")</f>
        <v>0.54501842831507386</v>
      </c>
      <c r="R691" s="113">
        <f>IFERROR((R382/R400),"")</f>
        <v>0.5592751133771392</v>
      </c>
      <c r="S691" s="3"/>
      <c r="T691" s="110" t="s">
        <v>50</v>
      </c>
      <c r="U691" s="1"/>
      <c r="V691" s="48"/>
      <c r="W691" s="3"/>
      <c r="X691" s="117" t="s">
        <v>49</v>
      </c>
      <c r="Y691" s="116"/>
      <c r="Z691" s="115" t="e">
        <f>RATE(3,,-(1-Z689),(1+Z690)^3)</f>
        <v>#DIV/0!</v>
      </c>
      <c r="AA691" s="116"/>
      <c r="AB691" s="117" t="s">
        <v>49</v>
      </c>
      <c r="AC691" s="116"/>
      <c r="AD691" s="115" t="e">
        <f>RATE(3,,-(1-AD689),(1+AD690)^3)</f>
        <v>#DIV/0!</v>
      </c>
      <c r="AE691" s="116"/>
      <c r="AF691" s="117" t="s">
        <v>49</v>
      </c>
      <c r="AG691" s="116"/>
      <c r="AH691" s="115" t="e">
        <f>RATE(3,,-(1-AH689),(1+AH690)^3)</f>
        <v>#DIV/0!</v>
      </c>
      <c r="AI691" s="3"/>
      <c r="AJ691" s="104"/>
      <c r="AK691" s="103" t="s">
        <v>48</v>
      </c>
      <c r="AL691" s="114">
        <f>(AL689)*(1-0.3)</f>
        <v>0</v>
      </c>
      <c r="AM691" s="108"/>
      <c r="AN691" s="108"/>
      <c r="AO691" s="108"/>
      <c r="AP691" s="108"/>
      <c r="AQ691" s="108"/>
      <c r="AR691" s="108"/>
      <c r="AS691" s="108"/>
      <c r="AT691" s="107"/>
    </row>
    <row r="692" spans="1:46" s="5" customFormat="1" x14ac:dyDescent="0.15">
      <c r="A692" s="71"/>
      <c r="B692" s="113">
        <f>IFERROR((B383/B401),"")</f>
        <v>0.81311122291999505</v>
      </c>
      <c r="C692" s="113">
        <f>IFERROR((C383/C401),"")</f>
        <v>0.82377539568504743</v>
      </c>
      <c r="D692" s="113">
        <f>IFERROR((D383/D401),"")</f>
        <v>0.81649415556627025</v>
      </c>
      <c r="E692" s="113">
        <f>IFERROR((E383/E401),"")</f>
        <v>0.78295293308852254</v>
      </c>
      <c r="F692" s="113">
        <f>IFERROR((F383/F401),"")</f>
        <v>0.79532428569904079</v>
      </c>
      <c r="G692" s="113">
        <f>IFERROR((G383/G401),"")</f>
        <v>0.72715376749152294</v>
      </c>
      <c r="H692" s="113">
        <f>IFERROR((H383/H401),"")</f>
        <v>0.83692031527992805</v>
      </c>
      <c r="I692" s="113">
        <f>IFERROR((I383/I401),"")</f>
        <v>0.83460955642333723</v>
      </c>
      <c r="J692" s="113">
        <f>IFERROR((J383/J401),"")</f>
        <v>0.78219102579378474</v>
      </c>
      <c r="K692" s="113">
        <f>IFERROR((K383/K401),"")</f>
        <v>0.77810631109605211</v>
      </c>
      <c r="L692" s="113">
        <f>IFERROR((L383/L401),"")</f>
        <v>0.78199565140722882</v>
      </c>
      <c r="M692" s="113">
        <f>IFERROR((M383/M401),"")</f>
        <v>0.73696960187917449</v>
      </c>
      <c r="N692" s="113">
        <f>IFERROR((N383/N401),"")</f>
        <v>0.47908268047059599</v>
      </c>
      <c r="O692" s="113">
        <f>IFERROR((O383/O401),"")</f>
        <v>0.62515503338092382</v>
      </c>
      <c r="P692" s="113">
        <f>IFERROR((P383/P401),"")</f>
        <v>0.6158216414267077</v>
      </c>
      <c r="Q692" s="113">
        <f>IFERROR((Q383/Q401),"")</f>
        <v>0.52533825166031844</v>
      </c>
      <c r="R692" s="113" t="str">
        <f>IFERROR((R383/R401),"")</f>
        <v/>
      </c>
      <c r="S692" s="3"/>
      <c r="T692" s="110" t="s">
        <v>47</v>
      </c>
      <c r="U692" s="1"/>
      <c r="V692" s="48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104"/>
      <c r="AK692" s="103" t="s">
        <v>46</v>
      </c>
      <c r="AL692" s="112">
        <f>AL689*(1-0.5)</f>
        <v>0</v>
      </c>
      <c r="AM692" s="108"/>
      <c r="AN692" s="108"/>
      <c r="AO692" s="108"/>
      <c r="AP692" s="108"/>
      <c r="AQ692" s="108"/>
      <c r="AR692" s="108"/>
      <c r="AS692" s="108"/>
      <c r="AT692" s="107"/>
    </row>
    <row r="693" spans="1:46" s="11" customFormat="1" x14ac:dyDescent="0.15">
      <c r="B693" s="111">
        <f>IFERROR((B384/B402),"")</f>
        <v>0.82531031108515307</v>
      </c>
      <c r="C693" s="111">
        <f>IFERROR((C384/C402),"")</f>
        <v>0.82099315221569857</v>
      </c>
      <c r="D693" s="111">
        <f>IFERROR((D384/D402),"")</f>
        <v>0.81725420242339242</v>
      </c>
      <c r="E693" s="111">
        <f>IFERROR((E384/E402),"")</f>
        <v>0.7724491845611331</v>
      </c>
      <c r="F693" s="111">
        <f>IFERROR((F384/F402),"")</f>
        <v>0.79819218510467815</v>
      </c>
      <c r="G693" s="111">
        <f>IFERROR((G384/G402),"")</f>
        <v>0.82368732206758433</v>
      </c>
      <c r="H693" s="111">
        <f>IFERROR((H384/H402),"")</f>
        <v>0.83230805137884634</v>
      </c>
      <c r="I693" s="111">
        <f>IFERROR((I384/I402),"")</f>
        <v>0.83301966328107813</v>
      </c>
      <c r="J693" s="111">
        <f>IFERROR((J384/J402),"")</f>
        <v>0.7819122760621674</v>
      </c>
      <c r="K693" s="111">
        <f>IFERROR((K384/K402),"")</f>
        <v>0.77691870276044561</v>
      </c>
      <c r="L693" s="111">
        <f>IFERROR((L384/L402),"")</f>
        <v>0.75883491239124579</v>
      </c>
      <c r="M693" s="111">
        <f>IFERROR((M384/M402),"")</f>
        <v>0.7284338924047582</v>
      </c>
      <c r="N693" s="111">
        <f>IFERROR((N384/N402),"")</f>
        <v>0.49146654899383529</v>
      </c>
      <c r="O693" s="111">
        <f>IFERROR((O384/O402),"")</f>
        <v>0.62437182689234094</v>
      </c>
      <c r="P693" s="111">
        <f>IFERROR((P384/P402),"")</f>
        <v>0.61048744807838973</v>
      </c>
      <c r="Q693" s="111">
        <f>IFERROR((Q384/Q402),"")</f>
        <v>0.54849065099928396</v>
      </c>
      <c r="R693" s="111" t="str">
        <f>IFERROR((R384/R402),"")</f>
        <v/>
      </c>
      <c r="S693" s="3"/>
      <c r="T693" s="110" t="s">
        <v>45</v>
      </c>
      <c r="U693" s="1"/>
      <c r="V693" s="48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104"/>
      <c r="AK693" s="103" t="s">
        <v>44</v>
      </c>
      <c r="AL693" s="109"/>
      <c r="AM693" s="108"/>
      <c r="AN693" s="108"/>
      <c r="AO693" s="108"/>
      <c r="AP693" s="108"/>
      <c r="AQ693" s="108"/>
      <c r="AR693" s="108"/>
      <c r="AS693" s="108"/>
      <c r="AT693" s="107"/>
    </row>
    <row r="694" spans="1:46" s="11" customFormat="1" x14ac:dyDescent="0.15">
      <c r="B694" s="106">
        <f>IFERROR((B385/B403),"")</f>
        <v>0.80532439733378236</v>
      </c>
      <c r="C694" s="106">
        <f>IFERROR((C385/C403),"")</f>
        <v>0.81006556198092261</v>
      </c>
      <c r="D694" s="106">
        <f>IFERROR((D385/D403),"")</f>
        <v>0.81715012301417422</v>
      </c>
      <c r="E694" s="106">
        <f>IFERROR((E385/E403),"")</f>
        <v>0.76982189771724541</v>
      </c>
      <c r="F694" s="106">
        <f>IFERROR((F385/F403),"")</f>
        <v>0.82371503937507917</v>
      </c>
      <c r="G694" s="106">
        <f>IFERROR((G385/G403),"")</f>
        <v>0.81698815996637431</v>
      </c>
      <c r="H694" s="106">
        <f>IFERROR((H385/H403),"")</f>
        <v>0.8233721486417056</v>
      </c>
      <c r="I694" s="106">
        <f>IFERROR((I385/I403),"")</f>
        <v>0.80416254656914921</v>
      </c>
      <c r="J694" s="106">
        <f>IFERROR((J385/J403),"")</f>
        <v>0.77849825854351473</v>
      </c>
      <c r="K694" s="106">
        <f>IFERROR((K385/K403),"")</f>
        <v>0.79831259106547015</v>
      </c>
      <c r="L694" s="106">
        <f>IFERROR((L385/L403),"")</f>
        <v>0.73992323799025672</v>
      </c>
      <c r="M694" s="106">
        <f>IFERROR((M385/M403),"")</f>
        <v>0.71671269044519093</v>
      </c>
      <c r="N694" s="106">
        <f>IFERROR((N385/N403),"")</f>
        <v>0.49131619833349172</v>
      </c>
      <c r="O694" s="106">
        <f>IFERROR((O385/O403),"")</f>
        <v>0.61481572674715435</v>
      </c>
      <c r="P694" s="106">
        <f>IFERROR((P385/P403),"")</f>
        <v>0.60655796927862582</v>
      </c>
      <c r="Q694" s="106">
        <f>IFERROR((Q385/Q403),"")</f>
        <v>0.54433410686627792</v>
      </c>
      <c r="R694" s="106">
        <f>IFERROR((R385/R403),"")</f>
        <v>0.5592751133771392</v>
      </c>
      <c r="S694" s="3"/>
      <c r="T694" s="105" t="s">
        <v>43</v>
      </c>
      <c r="U694" s="1"/>
      <c r="V694" s="48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104"/>
      <c r="AK694" s="103" t="s">
        <v>42</v>
      </c>
      <c r="AL694" s="102" t="e">
        <f>(AL688/AL693)^(1/AO681)-1</f>
        <v>#DIV/0!</v>
      </c>
      <c r="AM694" s="101"/>
      <c r="AN694" s="101"/>
      <c r="AO694" s="101"/>
      <c r="AP694" s="101"/>
      <c r="AQ694" s="101"/>
      <c r="AR694" s="101"/>
      <c r="AS694" s="101"/>
      <c r="AT694" s="100"/>
    </row>
    <row r="695" spans="1:46" s="5" customFormat="1" x14ac:dyDescent="0.15">
      <c r="A695" s="71"/>
      <c r="B695" s="85" t="s">
        <v>41</v>
      </c>
      <c r="C695" s="99"/>
      <c r="D695" s="99"/>
      <c r="E695" s="99"/>
      <c r="F695" s="99"/>
      <c r="G695" s="99"/>
      <c r="H695" s="99"/>
      <c r="I695" s="99"/>
      <c r="J695" s="99"/>
      <c r="K695" s="99"/>
      <c r="L695" s="99"/>
      <c r="M695" s="99"/>
      <c r="N695" s="99"/>
      <c r="O695" s="99"/>
      <c r="P695" s="99"/>
      <c r="Q695" s="99"/>
      <c r="R695" s="99"/>
      <c r="S695" s="31"/>
      <c r="T695" s="30"/>
      <c r="U695" s="1"/>
      <c r="V695" s="48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 s="11" customFormat="1" x14ac:dyDescent="0.15">
      <c r="B696" s="96">
        <f>IFERROR((B379/B415),"")</f>
        <v>0.19544359490723118</v>
      </c>
      <c r="C696" s="96">
        <f>IFERROR((C379/C415),"")</f>
        <v>0.34772168548510196</v>
      </c>
      <c r="D696" s="96">
        <f>IFERROR((D379/D415),"")</f>
        <v>0.31118936029162919</v>
      </c>
      <c r="E696" s="96">
        <f>IFERROR((E379/E415),"")</f>
        <v>0.27022791230556337</v>
      </c>
      <c r="F696" s="96">
        <f>IFERROR((F379/F415),"")</f>
        <v>0.2535981212314955</v>
      </c>
      <c r="G696" s="96">
        <f>IFERROR((G379/G415),"")</f>
        <v>0.38381717680904787</v>
      </c>
      <c r="H696" s="96">
        <f>IFERROR((H379/H415),"")</f>
        <v>0.46277840656876351</v>
      </c>
      <c r="I696" s="96">
        <f>IFERROR((I379/I415),"")</f>
        <v>0.30464658718608945</v>
      </c>
      <c r="J696" s="96">
        <f>IFERROR((J379/J415),"")</f>
        <v>0.64661283261580438</v>
      </c>
      <c r="K696" s="96">
        <f>IFERROR((K379/K415),"")</f>
        <v>0.60173896435005481</v>
      </c>
      <c r="L696" s="96">
        <f>IFERROR((L379/L415),"")</f>
        <v>1.0966907936612076</v>
      </c>
      <c r="M696" s="96">
        <f>IFERROR((M379/M415),"")</f>
        <v>0.9087620892857009</v>
      </c>
      <c r="N696" s="96">
        <f>IFERROR((N379/N415),"")</f>
        <v>0.56499934124270068</v>
      </c>
      <c r="O696" s="96">
        <f>IFERROR((O379/O415),"")</f>
        <v>0.59314001320841814</v>
      </c>
      <c r="P696" s="96">
        <f>IFERROR((P379/P415),"")</f>
        <v>0.56546440163643741</v>
      </c>
      <c r="Q696" s="96">
        <f>IFERROR((Q379/Q415),"")</f>
        <v>0.53691730545438687</v>
      </c>
      <c r="R696" s="96">
        <f>IFERROR((R379/R415),"")</f>
        <v>0.49827688926251157</v>
      </c>
      <c r="S696" s="48"/>
      <c r="T696" s="30" t="s">
        <v>40</v>
      </c>
      <c r="U696" s="1"/>
      <c r="V696" s="48"/>
      <c r="W696" s="2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2"/>
      <c r="AT696" s="2"/>
    </row>
    <row r="697" spans="1:46" s="11" customFormat="1" x14ac:dyDescent="0.15">
      <c r="B697" s="96">
        <f>IFERROR(((B379-B373)/B415),"")</f>
        <v>0.15611291372643216</v>
      </c>
      <c r="C697" s="96">
        <f>IFERROR(((C379-C373)/C415),"")</f>
        <v>0.28443327146047692</v>
      </c>
      <c r="D697" s="96">
        <f>IFERROR(((D379-D373)/D415),"")</f>
        <v>0.25296203993853877</v>
      </c>
      <c r="E697" s="96">
        <f>IFERROR(((E379-E373)/E415),"")</f>
        <v>0.20881891295362431</v>
      </c>
      <c r="F697" s="96">
        <f>IFERROR(((F379-F373)/F415),"")</f>
        <v>0.19324235548048865</v>
      </c>
      <c r="G697" s="96">
        <f>IFERROR(((G379-G373)/G415),"")</f>
        <v>0.28800418242668108</v>
      </c>
      <c r="H697" s="96">
        <f>IFERROR(((H379-H373)/H415),"")</f>
        <v>0.34397087603786569</v>
      </c>
      <c r="I697" s="96">
        <f>IFERROR(((I379-I373)/I415),"")</f>
        <v>0.21658509992740202</v>
      </c>
      <c r="J697" s="96">
        <f>IFERROR(((J379-J373)/J415),"")</f>
        <v>0.48069317996487393</v>
      </c>
      <c r="K697" s="96">
        <f>IFERROR(((K379-K373)/K415),"")</f>
        <v>0.41851119098434886</v>
      </c>
      <c r="L697" s="96">
        <f>IFERROR(((L379-L373)/L415),"")</f>
        <v>0.86788312057894401</v>
      </c>
      <c r="M697" s="96">
        <f>IFERROR(((M379-M373)/M415),"")</f>
        <v>0.73885405577233543</v>
      </c>
      <c r="N697" s="96">
        <f>IFERROR(((N379-N373)/N415),"")</f>
        <v>0.46474756922737204</v>
      </c>
      <c r="O697" s="96">
        <f>IFERROR(((O379-O373)/O415),"")</f>
        <v>0.51576272029344961</v>
      </c>
      <c r="P697" s="96">
        <f>IFERROR(((P379-P373)/P415),"")</f>
        <v>0.47377559884139736</v>
      </c>
      <c r="Q697" s="96">
        <f>IFERROR(((Q379-Q373)/Q415),"")</f>
        <v>0.44418759463442692</v>
      </c>
      <c r="R697" s="96">
        <f>IFERROR(((R379-R373)/R415),"")</f>
        <v>0.40942832526989464</v>
      </c>
      <c r="S697" s="48"/>
      <c r="T697" s="30" t="s">
        <v>39</v>
      </c>
      <c r="U697" s="1"/>
      <c r="V697" s="48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 s="11" customFormat="1" x14ac:dyDescent="0.15">
      <c r="B698" s="98" t="s">
        <v>38</v>
      </c>
      <c r="C698" s="97"/>
      <c r="D698" s="97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31"/>
      <c r="T698" s="30"/>
      <c r="U698" s="1"/>
      <c r="V698" s="48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 s="5" customFormat="1" x14ac:dyDescent="0.15">
      <c r="A699" s="71"/>
      <c r="B699" s="96" t="str">
        <f>IFERROR((B433/B458),"")</f>
        <v/>
      </c>
      <c r="C699" s="96" t="str">
        <f>IFERROR((C433/C458),"")</f>
        <v/>
      </c>
      <c r="D699" s="96" t="str">
        <f>IFERROR((D433/D458),"")</f>
        <v/>
      </c>
      <c r="E699" s="96" t="str">
        <f>IFERROR((E433/E458),"")</f>
        <v/>
      </c>
      <c r="F699" s="96" t="str">
        <f>IFERROR((F433/F458),"")</f>
        <v/>
      </c>
      <c r="G699" s="96" t="str">
        <f>IFERROR((G433/G458),"")</f>
        <v/>
      </c>
      <c r="H699" s="96" t="str">
        <f>IFERROR((H433/H458),"")</f>
        <v/>
      </c>
      <c r="I699" s="96" t="str">
        <f>IFERROR((I433/I458),"")</f>
        <v/>
      </c>
      <c r="J699" s="96" t="str">
        <f>IFERROR((J433/J458),"")</f>
        <v/>
      </c>
      <c r="K699" s="96" t="str">
        <f>IFERROR((K433/K458),"")</f>
        <v/>
      </c>
      <c r="L699" s="96" t="str">
        <f>IFERROR((L433/L458),"")</f>
        <v/>
      </c>
      <c r="M699" s="96" t="str">
        <f>IFERROR((M433/M458),"")</f>
        <v/>
      </c>
      <c r="N699" s="96" t="str">
        <f>IFERROR((N433/N458),"")</f>
        <v/>
      </c>
      <c r="O699" s="96" t="str">
        <f>IFERROR((O433/O458),"")</f>
        <v/>
      </c>
      <c r="P699" s="96" t="str">
        <f>IFERROR((P433/P458),"")</f>
        <v/>
      </c>
      <c r="Q699" s="96" t="str">
        <f>IFERROR((Q433/Q458),"")</f>
        <v/>
      </c>
      <c r="R699" s="96" t="str">
        <f>IFERROR((R433/R458),"")</f>
        <v/>
      </c>
      <c r="S699" s="48"/>
      <c r="T699" s="30" t="s">
        <v>37</v>
      </c>
      <c r="U699" s="1"/>
      <c r="V699" s="48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 s="11" customFormat="1" x14ac:dyDescent="0.15">
      <c r="B700" s="96" t="str">
        <f>IFERROR((B433/B589),"")</f>
        <v/>
      </c>
      <c r="C700" s="96" t="str">
        <f>IFERROR((C433/C589),"")</f>
        <v/>
      </c>
      <c r="D700" s="96" t="str">
        <f>IFERROR((D433/D589),"")</f>
        <v/>
      </c>
      <c r="E700" s="96" t="str">
        <f>IFERROR((E433/E589),"")</f>
        <v/>
      </c>
      <c r="F700" s="96" t="str">
        <f>IFERROR((F433/F589),"")</f>
        <v/>
      </c>
      <c r="G700" s="96" t="str">
        <f>IFERROR((G433/G589),"")</f>
        <v/>
      </c>
      <c r="H700" s="96" t="str">
        <f>IFERROR((H433/H589),"")</f>
        <v/>
      </c>
      <c r="I700" s="96" t="str">
        <f>IFERROR((I433/I589),"")</f>
        <v/>
      </c>
      <c r="J700" s="96" t="str">
        <f>IFERROR((J433/J589),"")</f>
        <v/>
      </c>
      <c r="K700" s="96" t="str">
        <f>IFERROR((K433/K589),"")</f>
        <v/>
      </c>
      <c r="L700" s="96" t="str">
        <f>IFERROR((L433/L589),"")</f>
        <v/>
      </c>
      <c r="M700" s="96" t="str">
        <f>IFERROR((M433/M589),"")</f>
        <v/>
      </c>
      <c r="N700" s="96" t="str">
        <f>IFERROR((N433/N589),"")</f>
        <v/>
      </c>
      <c r="O700" s="96" t="str">
        <f>IFERROR((O433/O589),"")</f>
        <v/>
      </c>
      <c r="P700" s="96" t="str">
        <f>IFERROR((P433/P589),"")</f>
        <v/>
      </c>
      <c r="Q700" s="96" t="str">
        <f>IFERROR((Q433/Q589),"")</f>
        <v/>
      </c>
      <c r="R700" s="96" t="str">
        <f>IFERROR((R433/R589),"")</f>
        <v/>
      </c>
      <c r="S700" s="48"/>
      <c r="T700" s="30" t="s">
        <v>36</v>
      </c>
      <c r="U700" s="1"/>
      <c r="V700" s="48"/>
      <c r="W700" s="2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2"/>
      <c r="AT700" s="2"/>
    </row>
    <row r="701" spans="1:46" s="11" customFormat="1" x14ac:dyDescent="0.15">
      <c r="B701" s="95" t="s">
        <v>35</v>
      </c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87"/>
      <c r="T701" s="86"/>
      <c r="U701" s="1"/>
      <c r="V701" s="48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 s="11" customFormat="1" x14ac:dyDescent="0.15">
      <c r="B702" s="93"/>
      <c r="C702" s="92">
        <f>IFERROR((365/(C466/((C367+B367)/2))),"")</f>
        <v>13.844129975112665</v>
      </c>
      <c r="D702" s="92">
        <f>IFERROR((365/(D466/((D367+C367)/2))),"")</f>
        <v>13.992437401768589</v>
      </c>
      <c r="E702" s="92">
        <f>IFERROR((365/(E466/((E367+D367)/2))),"")</f>
        <v>16.5056344345887</v>
      </c>
      <c r="F702" s="92">
        <f>IFERROR((365/(F466/((F367+E367)/2))),"")</f>
        <v>18.872743227079166</v>
      </c>
      <c r="G702" s="92">
        <f>IFERROR((365/(G466/((G367+F367)/2))),"")</f>
        <v>18.921511386521718</v>
      </c>
      <c r="H702" s="92">
        <f>IFERROR((365/(H466/((H367+G367)/2))),"")</f>
        <v>19.959782689865182</v>
      </c>
      <c r="I702" s="92">
        <f>IFERROR((365/(I466/((I367+H367)/2))),"")</f>
        <v>17.509060935825122</v>
      </c>
      <c r="J702" s="92">
        <f>IFERROR((365/(J466/((J367+I367)/2))),"")</f>
        <v>16.119410263356833</v>
      </c>
      <c r="K702" s="92">
        <f>IFERROR((365/(K466/((K367+J367)/2))),"")</f>
        <v>16.559603944811236</v>
      </c>
      <c r="L702" s="92">
        <f>IFERROR((365/(L466/((L367+K367)/2))),"")</f>
        <v>14.792434404239533</v>
      </c>
      <c r="M702" s="92">
        <f>IFERROR((365/(M466/((M367+L367)/2))),"")</f>
        <v>13.766162622839659</v>
      </c>
      <c r="N702" s="92">
        <f>IFERROR((365/(N466/((N367+M367)/2))),"")</f>
        <v>17.078734041865772</v>
      </c>
      <c r="O702" s="92">
        <f>IFERROR((365/(O466/((O367+N367)/2))),"")</f>
        <v>21.417772404276125</v>
      </c>
      <c r="P702" s="92">
        <f>IFERROR((365/(P466/((P367+O367)/2))),"")</f>
        <v>21.154687677805487</v>
      </c>
      <c r="Q702" s="92">
        <f>IFERROR((365/(Q466/((Q367+P367)/2))),"")</f>
        <v>23.249973261912622</v>
      </c>
      <c r="R702" s="92">
        <f>IFERROR((365/(R466/((R367+Q367)/2))),"")</f>
        <v>21.191112838605513</v>
      </c>
      <c r="S702" s="87"/>
      <c r="T702" s="86" t="s">
        <v>34</v>
      </c>
      <c r="U702" s="1"/>
      <c r="V702" s="48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 s="5" customFormat="1" x14ac:dyDescent="0.15">
      <c r="A703" s="71"/>
      <c r="B703" s="91">
        <f>IFERROR((365/(B504/((B373+A373)/2))),"")</f>
        <v>14.183395413988425</v>
      </c>
      <c r="C703" s="90">
        <f>IFERROR((365/(C504/((C373+B373)/2))),"")</f>
        <v>25.848837667189901</v>
      </c>
      <c r="D703" s="90">
        <f>IFERROR((365/(D504/((D373+C373)/2))),"")</f>
        <v>24.306504965882336</v>
      </c>
      <c r="E703" s="90">
        <f>IFERROR((365/(E504/((E373+D373)/2))),"")</f>
        <v>25.072390794901654</v>
      </c>
      <c r="F703" s="90">
        <f>IFERROR((365/(F504/((F373+E373)/2))),"")</f>
        <v>18.382668752835283</v>
      </c>
      <c r="G703" s="90">
        <f>IFERROR((365/(G504/((G373+F373)/2))),"")</f>
        <v>19.437379453938124</v>
      </c>
      <c r="H703" s="90">
        <f>IFERROR((365/(H504/((H373+G373)/2))),"")</f>
        <v>21.085915640588873</v>
      </c>
      <c r="I703" s="90">
        <f>IFERROR((365/(I504/((I373+H373)/2))),"")</f>
        <v>21.472586434611717</v>
      </c>
      <c r="J703" s="90">
        <f>IFERROR((365/(J504/((J373+I373)/2))),"")</f>
        <v>23.193256378091075</v>
      </c>
      <c r="K703" s="90">
        <f>IFERROR((365/(K504/((K373+J373)/2))),"")</f>
        <v>25.192116912201886</v>
      </c>
      <c r="L703" s="90">
        <f>IFERROR((365/(L504/((L373+K373)/2))),"")</f>
        <v>24.374455179259456</v>
      </c>
      <c r="M703" s="90">
        <f>IFERROR((365/(M504/((M373+L373)/2))),"")</f>
        <v>25.698160704228538</v>
      </c>
      <c r="N703" s="90">
        <f>IFERROR((365/(N504/((N373+M373)/2))),"")</f>
        <v>34.143777992206218</v>
      </c>
      <c r="O703" s="90">
        <f>IFERROR((365/(O504/((O373+N373)/2))),"")</f>
        <v>36.66409699131183</v>
      </c>
      <c r="P703" s="90">
        <f>IFERROR((365/(P504/((P373+O373)/2))),"")</f>
        <v>30.811858771861111</v>
      </c>
      <c r="Q703" s="90">
        <f>IFERROR((365/(Q504/((Q373+P373)/2))),"")</f>
        <v>28.806485840418013</v>
      </c>
      <c r="R703" s="90">
        <f>IFERROR((365/(R504/((R373+Q373)/2))),"")</f>
        <v>24.834104075141312</v>
      </c>
      <c r="S703" s="87"/>
      <c r="T703" s="86" t="s">
        <v>33</v>
      </c>
      <c r="U703" s="1"/>
      <c r="V703" s="48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 s="11" customFormat="1" x14ac:dyDescent="0.15">
      <c r="B704" s="91">
        <f>IFERROR((365/(B504/((B409+A409)/2))),"")</f>
        <v>16.828890816326801</v>
      </c>
      <c r="C704" s="90">
        <f>IFERROR((365/(C504/((C409+B409)/2))),"")</f>
        <v>32.418682963262995</v>
      </c>
      <c r="D704" s="90">
        <f>IFERROR((365/(D504/((D409+C409)/2))),"")</f>
        <v>35.135780151047449</v>
      </c>
      <c r="E704" s="90">
        <f>IFERROR((365/(E504/((E409+D409)/2))),"")</f>
        <v>71.621075052908154</v>
      </c>
      <c r="F704" s="90">
        <f>IFERROR((365/(F504/((F409+E409)/2))),"")</f>
        <v>71.410434563232585</v>
      </c>
      <c r="G704" s="90">
        <f>IFERROR((365/(G504/((G409+F409)/2))),"")</f>
        <v>74.710980377638123</v>
      </c>
      <c r="H704" s="90">
        <f>IFERROR((365/(H504/((H409+G409)/2))),"")</f>
        <v>81.263544218755143</v>
      </c>
      <c r="I704" s="90">
        <f>IFERROR((365/(I504/((I409+H409)/2))),"")</f>
        <v>82.11961626982152</v>
      </c>
      <c r="J704" s="90">
        <f>IFERROR((365/(J504/((J409+I409)/2))),"")</f>
        <v>75.794672400325823</v>
      </c>
      <c r="K704" s="90">
        <f>IFERROR((365/(K504/((K409+J409)/2))),"")</f>
        <v>78.574214252067932</v>
      </c>
      <c r="L704" s="90">
        <f>IFERROR((365/(L504/((L409+K409)/2))),"")</f>
        <v>80.787517941636935</v>
      </c>
      <c r="M704" s="90">
        <f>IFERROR((365/(M504/((M409+L409)/2))),"")</f>
        <v>80.914091244593322</v>
      </c>
      <c r="N704" s="90">
        <f>IFERROR((365/(N504/((N409+M409)/2))),"")</f>
        <v>93.382753240291777</v>
      </c>
      <c r="O704" s="90">
        <f>IFERROR((365/(O504/((O409+N409)/2))),"")</f>
        <v>108.88207562899196</v>
      </c>
      <c r="P704" s="90">
        <f>IFERROR((365/(P504/((P409+O409)/2))),"")</f>
        <v>106.59303761945954</v>
      </c>
      <c r="Q704" s="90">
        <f>IFERROR((365/(Q504/((Q409+P409)/2))),"")</f>
        <v>99.142912139229395</v>
      </c>
      <c r="R704" s="90">
        <f>IFERROR((365/(R504/((R409+Q409)/2))),"")</f>
        <v>87.433619587892679</v>
      </c>
      <c r="S704" s="87"/>
      <c r="T704" s="86" t="s">
        <v>32</v>
      </c>
      <c r="U704" s="1"/>
      <c r="V704" s="48"/>
      <c r="W704" s="2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2"/>
      <c r="AT704" s="2"/>
    </row>
    <row r="705" spans="1:46" s="11" customFormat="1" x14ac:dyDescent="0.15">
      <c r="B705" s="89">
        <f>IFERROR((B703+B702-B704),"")</f>
        <v>-2.6454954023383763</v>
      </c>
      <c r="C705" s="88">
        <f>IFERROR((C703+C702-C704),"")</f>
        <v>7.2742846790395674</v>
      </c>
      <c r="D705" s="88">
        <f>IFERROR((D703+D702-D704),"")</f>
        <v>3.1631622166034745</v>
      </c>
      <c r="E705" s="88">
        <f>IFERROR((E703+E702-E704),"")</f>
        <v>-30.043049823417803</v>
      </c>
      <c r="F705" s="88">
        <f>IFERROR((F703+F702-F704),"")</f>
        <v>-34.155022583318136</v>
      </c>
      <c r="G705" s="88">
        <f>IFERROR((G703+G702-G704),"")</f>
        <v>-36.35208953717828</v>
      </c>
      <c r="H705" s="88">
        <f>IFERROR((H703+H702-H704),"")</f>
        <v>-40.217845888301085</v>
      </c>
      <c r="I705" s="88">
        <f>IFERROR((I703+I702-I704),"")</f>
        <v>-43.137968899384681</v>
      </c>
      <c r="J705" s="88">
        <f>IFERROR((J703+J702-J704),"")</f>
        <v>-36.482005758877918</v>
      </c>
      <c r="K705" s="88">
        <f>IFERROR((K703+K702-K704),"")</f>
        <v>-36.822493395054806</v>
      </c>
      <c r="L705" s="88">
        <f>IFERROR((L703+L702-L704),"")</f>
        <v>-41.620628358137949</v>
      </c>
      <c r="M705" s="88">
        <f>IFERROR((M703+M702-M704),"")</f>
        <v>-41.449767917525122</v>
      </c>
      <c r="N705" s="88">
        <f>IFERROR((N703+N702-N704),"")</f>
        <v>-42.160241206219787</v>
      </c>
      <c r="O705" s="88">
        <f>IFERROR((O703+O702-O704),"")</f>
        <v>-50.800206233403998</v>
      </c>
      <c r="P705" s="88">
        <f>IFERROR((P703+P702-P704),"")</f>
        <v>-54.626491169792942</v>
      </c>
      <c r="Q705" s="88">
        <f>IFERROR((Q703+Q702-Q704),"")</f>
        <v>-47.08645303689876</v>
      </c>
      <c r="R705" s="88">
        <f>IFERROR((R703+R702-R704),"")</f>
        <v>-41.408402674145854</v>
      </c>
      <c r="S705" s="87"/>
      <c r="T705" s="86" t="s">
        <v>31</v>
      </c>
      <c r="U705" s="1"/>
      <c r="V705" s="48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 s="11" customFormat="1" x14ac:dyDescent="0.15">
      <c r="B706" s="85" t="s">
        <v>30</v>
      </c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31"/>
      <c r="T706" s="30"/>
      <c r="U706" s="1"/>
      <c r="V706" s="48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 s="5" customFormat="1" x14ac:dyDescent="0.15">
      <c r="A707" s="71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2"/>
      <c r="O707" s="82"/>
      <c r="P707" s="83"/>
      <c r="Q707" s="82"/>
      <c r="R707" s="82"/>
      <c r="S707" s="50"/>
      <c r="T707" s="49" t="s">
        <v>29</v>
      </c>
      <c r="U707" s="1"/>
      <c r="V707" s="48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 s="11" customFormat="1" x14ac:dyDescent="0.15">
      <c r="B708" s="81" t="e">
        <f>B458/B707</f>
        <v>#DIV/0!</v>
      </c>
      <c r="C708" s="81" t="e">
        <f>C458/C707</f>
        <v>#DIV/0!</v>
      </c>
      <c r="D708" s="81" t="e">
        <f>D458/D707</f>
        <v>#DIV/0!</v>
      </c>
      <c r="E708" s="81" t="e">
        <f>E458/E707</f>
        <v>#DIV/0!</v>
      </c>
      <c r="F708" s="81" t="e">
        <f>F458/F707</f>
        <v>#DIV/0!</v>
      </c>
      <c r="G708" s="81" t="e">
        <f>G458/G707</f>
        <v>#DIV/0!</v>
      </c>
      <c r="H708" s="81" t="e">
        <f>H458/H707</f>
        <v>#DIV/0!</v>
      </c>
      <c r="I708" s="81" t="e">
        <f>I458/I707</f>
        <v>#DIV/0!</v>
      </c>
      <c r="J708" s="81" t="e">
        <f>J458/J707</f>
        <v>#DIV/0!</v>
      </c>
      <c r="K708" s="81" t="e">
        <f>K458/K707</f>
        <v>#DIV/0!</v>
      </c>
      <c r="L708" s="81" t="e">
        <f>L458/L707</f>
        <v>#DIV/0!</v>
      </c>
      <c r="M708" s="81" t="e">
        <f>M458/M707</f>
        <v>#DIV/0!</v>
      </c>
      <c r="N708" s="81" t="e">
        <f>N458/N707</f>
        <v>#DIV/0!</v>
      </c>
      <c r="O708" s="81" t="e">
        <f>O458/O707</f>
        <v>#DIV/0!</v>
      </c>
      <c r="P708" s="81" t="e">
        <f>P458/P707</f>
        <v>#DIV/0!</v>
      </c>
      <c r="Q708" s="81" t="e">
        <f>Q458/Q707</f>
        <v>#DIV/0!</v>
      </c>
      <c r="R708" s="81" t="e">
        <f>R458/R707</f>
        <v>#DIV/0!</v>
      </c>
      <c r="S708" s="48"/>
      <c r="T708" s="49" t="s">
        <v>28</v>
      </c>
      <c r="U708" s="1"/>
      <c r="V708" s="48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3"/>
      <c r="AR708" s="3"/>
      <c r="AS708" s="2"/>
      <c r="AT708" s="2"/>
    </row>
    <row r="709" spans="1:46" s="11" customFormat="1" x14ac:dyDescent="0.15">
      <c r="B709" s="81" t="e">
        <f>B589/B707</f>
        <v>#DIV/0!</v>
      </c>
      <c r="C709" s="81" t="e">
        <f>C589/C707</f>
        <v>#DIV/0!</v>
      </c>
      <c r="D709" s="81" t="e">
        <f>D589/D707</f>
        <v>#DIV/0!</v>
      </c>
      <c r="E709" s="81" t="e">
        <f>E589/E707</f>
        <v>#DIV/0!</v>
      </c>
      <c r="F709" s="81" t="e">
        <f>F589/F707</f>
        <v>#DIV/0!</v>
      </c>
      <c r="G709" s="81" t="e">
        <f>G589/G707</f>
        <v>#DIV/0!</v>
      </c>
      <c r="H709" s="81" t="e">
        <f>H589/H707</f>
        <v>#DIV/0!</v>
      </c>
      <c r="I709" s="81" t="e">
        <f>I589/I707</f>
        <v>#DIV/0!</v>
      </c>
      <c r="J709" s="81" t="e">
        <f>J589/J707</f>
        <v>#DIV/0!</v>
      </c>
      <c r="K709" s="81" t="e">
        <f>K589/K707</f>
        <v>#DIV/0!</v>
      </c>
      <c r="L709" s="81" t="e">
        <f>L589/L707</f>
        <v>#DIV/0!</v>
      </c>
      <c r="M709" s="81" t="e">
        <f>M589/M707</f>
        <v>#DIV/0!</v>
      </c>
      <c r="N709" s="81" t="e">
        <f>N589/N707</f>
        <v>#DIV/0!</v>
      </c>
      <c r="O709" s="81" t="e">
        <f>O589/O707</f>
        <v>#DIV/0!</v>
      </c>
      <c r="P709" s="81" t="e">
        <f>P589/P707</f>
        <v>#DIV/0!</v>
      </c>
      <c r="Q709" s="81" t="e">
        <f>Q589/Q707</f>
        <v>#DIV/0!</v>
      </c>
      <c r="R709" s="81" t="e">
        <f>R589/R707</f>
        <v>#DIV/0!</v>
      </c>
      <c r="S709" s="48"/>
      <c r="T709" s="30" t="s">
        <v>27</v>
      </c>
      <c r="U709" s="1"/>
      <c r="V709" s="48"/>
      <c r="W709" s="3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3"/>
      <c r="AR709" s="3"/>
      <c r="AS709" s="3"/>
      <c r="AT709" s="3"/>
    </row>
    <row r="710" spans="1:46" s="11" customFormat="1" ht="14" customHeight="1" x14ac:dyDescent="0.15">
      <c r="B710" s="79"/>
      <c r="C710" s="79" t="e">
        <f>+C709/B709-1</f>
        <v>#DIV/0!</v>
      </c>
      <c r="D710" s="80" t="e">
        <f>+D709/C709-1</f>
        <v>#DIV/0!</v>
      </c>
      <c r="E710" s="79" t="e">
        <f>+E709/D709-1</f>
        <v>#DIV/0!</v>
      </c>
      <c r="F710" s="80" t="e">
        <f>+F709/E709-1</f>
        <v>#DIV/0!</v>
      </c>
      <c r="G710" s="79" t="e">
        <f>+G709/F709-1</f>
        <v>#DIV/0!</v>
      </c>
      <c r="H710" s="80" t="e">
        <f>+H709/G709-1</f>
        <v>#DIV/0!</v>
      </c>
      <c r="I710" s="79" t="e">
        <f>+I709/H709-1</f>
        <v>#DIV/0!</v>
      </c>
      <c r="J710" s="80" t="e">
        <f>+J709/I709-1</f>
        <v>#DIV/0!</v>
      </c>
      <c r="K710" s="79" t="e">
        <f>+K709/J709-1</f>
        <v>#DIV/0!</v>
      </c>
      <c r="L710" s="80" t="e">
        <f>+L709/K709-1</f>
        <v>#DIV/0!</v>
      </c>
      <c r="M710" s="79" t="e">
        <f>+M709/L709-1</f>
        <v>#DIV/0!</v>
      </c>
      <c r="N710" s="78" t="e">
        <f>+N709/M709-1</f>
        <v>#DIV/0!</v>
      </c>
      <c r="O710" s="78" t="e">
        <f>+O709/N709-1</f>
        <v>#DIV/0!</v>
      </c>
      <c r="P710" s="79" t="e">
        <f>+P709/O709-1</f>
        <v>#DIV/0!</v>
      </c>
      <c r="Q710" s="78" t="e">
        <f>+Q709/P709-1</f>
        <v>#DIV/0!</v>
      </c>
      <c r="R710" s="78" t="e">
        <f>+R709/Q709-1</f>
        <v>#DIV/0!</v>
      </c>
      <c r="S710" s="13"/>
      <c r="T710" s="77" t="s">
        <v>26</v>
      </c>
      <c r="U710" s="1"/>
      <c r="V710" s="48"/>
      <c r="W710" s="3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3"/>
      <c r="AR710" s="3"/>
      <c r="AS710" s="3"/>
      <c r="AT710" s="3"/>
    </row>
    <row r="711" spans="1:46" s="5" customFormat="1" x14ac:dyDescent="0.15">
      <c r="A711" s="71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48"/>
      <c r="T711" s="49" t="s">
        <v>25</v>
      </c>
      <c r="U711" s="1"/>
      <c r="V711" s="48"/>
      <c r="W711" s="3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3"/>
      <c r="AR711" s="3"/>
      <c r="AS711" s="3"/>
      <c r="AT711" s="3"/>
    </row>
    <row r="712" spans="1:46" s="11" customFormat="1" x14ac:dyDescent="0.15">
      <c r="B712" s="79" t="e">
        <f>+B711/B721</f>
        <v>#DIV/0!</v>
      </c>
      <c r="C712" s="79" t="e">
        <f>+C711/C721</f>
        <v>#DIV/0!</v>
      </c>
      <c r="D712" s="80" t="e">
        <f>+D711/D721</f>
        <v>#DIV/0!</v>
      </c>
      <c r="E712" s="79" t="e">
        <f>+E711/E721</f>
        <v>#DIV/0!</v>
      </c>
      <c r="F712" s="80" t="e">
        <f>+F711/F721</f>
        <v>#DIV/0!</v>
      </c>
      <c r="G712" s="79" t="e">
        <f>+G711/G721</f>
        <v>#DIV/0!</v>
      </c>
      <c r="H712" s="80" t="e">
        <f>+H711/H721</f>
        <v>#DIV/0!</v>
      </c>
      <c r="I712" s="79" t="e">
        <f>+I711/I721</f>
        <v>#DIV/0!</v>
      </c>
      <c r="J712" s="80" t="e">
        <f>+J711/J721</f>
        <v>#DIV/0!</v>
      </c>
      <c r="K712" s="79" t="e">
        <f>+K711/K721</f>
        <v>#DIV/0!</v>
      </c>
      <c r="L712" s="80" t="e">
        <f>+L711/L721</f>
        <v>#DIV/0!</v>
      </c>
      <c r="M712" s="79" t="e">
        <f>+M711/M721</f>
        <v>#DIV/0!</v>
      </c>
      <c r="N712" s="78" t="e">
        <f>+N711/N721</f>
        <v>#DIV/0!</v>
      </c>
      <c r="O712" s="78" t="e">
        <f>+O711/O721</f>
        <v>#DIV/0!</v>
      </c>
      <c r="P712" s="79" t="e">
        <f>+P711/P721</f>
        <v>#DIV/0!</v>
      </c>
      <c r="Q712" s="78" t="e">
        <f>+Q711/Q721</f>
        <v>#DIV/0!</v>
      </c>
      <c r="R712" s="78" t="e">
        <f>+R711/R721</f>
        <v>#N/A</v>
      </c>
      <c r="S712" s="48"/>
      <c r="T712" s="77" t="s">
        <v>24</v>
      </c>
      <c r="U712" s="1"/>
      <c r="V712" s="48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</row>
    <row r="713" spans="1:46" s="11" customFormat="1" x14ac:dyDescent="0.15">
      <c r="B713" s="43" t="e">
        <f>+B711/B709</f>
        <v>#DIV/0!</v>
      </c>
      <c r="C713" s="43" t="e">
        <f>+C711/C709</f>
        <v>#DIV/0!</v>
      </c>
      <c r="D713" s="42" t="e">
        <f>+D711/D709</f>
        <v>#DIV/0!</v>
      </c>
      <c r="E713" s="43" t="e">
        <f>+E711/E709</f>
        <v>#DIV/0!</v>
      </c>
      <c r="F713" s="42" t="e">
        <f>+F711/F709</f>
        <v>#DIV/0!</v>
      </c>
      <c r="G713" s="43" t="e">
        <f>+G711/G709</f>
        <v>#DIV/0!</v>
      </c>
      <c r="H713" s="42" t="e">
        <f>+H711/H709</f>
        <v>#DIV/0!</v>
      </c>
      <c r="I713" s="43" t="e">
        <f>+I711/I709</f>
        <v>#DIV/0!</v>
      </c>
      <c r="J713" s="42" t="e">
        <f>+J711/J709</f>
        <v>#DIV/0!</v>
      </c>
      <c r="K713" s="43" t="e">
        <f>+K711/K709</f>
        <v>#DIV/0!</v>
      </c>
      <c r="L713" s="42" t="e">
        <f>+L711/L709</f>
        <v>#DIV/0!</v>
      </c>
      <c r="M713" s="43" t="e">
        <f>+M711/M709</f>
        <v>#DIV/0!</v>
      </c>
      <c r="N713" s="41" t="e">
        <f>+N711/N709</f>
        <v>#DIV/0!</v>
      </c>
      <c r="O713" s="41" t="e">
        <f>+O711/O709</f>
        <v>#DIV/0!</v>
      </c>
      <c r="P713" s="43" t="e">
        <f>+P711/P709</f>
        <v>#DIV/0!</v>
      </c>
      <c r="Q713" s="41" t="e">
        <f>+Q711/Q709</f>
        <v>#DIV/0!</v>
      </c>
      <c r="R713" s="41" t="e">
        <f>+R711/R709</f>
        <v>#DIV/0!</v>
      </c>
      <c r="S713" s="31"/>
      <c r="T713" s="40" t="s">
        <v>23</v>
      </c>
      <c r="U713" s="1"/>
      <c r="V713" s="48"/>
      <c r="W713" s="3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3"/>
      <c r="AR713" s="3"/>
      <c r="AS713" s="3"/>
      <c r="AT713" s="3"/>
    </row>
    <row r="714" spans="1:46" s="11" customFormat="1" x14ac:dyDescent="0.15">
      <c r="B714" s="76">
        <f>+B721*B707</f>
        <v>0</v>
      </c>
      <c r="C714" s="76">
        <f>+C721*C707</f>
        <v>0</v>
      </c>
      <c r="D714" s="76">
        <f>+D721*D707</f>
        <v>0</v>
      </c>
      <c r="E714" s="76">
        <f>+E721*E707</f>
        <v>0</v>
      </c>
      <c r="F714" s="76">
        <f>+F721*F707</f>
        <v>0</v>
      </c>
      <c r="G714" s="76">
        <f>+G721*G707</f>
        <v>0</v>
      </c>
      <c r="H714" s="76">
        <f>+H721*H707</f>
        <v>0</v>
      </c>
      <c r="I714" s="76">
        <f>+I721*I707</f>
        <v>0</v>
      </c>
      <c r="J714" s="76">
        <f>+J721*J707</f>
        <v>0</v>
      </c>
      <c r="K714" s="76">
        <f>+K721*K707</f>
        <v>0</v>
      </c>
      <c r="L714" s="76">
        <f>+L721*L707</f>
        <v>0</v>
      </c>
      <c r="M714" s="76">
        <f>+M721*M707</f>
        <v>0</v>
      </c>
      <c r="N714" s="76">
        <f>+N721*N707</f>
        <v>0</v>
      </c>
      <c r="O714" s="76">
        <f>+O721*O707</f>
        <v>0</v>
      </c>
      <c r="P714" s="76">
        <f>+P721*P707</f>
        <v>0</v>
      </c>
      <c r="Q714" s="76">
        <f>+Q721*Q707</f>
        <v>0</v>
      </c>
      <c r="R714" s="76" t="e">
        <f>+R721*R707</f>
        <v>#N/A</v>
      </c>
      <c r="S714" s="48"/>
      <c r="T714" s="30" t="s">
        <v>22</v>
      </c>
      <c r="U714" s="1"/>
      <c r="V714" s="48"/>
      <c r="W714" s="3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3"/>
      <c r="AR714" s="3"/>
      <c r="AS714" s="3"/>
      <c r="AT714" s="3"/>
    </row>
    <row r="715" spans="1:46" s="5" customFormat="1" x14ac:dyDescent="0.15">
      <c r="A715" s="71"/>
      <c r="B715" s="74" t="e">
        <f>+B721/B$708</f>
        <v>#DIV/0!</v>
      </c>
      <c r="C715" s="74" t="e">
        <f>+C721/C$708</f>
        <v>#DIV/0!</v>
      </c>
      <c r="D715" s="75" t="e">
        <f>+D721/D$708</f>
        <v>#DIV/0!</v>
      </c>
      <c r="E715" s="74" t="e">
        <f>+E721/E$708</f>
        <v>#DIV/0!</v>
      </c>
      <c r="F715" s="75" t="e">
        <f>+F721/F$708</f>
        <v>#DIV/0!</v>
      </c>
      <c r="G715" s="74" t="e">
        <f>+G721/G$708</f>
        <v>#DIV/0!</v>
      </c>
      <c r="H715" s="75" t="e">
        <f>+H721/H$708</f>
        <v>#DIV/0!</v>
      </c>
      <c r="I715" s="74" t="e">
        <f>+I721/I$708</f>
        <v>#DIV/0!</v>
      </c>
      <c r="J715" s="75" t="e">
        <f>+J721/J$708</f>
        <v>#DIV/0!</v>
      </c>
      <c r="K715" s="74" t="e">
        <f>+K721/K$708</f>
        <v>#DIV/0!</v>
      </c>
      <c r="L715" s="75" t="e">
        <f>+L721/L$708</f>
        <v>#DIV/0!</v>
      </c>
      <c r="M715" s="74" t="e">
        <f>+M721/M$708</f>
        <v>#DIV/0!</v>
      </c>
      <c r="N715" s="73" t="e">
        <f>+N721/N$708</f>
        <v>#DIV/0!</v>
      </c>
      <c r="O715" s="73" t="e">
        <f>+O721/O$708</f>
        <v>#DIV/0!</v>
      </c>
      <c r="P715" s="74" t="e">
        <f>+P721/P$708</f>
        <v>#DIV/0!</v>
      </c>
      <c r="Q715" s="73" t="e">
        <f>+Q721/Q$708</f>
        <v>#DIV/0!</v>
      </c>
      <c r="R715" s="73" t="e">
        <f>+R721/R$708</f>
        <v>#N/A</v>
      </c>
      <c r="S715" s="72" t="e">
        <f>(SUM(INDEX($B715:$O715,,$T$349-$B$349-$S$349+1):INDEX($B715:$O715,$T$349-$B$349+1))-MAX(INDEX($B715:$O715,,$T$349-$B$349-$S$349+1):INDEX($B715:$O715,$T$349-$B$349+1))-MIN(INDEX($B715:$O715,,$T$349-$B$349-$S$349+1):INDEX($B715:$O715,$T$349-$B$349+1)))/(COUNT(INDEX($B715:$O715,,$T$349-$B$349-$S$349+1):INDEX($B715:$O715,$T$349-$B$349+1))-2)</f>
        <v>#DIV/0!</v>
      </c>
      <c r="T715" s="17" t="s">
        <v>21</v>
      </c>
      <c r="U715" s="1"/>
      <c r="V715" s="48"/>
      <c r="W715" s="3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3"/>
      <c r="AR715" s="3"/>
      <c r="AS715" s="3"/>
      <c r="AT715" s="3"/>
    </row>
    <row r="716" spans="1:46" s="11" customFormat="1" x14ac:dyDescent="0.15">
      <c r="B716" s="74" t="e">
        <f>+B721/B$709</f>
        <v>#DIV/0!</v>
      </c>
      <c r="C716" s="74" t="e">
        <f>+C721/C$709</f>
        <v>#DIV/0!</v>
      </c>
      <c r="D716" s="75" t="e">
        <f>+D721/D$709</f>
        <v>#DIV/0!</v>
      </c>
      <c r="E716" s="74" t="e">
        <f>+E721/E$709</f>
        <v>#DIV/0!</v>
      </c>
      <c r="F716" s="75" t="e">
        <f>+F721/F$709</f>
        <v>#DIV/0!</v>
      </c>
      <c r="G716" s="74" t="e">
        <f>+G721/G$709</f>
        <v>#DIV/0!</v>
      </c>
      <c r="H716" s="75" t="e">
        <f>+H721/H$709</f>
        <v>#DIV/0!</v>
      </c>
      <c r="I716" s="74" t="e">
        <f>+I721/I$709</f>
        <v>#DIV/0!</v>
      </c>
      <c r="J716" s="75" t="e">
        <f>+J721/J$709</f>
        <v>#DIV/0!</v>
      </c>
      <c r="K716" s="74" t="e">
        <f>+K721/K$709</f>
        <v>#DIV/0!</v>
      </c>
      <c r="L716" s="75" t="e">
        <f>+L721/L$709</f>
        <v>#DIV/0!</v>
      </c>
      <c r="M716" s="74" t="e">
        <f>+M721/M$709</f>
        <v>#DIV/0!</v>
      </c>
      <c r="N716" s="73" t="e">
        <f>+N721/N$709</f>
        <v>#DIV/0!</v>
      </c>
      <c r="O716" s="73" t="e">
        <f>+O721/O$709</f>
        <v>#DIV/0!</v>
      </c>
      <c r="P716" s="74" t="e">
        <f>+P721/P$709</f>
        <v>#DIV/0!</v>
      </c>
      <c r="Q716" s="73" t="e">
        <f>+Q721/Q$709</f>
        <v>#DIV/0!</v>
      </c>
      <c r="R716" s="73" t="e">
        <f>+R721/R$709</f>
        <v>#N/A</v>
      </c>
      <c r="S716" s="72" t="e">
        <f>(SUM(INDEX($B716:$O716,,$T$349-$B$349-$S$349+1):INDEX($B716:$O716,$T$349-$B$349+1))-MAX(INDEX($B716:$O716,,$T$349-$B$349-$S$349+1):INDEX($B716:$O716,$T$349-$B$349+1))-MIN(INDEX($B716:$O716,,$T$349-$B$349-$S$349+1):INDEX($B716:$O716,$T$349-$B$349+1)))/(COUNT(INDEX($B716:$O716,,$T$349-$B$349-$S$349+1):INDEX($B716:$O716,$T$349-$B$349+1))-2)</f>
        <v>#DIV/0!</v>
      </c>
      <c r="T716" s="17" t="s">
        <v>20</v>
      </c>
      <c r="U716" s="1"/>
      <c r="V716" s="48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</row>
    <row r="717" spans="1:46" s="11" customFormat="1" x14ac:dyDescent="0.15">
      <c r="B717" s="74" t="e">
        <f>+(B714+B433-B355-B361)/B560</f>
        <v>#VALUE!</v>
      </c>
      <c r="C717" s="74" t="e">
        <f>+(C714+C433-C355-C361)/C560</f>
        <v>#VALUE!</v>
      </c>
      <c r="D717" s="75" t="e">
        <f>+(D714+D433-D355-D361)/D560</f>
        <v>#VALUE!</v>
      </c>
      <c r="E717" s="74" t="e">
        <f>+(E714+E433-E355-E361)/E560</f>
        <v>#VALUE!</v>
      </c>
      <c r="F717" s="75" t="e">
        <f>+(F714+F433-F355-F361)/F560</f>
        <v>#VALUE!</v>
      </c>
      <c r="G717" s="74" t="e">
        <f>+(G714+G433-G355-G361)/G560</f>
        <v>#VALUE!</v>
      </c>
      <c r="H717" s="75" t="e">
        <f>+(H714+H433-H355-H361)/H560</f>
        <v>#VALUE!</v>
      </c>
      <c r="I717" s="74" t="e">
        <f>+(I714+I433-I355-I361)/I560</f>
        <v>#VALUE!</v>
      </c>
      <c r="J717" s="75" t="e">
        <f>+(J714+J433-J355-J361)/J560</f>
        <v>#VALUE!</v>
      </c>
      <c r="K717" s="74" t="e">
        <f>+(K714+K433-K355-K361)/K560</f>
        <v>#VALUE!</v>
      </c>
      <c r="L717" s="75" t="e">
        <f>+(L714+L433-L355-L361)/L560</f>
        <v>#VALUE!</v>
      </c>
      <c r="M717" s="74" t="e">
        <f>+(M714+M433-M355-M361)/M560</f>
        <v>#VALUE!</v>
      </c>
      <c r="N717" s="73" t="e">
        <f>+(N714+N433-N355-N361)/N560</f>
        <v>#VALUE!</v>
      </c>
      <c r="O717" s="73" t="e">
        <f>+(O714+O433-O355-O361)/O560</f>
        <v>#VALUE!</v>
      </c>
      <c r="P717" s="74" t="e">
        <f>+(P714+P433-P355-P361)/P560</f>
        <v>#VALUE!</v>
      </c>
      <c r="Q717" s="73" t="e">
        <f>+(Q714+Q433-Q355-Q361)/Q560</f>
        <v>#VALUE!</v>
      </c>
      <c r="R717" s="73" t="e">
        <f>+(R714+R433-R355-R361)/R560</f>
        <v>#N/A</v>
      </c>
      <c r="S717" s="72" t="e">
        <f>(SUM(INDEX($B717:$O717,,$T$349-$B$349-$S$349+1):INDEX($B717:$O717,$T$349-$B$349+1))-MAX(INDEX($B717:$O717,,$T$349-$B$349-$S$349+1):INDEX($B717:$O717,$T$349-$B$349+1))-MIN(INDEX($B717:$O717,,$T$349-$B$349-$S$349+1):INDEX($B717:$O717,$T$349-$B$349+1)))/(COUNT(INDEX($B717:$O717,,$T$349-$B$349-$S$349+1):INDEX($B717:$O717,$T$349-$B$349+1))-2)</f>
        <v>#VALUE!</v>
      </c>
      <c r="T717" s="17" t="s">
        <v>19</v>
      </c>
      <c r="U717" s="1"/>
      <c r="V717" s="48"/>
      <c r="W717" s="3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3"/>
      <c r="AR717" s="3"/>
      <c r="AS717" s="3"/>
      <c r="AT717" s="3"/>
    </row>
    <row r="718" spans="1:46" s="11" customFormat="1" x14ac:dyDescent="0.15">
      <c r="B718" s="74">
        <f>B714/B466</f>
        <v>0</v>
      </c>
      <c r="C718" s="74">
        <f>C714/C466</f>
        <v>0</v>
      </c>
      <c r="D718" s="75">
        <f>D714/D466</f>
        <v>0</v>
      </c>
      <c r="E718" s="74">
        <f>E714/E466</f>
        <v>0</v>
      </c>
      <c r="F718" s="75">
        <f>F714/F466</f>
        <v>0</v>
      </c>
      <c r="G718" s="74">
        <f>G714/G466</f>
        <v>0</v>
      </c>
      <c r="H718" s="75">
        <f>H714/H466</f>
        <v>0</v>
      </c>
      <c r="I718" s="74">
        <f>I714/I466</f>
        <v>0</v>
      </c>
      <c r="J718" s="75">
        <f>J714/J466</f>
        <v>0</v>
      </c>
      <c r="K718" s="74">
        <f>K714/K466</f>
        <v>0</v>
      </c>
      <c r="L718" s="75">
        <f>L714/L466</f>
        <v>0</v>
      </c>
      <c r="M718" s="74">
        <f>M714/M466</f>
        <v>0</v>
      </c>
      <c r="N718" s="73">
        <f>N714/N466</f>
        <v>0</v>
      </c>
      <c r="O718" s="73">
        <f>O714/O466</f>
        <v>0</v>
      </c>
      <c r="P718" s="74">
        <f>P714/P466</f>
        <v>0</v>
      </c>
      <c r="Q718" s="73">
        <f>Q714/Q466</f>
        <v>0</v>
      </c>
      <c r="R718" s="73" t="e">
        <f>R714/R466</f>
        <v>#N/A</v>
      </c>
      <c r="S718" s="72">
        <f>(SUM(INDEX($B718:$O718,,$T$349-$B$349-$S$349+1):INDEX($B718:$O718,$T$349-$B$349+1))-MAX(INDEX($B718:$O718,,$T$349-$B$349-$S$349+1):INDEX($B718:$O718,$T$349-$B$349+1))-MIN(INDEX($B718:$O718,,$T$349-$B$349-$S$349+1):INDEX($B718:$O718,$T$349-$B$349+1)))/(COUNT(INDEX($B718:$O718,,$T$349-$B$349-$S$349+1):INDEX($B718:$O718,$T$349-$B$349+1))-2)</f>
        <v>0</v>
      </c>
      <c r="T718" s="17" t="s">
        <v>18</v>
      </c>
      <c r="U718" s="1"/>
      <c r="V718" s="48"/>
      <c r="W718" s="3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3"/>
      <c r="AR718" s="3"/>
      <c r="AS718" s="3"/>
      <c r="AT718" s="3"/>
    </row>
    <row r="719" spans="1:46" s="5" customFormat="1" x14ac:dyDescent="0.15">
      <c r="A719" s="71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7"/>
      <c r="O719" s="67"/>
      <c r="P719" s="68"/>
      <c r="Q719" s="67"/>
      <c r="R719" s="67"/>
      <c r="S719" s="13"/>
      <c r="T719" s="70" t="s">
        <v>17</v>
      </c>
      <c r="U719" s="69"/>
      <c r="V719" s="48"/>
      <c r="W719" s="3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3"/>
      <c r="AR719" s="3"/>
      <c r="AS719" s="3"/>
      <c r="AT719" s="3"/>
    </row>
    <row r="720" spans="1:46" x14ac:dyDescent="0.15"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7"/>
      <c r="O720" s="67"/>
      <c r="P720" s="68"/>
      <c r="Q720" s="67"/>
      <c r="R720" s="67"/>
      <c r="S720" s="66"/>
      <c r="T720" s="65" t="s">
        <v>16</v>
      </c>
      <c r="U720" s="64"/>
      <c r="V720" s="48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</row>
    <row r="721" spans="2:46" x14ac:dyDescent="0.15"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2"/>
      <c r="O721" s="62"/>
      <c r="P721" s="63"/>
      <c r="Q721" s="62"/>
      <c r="R721" s="61" t="e">
        <f>VLOOKUP($S721,[1]Price!$A$1:$F$1200,6,FALSE)</f>
        <v>#N/A</v>
      </c>
      <c r="S721" s="60" t="s">
        <v>15</v>
      </c>
      <c r="T721" s="17" t="s">
        <v>14</v>
      </c>
      <c r="U721" s="11"/>
      <c r="V721" s="48"/>
      <c r="W721" s="3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3"/>
      <c r="AR721" s="3"/>
      <c r="AS721" s="3"/>
      <c r="AT721" s="3"/>
    </row>
    <row r="722" spans="2:46" x14ac:dyDescent="0.15">
      <c r="B722" s="59" t="s">
        <v>13</v>
      </c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31"/>
      <c r="T722" s="30"/>
      <c r="V722" s="48"/>
      <c r="W722" s="3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3"/>
      <c r="AR722" s="3"/>
      <c r="AS722" s="3"/>
      <c r="AT722" s="3"/>
    </row>
    <row r="723" spans="2:46" x14ac:dyDescent="0.15">
      <c r="B723" s="57"/>
      <c r="C723" s="56" t="e">
        <f>+C716/C710/100</f>
        <v>#DIV/0!</v>
      </c>
      <c r="D723" s="57" t="e">
        <f>+D716/D710/100</f>
        <v>#DIV/0!</v>
      </c>
      <c r="E723" s="56" t="e">
        <f>+E716/E710/100</f>
        <v>#DIV/0!</v>
      </c>
      <c r="F723" s="57" t="e">
        <f>+F716/F710/100</f>
        <v>#DIV/0!</v>
      </c>
      <c r="G723" s="56" t="e">
        <f>+G716/G710/100</f>
        <v>#DIV/0!</v>
      </c>
      <c r="H723" s="57" t="e">
        <f>+H716/H710/100</f>
        <v>#DIV/0!</v>
      </c>
      <c r="I723" s="56" t="e">
        <f>+I716/I710/100</f>
        <v>#DIV/0!</v>
      </c>
      <c r="J723" s="57" t="e">
        <f>+J716/J710/100</f>
        <v>#DIV/0!</v>
      </c>
      <c r="K723" s="56" t="e">
        <f>+K716/K710/100</f>
        <v>#DIV/0!</v>
      </c>
      <c r="L723" s="57" t="e">
        <f>+L716/L710/100</f>
        <v>#DIV/0!</v>
      </c>
      <c r="M723" s="56" t="e">
        <f>+M716/M710/100</f>
        <v>#DIV/0!</v>
      </c>
      <c r="N723" s="55" t="e">
        <f>+N716/N710/100</f>
        <v>#DIV/0!</v>
      </c>
      <c r="O723" s="55" t="e">
        <f>+O716/O710/100</f>
        <v>#DIV/0!</v>
      </c>
      <c r="P723" s="56" t="e">
        <f>+P716/P710/100</f>
        <v>#DIV/0!</v>
      </c>
      <c r="Q723" s="55" t="e">
        <f>+Q716/Q710/100</f>
        <v>#DIV/0!</v>
      </c>
      <c r="R723" s="55" t="e">
        <f>+R716/R710/100</f>
        <v>#N/A</v>
      </c>
      <c r="S723" s="31"/>
      <c r="T723" s="30" t="s">
        <v>12</v>
      </c>
      <c r="V723" s="48"/>
      <c r="W723" s="3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3"/>
      <c r="AR723" s="3"/>
      <c r="AS723" s="3"/>
      <c r="AT723" s="3"/>
    </row>
    <row r="724" spans="2:46" x14ac:dyDescent="0.15">
      <c r="B724" s="44"/>
      <c r="D724" s="44"/>
      <c r="F724" s="44"/>
      <c r="H724" s="44"/>
      <c r="I724" s="53"/>
      <c r="J724" s="54"/>
      <c r="K724" s="53"/>
      <c r="L724" s="54"/>
      <c r="M724" s="53"/>
      <c r="N724" s="52"/>
      <c r="O724" s="51"/>
      <c r="P724" s="53"/>
      <c r="Q724" s="52"/>
      <c r="R724" s="51"/>
      <c r="S724" s="50"/>
      <c r="T724" s="49" t="s">
        <v>11</v>
      </c>
      <c r="V724" s="48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</row>
    <row r="725" spans="2:46" x14ac:dyDescent="0.15">
      <c r="B725" s="47" t="e">
        <f>($S715-B715)/$S715</f>
        <v>#DIV/0!</v>
      </c>
      <c r="C725" s="46" t="e">
        <f>($S715-C715)/$S715</f>
        <v>#DIV/0!</v>
      </c>
      <c r="D725" s="47" t="e">
        <f>($S715-D715)/$S715</f>
        <v>#DIV/0!</v>
      </c>
      <c r="E725" s="46" t="e">
        <f>($S715-E715)/$S715</f>
        <v>#DIV/0!</v>
      </c>
      <c r="F725" s="47" t="e">
        <f>($S715-F715)/$S715</f>
        <v>#DIV/0!</v>
      </c>
      <c r="G725" s="46" t="e">
        <f>($S715-G715)/$S715</f>
        <v>#DIV/0!</v>
      </c>
      <c r="H725" s="47" t="e">
        <f>($S715-H715)/$S715</f>
        <v>#DIV/0!</v>
      </c>
      <c r="I725" s="46" t="e">
        <f>($S715-I715)/$S715</f>
        <v>#DIV/0!</v>
      </c>
      <c r="J725" s="47" t="e">
        <f>($S715-J715)/$S715</f>
        <v>#DIV/0!</v>
      </c>
      <c r="K725" s="46" t="e">
        <f>($S715-K715)/$S715</f>
        <v>#DIV/0!</v>
      </c>
      <c r="L725" s="47" t="e">
        <f>($S715-L715)/$S715</f>
        <v>#DIV/0!</v>
      </c>
      <c r="M725" s="46" t="e">
        <f>($S715-M715)/$S715</f>
        <v>#DIV/0!</v>
      </c>
      <c r="N725" s="45" t="e">
        <f>($S715-N715)/$S715</f>
        <v>#DIV/0!</v>
      </c>
      <c r="O725" s="45" t="e">
        <f>($S715-O715)/$S715</f>
        <v>#DIV/0!</v>
      </c>
      <c r="P725" s="46" t="e">
        <f>($S715-P715)/$S715</f>
        <v>#DIV/0!</v>
      </c>
      <c r="Q725" s="45" t="e">
        <f>($S715-Q715)/$S715</f>
        <v>#DIV/0!</v>
      </c>
      <c r="R725" s="45" t="e">
        <f>($S715-R715)/$S715</f>
        <v>#DIV/0!</v>
      </c>
      <c r="S725" s="13"/>
      <c r="T725" s="34" t="s">
        <v>10</v>
      </c>
      <c r="V725" s="48"/>
      <c r="W725" s="3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3"/>
      <c r="AR725" s="3"/>
      <c r="AS725" s="3"/>
      <c r="AT725" s="3"/>
    </row>
    <row r="726" spans="2:46" x14ac:dyDescent="0.15">
      <c r="B726" s="47" t="e">
        <f>($S716-B716)/$S716</f>
        <v>#DIV/0!</v>
      </c>
      <c r="C726" s="46" t="e">
        <f>($S716-C716)/$S716</f>
        <v>#DIV/0!</v>
      </c>
      <c r="D726" s="47" t="e">
        <f>($S716-D716)/$S716</f>
        <v>#DIV/0!</v>
      </c>
      <c r="E726" s="46" t="e">
        <f>($S716-E716)/$S716</f>
        <v>#DIV/0!</v>
      </c>
      <c r="F726" s="47" t="e">
        <f>($S716-F716)/$S716</f>
        <v>#DIV/0!</v>
      </c>
      <c r="G726" s="46" t="e">
        <f>($S716-G716)/$S716</f>
        <v>#DIV/0!</v>
      </c>
      <c r="H726" s="47" t="e">
        <f>($S716-H716)/$S716</f>
        <v>#DIV/0!</v>
      </c>
      <c r="I726" s="46" t="e">
        <f>($S716-I716)/$S716</f>
        <v>#DIV/0!</v>
      </c>
      <c r="J726" s="47" t="e">
        <f>($S716-J716)/$S716</f>
        <v>#DIV/0!</v>
      </c>
      <c r="K726" s="46" t="e">
        <f>($S716-K716)/$S716</f>
        <v>#DIV/0!</v>
      </c>
      <c r="L726" s="47" t="e">
        <f>($S716-L716)/$S716</f>
        <v>#DIV/0!</v>
      </c>
      <c r="M726" s="46" t="e">
        <f>($S716-M716)/$S716</f>
        <v>#DIV/0!</v>
      </c>
      <c r="N726" s="45" t="e">
        <f>($S716-N716)/$S716</f>
        <v>#DIV/0!</v>
      </c>
      <c r="O726" s="45" t="e">
        <f>($S716-O716)/$S716</f>
        <v>#DIV/0!</v>
      </c>
      <c r="P726" s="46" t="e">
        <f>($S716-P716)/$S716</f>
        <v>#DIV/0!</v>
      </c>
      <c r="Q726" s="45" t="e">
        <f>($S716-Q716)/$S716</f>
        <v>#DIV/0!</v>
      </c>
      <c r="R726" s="45" t="e">
        <f>($S716-R716)/$S716</f>
        <v>#DIV/0!</v>
      </c>
      <c r="S726" s="13"/>
      <c r="T726" s="34" t="s">
        <v>9</v>
      </c>
      <c r="V726" s="48"/>
      <c r="W726" s="3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3"/>
      <c r="AR726" s="3"/>
      <c r="AS726" s="3"/>
      <c r="AT726" s="3"/>
    </row>
    <row r="727" spans="2:46" x14ac:dyDescent="0.15">
      <c r="B727" s="47" t="e">
        <f>($S717-B717)/$S717</f>
        <v>#VALUE!</v>
      </c>
      <c r="C727" s="46" t="e">
        <f>($S717-C717)/$S717</f>
        <v>#VALUE!</v>
      </c>
      <c r="D727" s="47" t="e">
        <f>($S717-D717)/$S717</f>
        <v>#VALUE!</v>
      </c>
      <c r="E727" s="46" t="e">
        <f>($S717-E717)/$S717</f>
        <v>#VALUE!</v>
      </c>
      <c r="F727" s="47" t="e">
        <f>($S717-F717)/$S717</f>
        <v>#VALUE!</v>
      </c>
      <c r="G727" s="46" t="e">
        <f>($S717-G717)/$S717</f>
        <v>#VALUE!</v>
      </c>
      <c r="H727" s="47" t="e">
        <f>($S717-H717)/$S717</f>
        <v>#VALUE!</v>
      </c>
      <c r="I727" s="46" t="e">
        <f>($S717-I717)/$S717</f>
        <v>#VALUE!</v>
      </c>
      <c r="J727" s="47" t="e">
        <f>($S717-J717)/$S717</f>
        <v>#VALUE!</v>
      </c>
      <c r="K727" s="46" t="e">
        <f>($S717-K717)/$S717</f>
        <v>#VALUE!</v>
      </c>
      <c r="L727" s="47" t="e">
        <f>($S717-L717)/$S717</f>
        <v>#VALUE!</v>
      </c>
      <c r="M727" s="46" t="e">
        <f>($S717-M717)/$S717</f>
        <v>#VALUE!</v>
      </c>
      <c r="N727" s="45" t="e">
        <f>($S717-N717)/$S717</f>
        <v>#VALUE!</v>
      </c>
      <c r="O727" s="45" t="e">
        <f>($S717-O717)/$S717</f>
        <v>#VALUE!</v>
      </c>
      <c r="P727" s="46" t="e">
        <f>($S717-P717)/$S717</f>
        <v>#VALUE!</v>
      </c>
      <c r="Q727" s="45" t="e">
        <f>($S717-Q717)/$S717</f>
        <v>#VALUE!</v>
      </c>
      <c r="R727" s="45" t="e">
        <f>($S717-R717)/$S717</f>
        <v>#VALUE!</v>
      </c>
      <c r="S727" s="13"/>
      <c r="T727" s="34" t="s">
        <v>8</v>
      </c>
      <c r="V727" s="48"/>
      <c r="W727" s="3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3"/>
      <c r="AR727" s="3"/>
      <c r="AS727" s="3"/>
      <c r="AT727" s="3"/>
    </row>
    <row r="728" spans="2:46" x14ac:dyDescent="0.15">
      <c r="B728" s="47" t="e">
        <f>($S718-B718)/$S718</f>
        <v>#DIV/0!</v>
      </c>
      <c r="C728" s="46" t="e">
        <f>($S718-C718)/$S718</f>
        <v>#DIV/0!</v>
      </c>
      <c r="D728" s="47" t="e">
        <f>($S718-D718)/$S718</f>
        <v>#DIV/0!</v>
      </c>
      <c r="E728" s="46" t="e">
        <f>($S718-E718)/$S718</f>
        <v>#DIV/0!</v>
      </c>
      <c r="F728" s="47" t="e">
        <f>($S718-F718)/$S718</f>
        <v>#DIV/0!</v>
      </c>
      <c r="G728" s="46" t="e">
        <f>($S718-G718)/$S718</f>
        <v>#DIV/0!</v>
      </c>
      <c r="H728" s="47" t="e">
        <f>($S718-H718)/$S718</f>
        <v>#DIV/0!</v>
      </c>
      <c r="I728" s="46" t="e">
        <f>($S718-I718)/$S718</f>
        <v>#DIV/0!</v>
      </c>
      <c r="J728" s="47" t="e">
        <f>($S718-J718)/$S718</f>
        <v>#DIV/0!</v>
      </c>
      <c r="K728" s="46" t="e">
        <f>($S718-K718)/$S718</f>
        <v>#DIV/0!</v>
      </c>
      <c r="L728" s="47" t="e">
        <f>($S718-L718)/$S718</f>
        <v>#DIV/0!</v>
      </c>
      <c r="M728" s="46" t="e">
        <f>($S718-M718)/$S718</f>
        <v>#DIV/0!</v>
      </c>
      <c r="N728" s="45" t="e">
        <f>($S718-N718)/$S718</f>
        <v>#DIV/0!</v>
      </c>
      <c r="O728" s="45" t="e">
        <f>($S718-O718)/$S718</f>
        <v>#DIV/0!</v>
      </c>
      <c r="P728" s="46" t="e">
        <f>($S718-P718)/$S718</f>
        <v>#DIV/0!</v>
      </c>
      <c r="Q728" s="45" t="e">
        <f>($S718-Q718)/$S718</f>
        <v>#DIV/0!</v>
      </c>
      <c r="R728" s="45" t="e">
        <f>($S718-R718)/$S718</f>
        <v>#N/A</v>
      </c>
      <c r="S728" s="13"/>
      <c r="T728" s="34" t="s">
        <v>7</v>
      </c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</row>
    <row r="729" spans="2:46" x14ac:dyDescent="0.15">
      <c r="B729" s="44"/>
      <c r="D729" s="44"/>
      <c r="F729" s="44"/>
      <c r="H729" s="44"/>
      <c r="I729" s="42"/>
      <c r="J729" s="43"/>
      <c r="K729" s="42"/>
      <c r="L729" s="43"/>
      <c r="M729" s="42"/>
      <c r="N729" s="41" t="e">
        <f>N724/N721-1</f>
        <v>#DIV/0!</v>
      </c>
      <c r="O729" s="41" t="e">
        <f>O724/O721-1</f>
        <v>#DIV/0!</v>
      </c>
      <c r="P729" s="42"/>
      <c r="Q729" s="41" t="e">
        <f>Q724/Q721-1</f>
        <v>#DIV/0!</v>
      </c>
      <c r="R729" s="41" t="e">
        <f>R724/R721-1</f>
        <v>#N/A</v>
      </c>
      <c r="S729" s="31"/>
      <c r="T729" s="40" t="s">
        <v>6</v>
      </c>
      <c r="W729" s="3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3"/>
      <c r="AR729" s="3"/>
      <c r="AS729" s="3"/>
      <c r="AT729" s="3"/>
    </row>
    <row r="730" spans="2:46" x14ac:dyDescent="0.15">
      <c r="B730" s="39" t="e">
        <f>AVERAGE(B725:B729)</f>
        <v>#DIV/0!</v>
      </c>
      <c r="C730" s="38" t="e">
        <f>AVERAGE(C725:C729)</f>
        <v>#DIV/0!</v>
      </c>
      <c r="D730" s="39" t="e">
        <f>AVERAGE(D725:D729)</f>
        <v>#DIV/0!</v>
      </c>
      <c r="E730" s="38" t="e">
        <f>AVERAGE(E725:E729)</f>
        <v>#DIV/0!</v>
      </c>
      <c r="F730" s="39" t="e">
        <f>AVERAGE(F725:F729)</f>
        <v>#DIV/0!</v>
      </c>
      <c r="G730" s="38" t="e">
        <f>AVERAGE(G725:G729)</f>
        <v>#DIV/0!</v>
      </c>
      <c r="H730" s="39" t="e">
        <f>AVERAGE(H725:H729)</f>
        <v>#DIV/0!</v>
      </c>
      <c r="I730" s="38" t="e">
        <f>AVERAGE(I725:I729)</f>
        <v>#DIV/0!</v>
      </c>
      <c r="J730" s="37" t="e">
        <f>AVERAGE(J725:J729)</f>
        <v>#DIV/0!</v>
      </c>
      <c r="K730" s="36" t="e">
        <f>AVERAGE(K725:K729)</f>
        <v>#DIV/0!</v>
      </c>
      <c r="L730" s="37" t="e">
        <f>AVERAGE(L725:L729)</f>
        <v>#DIV/0!</v>
      </c>
      <c r="M730" s="36" t="e">
        <f>AVERAGE(M725:M729)</f>
        <v>#DIV/0!</v>
      </c>
      <c r="N730" s="35" t="e">
        <f>AVERAGE(N725:N729)</f>
        <v>#DIV/0!</v>
      </c>
      <c r="O730" s="35" t="e">
        <f>AVERAGE(O725:O729)</f>
        <v>#DIV/0!</v>
      </c>
      <c r="P730" s="36" t="e">
        <f>AVERAGE(P725:P729)</f>
        <v>#DIV/0!</v>
      </c>
      <c r="Q730" s="35" t="e">
        <f>AVERAGE(Q725:Q729)</f>
        <v>#DIV/0!</v>
      </c>
      <c r="R730" s="35" t="e">
        <f>AVERAGE(R725:R729)</f>
        <v>#DIV/0!</v>
      </c>
      <c r="S730" s="13"/>
      <c r="T730" s="34" t="s">
        <v>5</v>
      </c>
      <c r="W730" s="3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3"/>
      <c r="AR730" s="3"/>
      <c r="AS730" s="3"/>
      <c r="AT730" s="3"/>
    </row>
    <row r="731" spans="2:46" x14ac:dyDescent="0.15">
      <c r="B731" s="33" t="s">
        <v>4</v>
      </c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1"/>
      <c r="T731" s="30"/>
      <c r="W731" s="3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3"/>
      <c r="AR731" s="3"/>
      <c r="AS731" s="3"/>
      <c r="AT731" s="3"/>
    </row>
    <row r="732" spans="2:46" x14ac:dyDescent="0.15">
      <c r="B732" s="29"/>
      <c r="C732" s="28">
        <f>+B$711+B732</f>
        <v>0</v>
      </c>
      <c r="D732" s="28">
        <f>+C$711+C732</f>
        <v>0</v>
      </c>
      <c r="E732" s="28">
        <f>+D$711+D732</f>
        <v>0</v>
      </c>
      <c r="F732" s="28">
        <f>+E$711+E732</f>
        <v>0</v>
      </c>
      <c r="G732" s="28">
        <f>+F$711+F732</f>
        <v>0</v>
      </c>
      <c r="H732" s="28">
        <f>+G$711+G732</f>
        <v>0</v>
      </c>
      <c r="I732" s="28">
        <f>+H$711+H732</f>
        <v>0</v>
      </c>
      <c r="J732" s="28">
        <f>+I$711+I732</f>
        <v>0</v>
      </c>
      <c r="K732" s="28">
        <f>+J$711+J732</f>
        <v>0</v>
      </c>
      <c r="L732" s="28">
        <f>+K$711+K732</f>
        <v>0</v>
      </c>
      <c r="M732" s="28">
        <f>+L$711+L732</f>
        <v>0</v>
      </c>
      <c r="N732" s="27">
        <f>+M$711+M732</f>
        <v>0</v>
      </c>
      <c r="O732" s="27">
        <f>+N$711+N732</f>
        <v>0</v>
      </c>
      <c r="P732" s="28">
        <f>+O$711+O732</f>
        <v>0</v>
      </c>
      <c r="Q732" s="27">
        <f>+P$711+P732</f>
        <v>0</v>
      </c>
      <c r="R732" s="27">
        <f>+Q$711+Q732</f>
        <v>0</v>
      </c>
      <c r="S732" s="13"/>
      <c r="T732" s="17" t="s">
        <v>3</v>
      </c>
      <c r="U732" s="11"/>
      <c r="V732" s="11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</row>
    <row r="733" spans="2:46" x14ac:dyDescent="0.15">
      <c r="B733" s="26">
        <f>+B$721+B732</f>
        <v>0</v>
      </c>
      <c r="C733" s="25">
        <f>+C$721+C732</f>
        <v>0</v>
      </c>
      <c r="D733" s="25">
        <f>+D$721+D732</f>
        <v>0</v>
      </c>
      <c r="E733" s="25">
        <f>+E$721+E732</f>
        <v>0</v>
      </c>
      <c r="F733" s="25">
        <f>+F$721+F732</f>
        <v>0</v>
      </c>
      <c r="G733" s="25">
        <f>+G$721+G732</f>
        <v>0</v>
      </c>
      <c r="H733" s="25">
        <f>+H$721+H732</f>
        <v>0</v>
      </c>
      <c r="I733" s="25">
        <f>+I$721+I732</f>
        <v>0</v>
      </c>
      <c r="J733" s="25">
        <f>+J$721+J732</f>
        <v>0</v>
      </c>
      <c r="K733" s="25">
        <f>+K$721+K732</f>
        <v>0</v>
      </c>
      <c r="L733" s="25">
        <f>+L$721+L732</f>
        <v>0</v>
      </c>
      <c r="M733" s="25">
        <f>+M$721+M732</f>
        <v>0</v>
      </c>
      <c r="N733" s="24">
        <f>+N$721+N732</f>
        <v>0</v>
      </c>
      <c r="O733" s="24">
        <f>+O$721+O732</f>
        <v>0</v>
      </c>
      <c r="P733" s="25">
        <f>+P$721+P732</f>
        <v>0</v>
      </c>
      <c r="Q733" s="24">
        <f>+Q$721+Q732</f>
        <v>0</v>
      </c>
      <c r="R733" s="24" t="e">
        <f>+R$721+R732</f>
        <v>#N/A</v>
      </c>
      <c r="S733" s="13"/>
      <c r="T733" s="17" t="s">
        <v>2</v>
      </c>
      <c r="U733" s="11"/>
      <c r="V733" s="11"/>
      <c r="W733" s="3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3"/>
      <c r="AR733" s="3"/>
      <c r="AS733" s="3"/>
      <c r="AT733" s="3"/>
    </row>
    <row r="734" spans="2:46" x14ac:dyDescent="0.15">
      <c r="B734" s="16"/>
      <c r="C734" s="11"/>
      <c r="D734" s="11"/>
      <c r="E734" s="11"/>
      <c r="F734" s="11"/>
      <c r="G734" s="11"/>
      <c r="H734" s="11"/>
      <c r="I734" s="15"/>
      <c r="J734" s="15"/>
      <c r="K734" s="15"/>
      <c r="L734" s="15"/>
      <c r="M734" s="15"/>
      <c r="N734" s="14"/>
      <c r="O734" s="14" t="e">
        <f>+O733/B733-1</f>
        <v>#DIV/0!</v>
      </c>
      <c r="P734" s="15"/>
      <c r="Q734" s="14"/>
      <c r="R734" s="14" t="e">
        <f>+R733/E733-1</f>
        <v>#N/A</v>
      </c>
      <c r="S734" s="13"/>
      <c r="T734" s="12" t="s">
        <v>1</v>
      </c>
      <c r="U734" s="11"/>
      <c r="V734" s="11"/>
      <c r="W734" s="3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3"/>
      <c r="AR734" s="3"/>
      <c r="AS734" s="3"/>
      <c r="AT734" s="3"/>
    </row>
    <row r="735" spans="2:46" x14ac:dyDescent="0.15">
      <c r="B735" s="10"/>
      <c r="C735" s="9" t="e">
        <f>RATE(C$349-$B$349,,-$B733,C733)</f>
        <v>#NUM!</v>
      </c>
      <c r="D735" s="9" t="e">
        <f>RATE(D$349-$B$349,,-$B733,D733)</f>
        <v>#NUM!</v>
      </c>
      <c r="E735" s="9" t="e">
        <f>RATE(E$349-$B$349,,-$B733,E733)</f>
        <v>#NUM!</v>
      </c>
      <c r="F735" s="9" t="e">
        <f>RATE(F$349-$B$349,,-$B733,F733)</f>
        <v>#NUM!</v>
      </c>
      <c r="G735" s="9" t="e">
        <f>RATE(G$349-$B$349,,-$B733,G733)</f>
        <v>#NUM!</v>
      </c>
      <c r="H735" s="9" t="e">
        <f>RATE(H$349-$B$349,,-$B733,H733)</f>
        <v>#NUM!</v>
      </c>
      <c r="I735" s="9" t="e">
        <f>RATE(I$349-$B$349,,-$B733,I733)</f>
        <v>#NUM!</v>
      </c>
      <c r="J735" s="9" t="e">
        <f>RATE(J$349-$B$349,,-$B733,J733)</f>
        <v>#NUM!</v>
      </c>
      <c r="K735" s="9" t="e">
        <f>RATE(K$349-$B$349,,-$B733,K733)</f>
        <v>#NUM!</v>
      </c>
      <c r="L735" s="9" t="e">
        <f>RATE(L$349-$B$349,,-$B733,L733)</f>
        <v>#NUM!</v>
      </c>
      <c r="M735" s="9" t="e">
        <f>RATE(M$349-$B$349,,-$B733,M733)</f>
        <v>#NUM!</v>
      </c>
      <c r="N735" s="8" t="e">
        <f>RATE(N$349-$B$349,,-$B733,N733)</f>
        <v>#NUM!</v>
      </c>
      <c r="O735" s="8" t="e">
        <f>RATE(O$349-$B$349,,-$B733,O733)</f>
        <v>#NUM!</v>
      </c>
      <c r="P735" s="9" t="e">
        <f>RATE(P$349-$B$349,,-$B733,P733)</f>
        <v>#NUM!</v>
      </c>
      <c r="Q735" s="8" t="e">
        <f>RATE(Q$349-$B$349,,-$B733,Q733)</f>
        <v>#NUM!</v>
      </c>
      <c r="R735" s="8" t="e">
        <f>RATE(R$349-$B$349,,-$B733,R733)</f>
        <v>#N/A</v>
      </c>
      <c r="S735" s="7"/>
      <c r="T735" s="6" t="s">
        <v>0</v>
      </c>
      <c r="U735" s="5"/>
      <c r="V735" s="5"/>
      <c r="W735" s="3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3"/>
      <c r="AR735" s="3"/>
      <c r="AS735" s="3"/>
      <c r="AT735" s="3"/>
    </row>
    <row r="736" spans="2:46" x14ac:dyDescent="0.15">
      <c r="B736" s="29"/>
      <c r="C736" s="28"/>
      <c r="D736" s="28">
        <f>+C$711+C736</f>
        <v>0</v>
      </c>
      <c r="E736" s="28">
        <f>+D$711+D736</f>
        <v>0</v>
      </c>
      <c r="F736" s="28">
        <f>+E$711+E736</f>
        <v>0</v>
      </c>
      <c r="G736" s="28">
        <f>+F$711+F736</f>
        <v>0</v>
      </c>
      <c r="H736" s="28">
        <f>+G$711+G736</f>
        <v>0</v>
      </c>
      <c r="I736" s="28">
        <f>+H$711+H736</f>
        <v>0</v>
      </c>
      <c r="J736" s="28">
        <f>+I$711+I736</f>
        <v>0</v>
      </c>
      <c r="K736" s="28">
        <f>+J$711+J736</f>
        <v>0</v>
      </c>
      <c r="L736" s="28">
        <f>+K$711+K736</f>
        <v>0</v>
      </c>
      <c r="M736" s="28">
        <f>+L$711+L736</f>
        <v>0</v>
      </c>
      <c r="N736" s="27">
        <f>+M$711+M736</f>
        <v>0</v>
      </c>
      <c r="O736" s="27">
        <f>+N$711+N736</f>
        <v>0</v>
      </c>
      <c r="P736" s="28">
        <f>+O$711+O736</f>
        <v>0</v>
      </c>
      <c r="Q736" s="27">
        <f>+P$711+P736</f>
        <v>0</v>
      </c>
      <c r="R736" s="27">
        <f>+Q$711+Q736</f>
        <v>0</v>
      </c>
      <c r="S736" s="13"/>
      <c r="T736" s="17" t="s">
        <v>3</v>
      </c>
      <c r="U736" s="11"/>
      <c r="V736" s="11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</row>
    <row r="737" spans="2:46" x14ac:dyDescent="0.15">
      <c r="B737" s="26"/>
      <c r="C737" s="25">
        <f>+C$721+C736</f>
        <v>0</v>
      </c>
      <c r="D737" s="25">
        <f>+D$721+D736</f>
        <v>0</v>
      </c>
      <c r="E737" s="25">
        <f>+E$721+E736</f>
        <v>0</v>
      </c>
      <c r="F737" s="25">
        <f>+F$721+F736</f>
        <v>0</v>
      </c>
      <c r="G737" s="25">
        <f>+G$721+G736</f>
        <v>0</v>
      </c>
      <c r="H737" s="25">
        <f>+H$721+H736</f>
        <v>0</v>
      </c>
      <c r="I737" s="25">
        <f>+I$721+I736</f>
        <v>0</v>
      </c>
      <c r="J737" s="25">
        <f>+J$721+J736</f>
        <v>0</v>
      </c>
      <c r="K737" s="25">
        <f>+K$721+K736</f>
        <v>0</v>
      </c>
      <c r="L737" s="25">
        <f>+L$721+L736</f>
        <v>0</v>
      </c>
      <c r="M737" s="25">
        <f>+M$721+M736</f>
        <v>0</v>
      </c>
      <c r="N737" s="24">
        <f>+N$721+N736</f>
        <v>0</v>
      </c>
      <c r="O737" s="24">
        <f>+O$721+O736</f>
        <v>0</v>
      </c>
      <c r="P737" s="25">
        <f>+P$721+P736</f>
        <v>0</v>
      </c>
      <c r="Q737" s="24">
        <f>+Q$721+Q736</f>
        <v>0</v>
      </c>
      <c r="R737" s="24" t="e">
        <f>+R$721+R736</f>
        <v>#N/A</v>
      </c>
      <c r="S737" s="13"/>
      <c r="T737" s="17" t="s">
        <v>2</v>
      </c>
      <c r="U737" s="11"/>
      <c r="V737" s="11"/>
      <c r="W737" s="3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3"/>
      <c r="AR737" s="3"/>
      <c r="AS737" s="3"/>
      <c r="AT737" s="3"/>
    </row>
    <row r="738" spans="2:46" x14ac:dyDescent="0.15">
      <c r="B738" s="16"/>
      <c r="C738" s="11"/>
      <c r="D738" s="11"/>
      <c r="E738" s="11"/>
      <c r="F738" s="11"/>
      <c r="G738" s="11"/>
      <c r="H738" s="11"/>
      <c r="I738" s="15"/>
      <c r="J738" s="15"/>
      <c r="K738" s="15"/>
      <c r="L738" s="15"/>
      <c r="M738" s="15"/>
      <c r="N738" s="14"/>
      <c r="O738" s="14" t="e">
        <f>+O737/C737-1</f>
        <v>#DIV/0!</v>
      </c>
      <c r="P738" s="15"/>
      <c r="Q738" s="14"/>
      <c r="R738" s="14" t="e">
        <f>+R737/F737-1</f>
        <v>#N/A</v>
      </c>
      <c r="S738" s="13"/>
      <c r="T738" s="12" t="s">
        <v>1</v>
      </c>
      <c r="U738" s="11"/>
      <c r="V738" s="11"/>
      <c r="W738" s="3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3"/>
      <c r="AR738" s="3"/>
      <c r="AS738" s="3"/>
      <c r="AT738" s="3"/>
    </row>
    <row r="739" spans="2:46" x14ac:dyDescent="0.15">
      <c r="B739" s="10"/>
      <c r="C739" s="9"/>
      <c r="D739" s="9" t="e">
        <f>RATE(D$349-$C$349,,-$C737,D737)</f>
        <v>#NUM!</v>
      </c>
      <c r="E739" s="9" t="e">
        <f>RATE(E$349-$C$349,,-$C737,E737)</f>
        <v>#NUM!</v>
      </c>
      <c r="F739" s="9" t="e">
        <f>RATE(F$349-$C$349,,-$C737,F737)</f>
        <v>#NUM!</v>
      </c>
      <c r="G739" s="9" t="e">
        <f>RATE(G$349-$C$349,,-$C737,G737)</f>
        <v>#NUM!</v>
      </c>
      <c r="H739" s="9" t="e">
        <f>RATE(H$349-$C$349,,-$C737,H737)</f>
        <v>#NUM!</v>
      </c>
      <c r="I739" s="9" t="e">
        <f>RATE(I$349-$C$349,,-$C737,I737)</f>
        <v>#NUM!</v>
      </c>
      <c r="J739" s="9" t="e">
        <f>RATE(J$349-$C$349,,-$C737,J737)</f>
        <v>#NUM!</v>
      </c>
      <c r="K739" s="9" t="e">
        <f>RATE(K$349-$C$349,,-$C737,K737)</f>
        <v>#NUM!</v>
      </c>
      <c r="L739" s="9" t="e">
        <f>RATE(L$349-$C$349,,-$C737,L737)</f>
        <v>#NUM!</v>
      </c>
      <c r="M739" s="9" t="e">
        <f>RATE(M$349-$C$349,,-$C737,M737)</f>
        <v>#NUM!</v>
      </c>
      <c r="N739" s="8" t="e">
        <f>RATE(N$349-$C$349,,-$C737,N737)</f>
        <v>#NUM!</v>
      </c>
      <c r="O739" s="8" t="e">
        <f>RATE(O$349-$C$349,,-$C737,O737)</f>
        <v>#NUM!</v>
      </c>
      <c r="P739" s="9" t="e">
        <f>RATE(P$349-$C$349,,-$C737,P737)</f>
        <v>#NUM!</v>
      </c>
      <c r="Q739" s="8" t="e">
        <f>RATE(Q$349-$C$349,,-$C737,Q737)</f>
        <v>#NUM!</v>
      </c>
      <c r="R739" s="8" t="e">
        <f>RATE(R$349-$C$349,,-$C737,R737)</f>
        <v>#N/A</v>
      </c>
      <c r="S739" s="7"/>
      <c r="T739" s="6" t="s">
        <v>0</v>
      </c>
      <c r="U739" s="5"/>
      <c r="V739" s="5"/>
      <c r="W739" s="3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3"/>
      <c r="AR739" s="3"/>
      <c r="AS739" s="3"/>
      <c r="AT739" s="3"/>
    </row>
    <row r="740" spans="2:46" x14ac:dyDescent="0.15">
      <c r="B740" s="29"/>
      <c r="C740" s="28"/>
      <c r="D740" s="28"/>
      <c r="E740" s="28">
        <f>+D$711+D740</f>
        <v>0</v>
      </c>
      <c r="F740" s="28">
        <f>+E$711+E740</f>
        <v>0</v>
      </c>
      <c r="G740" s="28">
        <f>+F$711+F740</f>
        <v>0</v>
      </c>
      <c r="H740" s="28">
        <f>+G$711+G740</f>
        <v>0</v>
      </c>
      <c r="I740" s="28">
        <f>+H$711+H740</f>
        <v>0</v>
      </c>
      <c r="J740" s="28">
        <f>+I$711+I740</f>
        <v>0</v>
      </c>
      <c r="K740" s="28">
        <f>+J$711+J740</f>
        <v>0</v>
      </c>
      <c r="L740" s="28">
        <f>+K$711+K740</f>
        <v>0</v>
      </c>
      <c r="M740" s="28">
        <f>+L$711+L740</f>
        <v>0</v>
      </c>
      <c r="N740" s="27">
        <f>+M$711+M740</f>
        <v>0</v>
      </c>
      <c r="O740" s="27">
        <f>+N$711+N740</f>
        <v>0</v>
      </c>
      <c r="P740" s="28">
        <f>+O$711+O740</f>
        <v>0</v>
      </c>
      <c r="Q740" s="27">
        <f>+P$711+P740</f>
        <v>0</v>
      </c>
      <c r="R740" s="27">
        <f>+Q$711+Q740</f>
        <v>0</v>
      </c>
      <c r="S740" s="13"/>
      <c r="T740" s="17" t="s">
        <v>3</v>
      </c>
      <c r="U740" s="11"/>
      <c r="V740" s="11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</row>
    <row r="741" spans="2:46" x14ac:dyDescent="0.15">
      <c r="B741" s="26"/>
      <c r="C741" s="25"/>
      <c r="D741" s="25">
        <f>+D$721+D740</f>
        <v>0</v>
      </c>
      <c r="E741" s="25">
        <f>+E$721+E740</f>
        <v>0</v>
      </c>
      <c r="F741" s="25">
        <f>+F$721+F740</f>
        <v>0</v>
      </c>
      <c r="G741" s="25">
        <f>+G$721+G740</f>
        <v>0</v>
      </c>
      <c r="H741" s="25">
        <f>+H$721+H740</f>
        <v>0</v>
      </c>
      <c r="I741" s="25">
        <f>+I$721+I740</f>
        <v>0</v>
      </c>
      <c r="J741" s="25">
        <f>+J$721+J740</f>
        <v>0</v>
      </c>
      <c r="K741" s="25">
        <f>+K$721+K740</f>
        <v>0</v>
      </c>
      <c r="L741" s="25">
        <f>+L$721+L740</f>
        <v>0</v>
      </c>
      <c r="M741" s="25">
        <f>+M$721+M740</f>
        <v>0</v>
      </c>
      <c r="N741" s="24">
        <f>+N$721+N740</f>
        <v>0</v>
      </c>
      <c r="O741" s="24">
        <f>+O$721+O740</f>
        <v>0</v>
      </c>
      <c r="P741" s="25">
        <f>+P$721+P740</f>
        <v>0</v>
      </c>
      <c r="Q741" s="24">
        <f>+Q$721+Q740</f>
        <v>0</v>
      </c>
      <c r="R741" s="24" t="e">
        <f>+R$721+R740</f>
        <v>#N/A</v>
      </c>
      <c r="S741" s="13"/>
      <c r="T741" s="17" t="s">
        <v>2</v>
      </c>
      <c r="U741" s="11"/>
      <c r="V741" s="11"/>
      <c r="W741" s="3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3"/>
      <c r="AR741" s="3"/>
      <c r="AS741" s="3"/>
      <c r="AT741" s="3"/>
    </row>
    <row r="742" spans="2:46" x14ac:dyDescent="0.15">
      <c r="B742" s="16"/>
      <c r="C742" s="11"/>
      <c r="D742" s="11"/>
      <c r="E742" s="11"/>
      <c r="F742" s="11"/>
      <c r="G742" s="11"/>
      <c r="H742" s="11"/>
      <c r="I742" s="15"/>
      <c r="J742" s="15"/>
      <c r="K742" s="15"/>
      <c r="L742" s="15"/>
      <c r="M742" s="15"/>
      <c r="N742" s="14"/>
      <c r="O742" s="14" t="e">
        <f>+O741/D741-1</f>
        <v>#DIV/0!</v>
      </c>
      <c r="P742" s="15"/>
      <c r="Q742" s="14"/>
      <c r="R742" s="14" t="e">
        <f>+R741/G741-1</f>
        <v>#N/A</v>
      </c>
      <c r="S742" s="13"/>
      <c r="T742" s="12" t="s">
        <v>1</v>
      </c>
      <c r="U742" s="11"/>
      <c r="V742" s="11"/>
      <c r="W742" s="3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3"/>
      <c r="AR742" s="3"/>
      <c r="AS742" s="3"/>
      <c r="AT742" s="3"/>
    </row>
    <row r="743" spans="2:46" x14ac:dyDescent="0.15">
      <c r="B743" s="10"/>
      <c r="C743" s="9"/>
      <c r="D743" s="9"/>
      <c r="E743" s="9" t="e">
        <f>RATE(E$349-$D$349,,-$D741,E741)</f>
        <v>#NUM!</v>
      </c>
      <c r="F743" s="9" t="e">
        <f>RATE(F$349-$D$349,,-$D741,F741)</f>
        <v>#NUM!</v>
      </c>
      <c r="G743" s="9" t="e">
        <f>RATE(G$349-$D$349,,-$D741,G741)</f>
        <v>#NUM!</v>
      </c>
      <c r="H743" s="9" t="e">
        <f>RATE(H$349-$D$349,,-$D741,H741)</f>
        <v>#NUM!</v>
      </c>
      <c r="I743" s="9" t="e">
        <f>RATE(I$349-$D$349,,-$D741,I741)</f>
        <v>#NUM!</v>
      </c>
      <c r="J743" s="9" t="e">
        <f>RATE(J$349-$D$349,,-$D741,J741)</f>
        <v>#NUM!</v>
      </c>
      <c r="K743" s="9" t="e">
        <f>RATE(K$349-$D$349,,-$D741,K741)</f>
        <v>#NUM!</v>
      </c>
      <c r="L743" s="9" t="e">
        <f>RATE(L$349-$D$349,,-$D741,L741)</f>
        <v>#NUM!</v>
      </c>
      <c r="M743" s="9" t="e">
        <f>RATE(M$349-$D$349,,-$D741,M741)</f>
        <v>#NUM!</v>
      </c>
      <c r="N743" s="8" t="e">
        <f>RATE(N$349-$D$349,,-$D741,N741)</f>
        <v>#NUM!</v>
      </c>
      <c r="O743" s="8" t="e">
        <f>RATE(O$349-$D$349,,-$D741,O741)</f>
        <v>#NUM!</v>
      </c>
      <c r="P743" s="9" t="e">
        <f>RATE(P$349-$D$349,,-$D741,P741)</f>
        <v>#NUM!</v>
      </c>
      <c r="Q743" s="8" t="e">
        <f>RATE(Q$349-$D$349,,-$D741,Q741)</f>
        <v>#NUM!</v>
      </c>
      <c r="R743" s="8" t="e">
        <f>RATE(R$349-$D$349,,-$D741,R741)</f>
        <v>#N/A</v>
      </c>
      <c r="S743" s="7"/>
      <c r="T743" s="6" t="s">
        <v>0</v>
      </c>
      <c r="U743" s="5"/>
      <c r="V743" s="5"/>
      <c r="W743" s="3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3"/>
      <c r="AR743" s="3"/>
      <c r="AS743" s="3"/>
      <c r="AT743" s="3"/>
    </row>
    <row r="744" spans="2:46" x14ac:dyDescent="0.15">
      <c r="B744" s="29"/>
      <c r="C744" s="28"/>
      <c r="D744" s="28"/>
      <c r="E744" s="28"/>
      <c r="F744" s="28">
        <f>+E$711+E744</f>
        <v>0</v>
      </c>
      <c r="G744" s="28">
        <f>+F$711+F744</f>
        <v>0</v>
      </c>
      <c r="H744" s="28">
        <f>+G$711+G744</f>
        <v>0</v>
      </c>
      <c r="I744" s="28">
        <f>+H$711+H744</f>
        <v>0</v>
      </c>
      <c r="J744" s="28">
        <f>+I$711+I744</f>
        <v>0</v>
      </c>
      <c r="K744" s="28">
        <f>+J$711+J744</f>
        <v>0</v>
      </c>
      <c r="L744" s="28">
        <f>+K$711+K744</f>
        <v>0</v>
      </c>
      <c r="M744" s="28">
        <f>+L$711+L744</f>
        <v>0</v>
      </c>
      <c r="N744" s="27">
        <f>+M$711+M744</f>
        <v>0</v>
      </c>
      <c r="O744" s="27">
        <f>+N$711+N744</f>
        <v>0</v>
      </c>
      <c r="P744" s="28">
        <f>+O$711+O744</f>
        <v>0</v>
      </c>
      <c r="Q744" s="27">
        <f>+P$711+P744</f>
        <v>0</v>
      </c>
      <c r="R744" s="27">
        <f>+Q$711+Q744</f>
        <v>0</v>
      </c>
      <c r="S744" s="13"/>
      <c r="T744" s="17" t="s">
        <v>3</v>
      </c>
      <c r="U744" s="11"/>
      <c r="V744" s="11"/>
      <c r="W744" s="3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</row>
    <row r="745" spans="2:46" x14ac:dyDescent="0.15">
      <c r="B745" s="26"/>
      <c r="C745" s="25"/>
      <c r="D745" s="25"/>
      <c r="E745" s="25">
        <f>+E$721+E744</f>
        <v>0</v>
      </c>
      <c r="F745" s="25">
        <f>+F$721+F744</f>
        <v>0</v>
      </c>
      <c r="G745" s="25">
        <f>+G$721+G744</f>
        <v>0</v>
      </c>
      <c r="H745" s="25">
        <f>+H$721+H744</f>
        <v>0</v>
      </c>
      <c r="I745" s="25">
        <f>+I$721+I744</f>
        <v>0</v>
      </c>
      <c r="J745" s="25">
        <f>+J$721+J744</f>
        <v>0</v>
      </c>
      <c r="K745" s="25">
        <f>+K$721+K744</f>
        <v>0</v>
      </c>
      <c r="L745" s="25">
        <f>+L$721+L744</f>
        <v>0</v>
      </c>
      <c r="M745" s="25">
        <f>+M$721+M744</f>
        <v>0</v>
      </c>
      <c r="N745" s="24">
        <f>+N$721+N744</f>
        <v>0</v>
      </c>
      <c r="O745" s="24">
        <f>+O$721+O744</f>
        <v>0</v>
      </c>
      <c r="P745" s="25">
        <f>+P$721+P744</f>
        <v>0</v>
      </c>
      <c r="Q745" s="24">
        <f>+Q$721+Q744</f>
        <v>0</v>
      </c>
      <c r="R745" s="24" t="e">
        <f>+R$721+R744</f>
        <v>#N/A</v>
      </c>
      <c r="S745" s="13"/>
      <c r="T745" s="17" t="s">
        <v>2</v>
      </c>
      <c r="U745" s="11"/>
      <c r="V745" s="11"/>
      <c r="W745" s="3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3"/>
      <c r="AR745" s="3"/>
      <c r="AS745" s="3"/>
      <c r="AT745" s="3"/>
    </row>
    <row r="746" spans="2:46" x14ac:dyDescent="0.15">
      <c r="B746" s="16"/>
      <c r="C746" s="11"/>
      <c r="D746" s="11"/>
      <c r="E746" s="11"/>
      <c r="F746" s="11"/>
      <c r="G746" s="11"/>
      <c r="H746" s="11"/>
      <c r="I746" s="15"/>
      <c r="J746" s="15"/>
      <c r="K746" s="15"/>
      <c r="L746" s="15"/>
      <c r="M746" s="15"/>
      <c r="N746" s="14"/>
      <c r="O746" s="14" t="e">
        <f>+O745/E745-1</f>
        <v>#DIV/0!</v>
      </c>
      <c r="P746" s="15"/>
      <c r="Q746" s="14"/>
      <c r="R746" s="14" t="e">
        <f>+R745/H745-1</f>
        <v>#N/A</v>
      </c>
      <c r="S746" s="13"/>
      <c r="T746" s="12" t="s">
        <v>1</v>
      </c>
      <c r="U746" s="11"/>
      <c r="V746" s="11"/>
      <c r="W746" s="3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3"/>
      <c r="AR746" s="3"/>
      <c r="AS746" s="3"/>
      <c r="AT746" s="3"/>
    </row>
    <row r="747" spans="2:46" x14ac:dyDescent="0.15">
      <c r="B747" s="10"/>
      <c r="C747" s="9"/>
      <c r="D747" s="9"/>
      <c r="E747" s="9"/>
      <c r="F747" s="9" t="e">
        <f>RATE(F$349-$E$349,,-$E745,F745)</f>
        <v>#NUM!</v>
      </c>
      <c r="G747" s="9" t="e">
        <f>RATE(G$349-$E$349,,-$E745,G745)</f>
        <v>#NUM!</v>
      </c>
      <c r="H747" s="9" t="e">
        <f>RATE(H$349-$E$349,,-$E745,H745)</f>
        <v>#NUM!</v>
      </c>
      <c r="I747" s="9" t="e">
        <f>RATE(I$349-$E$349,,-$E745,I745)</f>
        <v>#NUM!</v>
      </c>
      <c r="J747" s="9" t="e">
        <f>RATE(J$349-$E$349,,-$E745,J745)</f>
        <v>#NUM!</v>
      </c>
      <c r="K747" s="9" t="e">
        <f>RATE(K$349-$E$349,,-$E745,K745)</f>
        <v>#NUM!</v>
      </c>
      <c r="L747" s="9" t="e">
        <f>RATE(L$349-$E$349,,-$E745,L745)</f>
        <v>#NUM!</v>
      </c>
      <c r="M747" s="9" t="e">
        <f>RATE(M$349-$E$349,,-$E745,M745)</f>
        <v>#NUM!</v>
      </c>
      <c r="N747" s="8" t="e">
        <f>RATE(N$349-$E$349,,-$E745,N745)</f>
        <v>#NUM!</v>
      </c>
      <c r="O747" s="8" t="e">
        <f>RATE(O$349-$E$349,,-$E745,O745)</f>
        <v>#NUM!</v>
      </c>
      <c r="P747" s="9" t="e">
        <f>RATE(P$349-$E$349,,-$E745,P745)</f>
        <v>#NUM!</v>
      </c>
      <c r="Q747" s="8" t="e">
        <f>RATE(Q$349-$E$349,,-$E745,Q745)</f>
        <v>#NUM!</v>
      </c>
      <c r="R747" s="8" t="e">
        <f>RATE(R$349-$E$349,,-$E745,R745)</f>
        <v>#N/A</v>
      </c>
      <c r="S747" s="7"/>
      <c r="T747" s="6" t="s">
        <v>0</v>
      </c>
      <c r="U747" s="5"/>
      <c r="V747" s="5"/>
      <c r="W747" s="3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3"/>
      <c r="AR747" s="3"/>
      <c r="AS747" s="3"/>
      <c r="AT747" s="3"/>
    </row>
    <row r="748" spans="2:46" x14ac:dyDescent="0.15">
      <c r="B748" s="29"/>
      <c r="C748" s="28"/>
      <c r="D748" s="28"/>
      <c r="E748" s="28"/>
      <c r="F748" s="28"/>
      <c r="G748" s="28">
        <f>+F$711+F748</f>
        <v>0</v>
      </c>
      <c r="H748" s="28">
        <f>+G$711+G748</f>
        <v>0</v>
      </c>
      <c r="I748" s="28">
        <f>+H$711+H748</f>
        <v>0</v>
      </c>
      <c r="J748" s="28">
        <f>+I$711+I748</f>
        <v>0</v>
      </c>
      <c r="K748" s="28">
        <f>+J$711+J748</f>
        <v>0</v>
      </c>
      <c r="L748" s="28">
        <f>+K$711+K748</f>
        <v>0</v>
      </c>
      <c r="M748" s="28">
        <f>+L$711+L748</f>
        <v>0</v>
      </c>
      <c r="N748" s="27">
        <f>+M$711+M748</f>
        <v>0</v>
      </c>
      <c r="O748" s="27">
        <f>+N$711+N748</f>
        <v>0</v>
      </c>
      <c r="P748" s="28">
        <f>+O$711+O748</f>
        <v>0</v>
      </c>
      <c r="Q748" s="27">
        <f>+P$711+P748</f>
        <v>0</v>
      </c>
      <c r="R748" s="27">
        <f>+Q$711+Q748</f>
        <v>0</v>
      </c>
      <c r="S748" s="13"/>
      <c r="T748" s="17" t="s">
        <v>3</v>
      </c>
      <c r="U748" s="11"/>
      <c r="V748" s="11"/>
      <c r="W748" s="3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3"/>
      <c r="AR748" s="3"/>
      <c r="AS748" s="3"/>
      <c r="AT748" s="3"/>
    </row>
    <row r="749" spans="2:46" x14ac:dyDescent="0.15">
      <c r="B749" s="26"/>
      <c r="C749" s="25"/>
      <c r="D749" s="25"/>
      <c r="E749" s="25"/>
      <c r="F749" s="25">
        <f>+F$721+F748</f>
        <v>0</v>
      </c>
      <c r="G749" s="25">
        <f>+G$721+G748</f>
        <v>0</v>
      </c>
      <c r="H749" s="25">
        <f>+H$721+H748</f>
        <v>0</v>
      </c>
      <c r="I749" s="25">
        <f>+I$721+I748</f>
        <v>0</v>
      </c>
      <c r="J749" s="25">
        <f>+J$721+J748</f>
        <v>0</v>
      </c>
      <c r="K749" s="25">
        <f>+K$721+K748</f>
        <v>0</v>
      </c>
      <c r="L749" s="25">
        <f>+L$721+L748</f>
        <v>0</v>
      </c>
      <c r="M749" s="25">
        <f>+M$721+M748</f>
        <v>0</v>
      </c>
      <c r="N749" s="24">
        <f>+N$721+N748</f>
        <v>0</v>
      </c>
      <c r="O749" s="24">
        <f>+O$721+O748</f>
        <v>0</v>
      </c>
      <c r="P749" s="25">
        <f>+P$721+P748</f>
        <v>0</v>
      </c>
      <c r="Q749" s="24">
        <f>+Q$721+Q748</f>
        <v>0</v>
      </c>
      <c r="R749" s="24" t="e">
        <f>+R$721+R748</f>
        <v>#N/A</v>
      </c>
      <c r="S749" s="13"/>
      <c r="T749" s="17" t="s">
        <v>2</v>
      </c>
      <c r="U749" s="11"/>
      <c r="V749" s="11"/>
      <c r="W749" s="3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3"/>
      <c r="AR749" s="3"/>
      <c r="AS749" s="3"/>
      <c r="AT749" s="3"/>
    </row>
    <row r="750" spans="2:46" x14ac:dyDescent="0.15">
      <c r="B750" s="16"/>
      <c r="C750" s="11"/>
      <c r="D750" s="11"/>
      <c r="E750" s="11"/>
      <c r="F750" s="11"/>
      <c r="G750" s="11"/>
      <c r="H750" s="11"/>
      <c r="I750" s="15"/>
      <c r="J750" s="15"/>
      <c r="K750" s="15"/>
      <c r="L750" s="15"/>
      <c r="M750" s="15"/>
      <c r="N750" s="14"/>
      <c r="O750" s="14" t="e">
        <f>+O749/F749-1</f>
        <v>#DIV/0!</v>
      </c>
      <c r="P750" s="15"/>
      <c r="Q750" s="14"/>
      <c r="R750" s="14" t="e">
        <f>+R749/I749-1</f>
        <v>#N/A</v>
      </c>
      <c r="S750" s="13"/>
      <c r="T750" s="12" t="s">
        <v>1</v>
      </c>
      <c r="U750" s="11"/>
      <c r="V750" s="11"/>
      <c r="W750" s="3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3"/>
      <c r="AR750" s="3"/>
      <c r="AS750" s="3"/>
      <c r="AT750" s="3"/>
    </row>
    <row r="751" spans="2:46" x14ac:dyDescent="0.15">
      <c r="B751" s="10"/>
      <c r="C751" s="9"/>
      <c r="D751" s="9"/>
      <c r="E751" s="9"/>
      <c r="F751" s="9"/>
      <c r="G751" s="9" t="e">
        <f>RATE(G$349-$F$349,,-$F749,G749)</f>
        <v>#NUM!</v>
      </c>
      <c r="H751" s="9" t="e">
        <f>RATE(H$349-$F$349,,-$F749,H749)</f>
        <v>#NUM!</v>
      </c>
      <c r="I751" s="9" t="e">
        <f>RATE(I$349-$F$349,,-$F749,I749)</f>
        <v>#NUM!</v>
      </c>
      <c r="J751" s="9" t="e">
        <f>RATE(J$349-$F$349,,-$F749,J749)</f>
        <v>#NUM!</v>
      </c>
      <c r="K751" s="9" t="e">
        <f>RATE(K$349-$F$349,,-$F749,K749)</f>
        <v>#NUM!</v>
      </c>
      <c r="L751" s="9" t="e">
        <f>RATE(L$349-$F$349,,-$F749,L749)</f>
        <v>#NUM!</v>
      </c>
      <c r="M751" s="9" t="e">
        <f>RATE(M$349-$F$349,,-$F749,M749)</f>
        <v>#NUM!</v>
      </c>
      <c r="N751" s="8" t="e">
        <f>RATE(N$349-$F$349,,-$F749,N749)</f>
        <v>#NUM!</v>
      </c>
      <c r="O751" s="8" t="e">
        <f>RATE(O$349-$F$349,,-$F749,O749)</f>
        <v>#NUM!</v>
      </c>
      <c r="P751" s="9" t="e">
        <f>RATE(P$349-$F$349,,-$F749,P749)</f>
        <v>#NUM!</v>
      </c>
      <c r="Q751" s="8" t="e">
        <f>RATE(Q$349-$F$349,,-$F749,Q749)</f>
        <v>#NUM!</v>
      </c>
      <c r="R751" s="8" t="e">
        <f>RATE(R$349-$F$349,,-$F749,R749)</f>
        <v>#N/A</v>
      </c>
      <c r="S751" s="7"/>
      <c r="T751" s="6" t="s">
        <v>0</v>
      </c>
      <c r="U751" s="5"/>
      <c r="V751" s="5"/>
      <c r="W751" s="3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3"/>
      <c r="AR751" s="3"/>
      <c r="AS751" s="3"/>
      <c r="AT751" s="3"/>
    </row>
    <row r="752" spans="2:46" x14ac:dyDescent="0.15">
      <c r="B752" s="29"/>
      <c r="C752" s="28"/>
      <c r="D752" s="28"/>
      <c r="E752" s="28"/>
      <c r="F752" s="28"/>
      <c r="G752" s="28"/>
      <c r="H752" s="28">
        <f>+G$711+G752</f>
        <v>0</v>
      </c>
      <c r="I752" s="28">
        <f>+H$711+H752</f>
        <v>0</v>
      </c>
      <c r="J752" s="28">
        <f>+I$711+I752</f>
        <v>0</v>
      </c>
      <c r="K752" s="28">
        <f>+J$711+J752</f>
        <v>0</v>
      </c>
      <c r="L752" s="28">
        <f>+K$711+K752</f>
        <v>0</v>
      </c>
      <c r="M752" s="28">
        <f>+L$711+L752</f>
        <v>0</v>
      </c>
      <c r="N752" s="27">
        <f>+M$711+M752</f>
        <v>0</v>
      </c>
      <c r="O752" s="27">
        <f>+N$711+N752</f>
        <v>0</v>
      </c>
      <c r="P752" s="28">
        <f>+O$711+O752</f>
        <v>0</v>
      </c>
      <c r="Q752" s="27">
        <f>+P$711+P752</f>
        <v>0</v>
      </c>
      <c r="R752" s="27">
        <f>+Q$711+Q752</f>
        <v>0</v>
      </c>
      <c r="S752" s="13"/>
      <c r="T752" s="17" t="s">
        <v>3</v>
      </c>
      <c r="U752" s="11"/>
      <c r="V752" s="11"/>
      <c r="W752" s="3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3"/>
      <c r="AR752" s="3"/>
      <c r="AS752" s="3"/>
      <c r="AT752" s="3"/>
    </row>
    <row r="753" spans="2:46" x14ac:dyDescent="0.15">
      <c r="B753" s="26"/>
      <c r="C753" s="25"/>
      <c r="D753" s="25"/>
      <c r="E753" s="25"/>
      <c r="F753" s="25"/>
      <c r="G753" s="25">
        <f>+G$721+G752</f>
        <v>0</v>
      </c>
      <c r="H753" s="25">
        <f>+H$721+H752</f>
        <v>0</v>
      </c>
      <c r="I753" s="25">
        <f>+I$721+I752</f>
        <v>0</v>
      </c>
      <c r="J753" s="25">
        <f>+J$721+J752</f>
        <v>0</v>
      </c>
      <c r="K753" s="25">
        <f>+K$721+K752</f>
        <v>0</v>
      </c>
      <c r="L753" s="25">
        <f>+L$721+L752</f>
        <v>0</v>
      </c>
      <c r="M753" s="25">
        <f>+M$721+M752</f>
        <v>0</v>
      </c>
      <c r="N753" s="24">
        <f>+N$721+N752</f>
        <v>0</v>
      </c>
      <c r="O753" s="24">
        <f>+O$721+O752</f>
        <v>0</v>
      </c>
      <c r="P753" s="25">
        <f>+P$721+P752</f>
        <v>0</v>
      </c>
      <c r="Q753" s="24">
        <f>+Q$721+Q752</f>
        <v>0</v>
      </c>
      <c r="R753" s="24" t="e">
        <f>+R$721+R752</f>
        <v>#N/A</v>
      </c>
      <c r="S753" s="13"/>
      <c r="T753" s="17" t="s">
        <v>2</v>
      </c>
      <c r="U753" s="11"/>
      <c r="V753" s="11"/>
      <c r="W753" s="3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3"/>
      <c r="AR753" s="3"/>
      <c r="AS753" s="3"/>
      <c r="AT753" s="3"/>
    </row>
    <row r="754" spans="2:46" x14ac:dyDescent="0.15">
      <c r="B754" s="16"/>
      <c r="C754" s="11"/>
      <c r="D754" s="11"/>
      <c r="E754" s="11"/>
      <c r="F754" s="11"/>
      <c r="G754" s="11"/>
      <c r="H754" s="11"/>
      <c r="I754" s="15"/>
      <c r="J754" s="15"/>
      <c r="K754" s="15"/>
      <c r="L754" s="15"/>
      <c r="M754" s="15"/>
      <c r="N754" s="14"/>
      <c r="O754" s="14" t="e">
        <f>+O753/G753-1</f>
        <v>#DIV/0!</v>
      </c>
      <c r="P754" s="15"/>
      <c r="Q754" s="14"/>
      <c r="R754" s="14" t="e">
        <f>+R753/J753-1</f>
        <v>#N/A</v>
      </c>
      <c r="S754" s="13"/>
      <c r="T754" s="12" t="s">
        <v>1</v>
      </c>
      <c r="U754" s="11"/>
      <c r="V754" s="11"/>
      <c r="W754" s="3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3"/>
      <c r="AR754" s="3"/>
      <c r="AS754" s="3"/>
      <c r="AT754" s="3"/>
    </row>
    <row r="755" spans="2:46" x14ac:dyDescent="0.15">
      <c r="B755" s="10"/>
      <c r="C755" s="9"/>
      <c r="D755" s="9"/>
      <c r="E755" s="9"/>
      <c r="F755" s="9"/>
      <c r="G755" s="9"/>
      <c r="H755" s="9" t="e">
        <f>RATE(H$349-$G$349,,-$G753,H753)</f>
        <v>#NUM!</v>
      </c>
      <c r="I755" s="9" t="e">
        <f>RATE(I$349-$G$349,,-$G753,I753)</f>
        <v>#NUM!</v>
      </c>
      <c r="J755" s="9" t="e">
        <f>RATE(J$349-$G$349,,-$G753,J753)</f>
        <v>#NUM!</v>
      </c>
      <c r="K755" s="9" t="e">
        <f>RATE(K$349-$G$349,,-$G753,K753)</f>
        <v>#NUM!</v>
      </c>
      <c r="L755" s="9" t="e">
        <f>RATE(L$349-$G$349,,-$G753,L753)</f>
        <v>#NUM!</v>
      </c>
      <c r="M755" s="9" t="e">
        <f>RATE(M$349-$G$349,,-$G753,M753)</f>
        <v>#NUM!</v>
      </c>
      <c r="N755" s="8" t="e">
        <f>RATE(N$349-$G$349,,-$G753,N753)</f>
        <v>#NUM!</v>
      </c>
      <c r="O755" s="8" t="e">
        <f>RATE(O$349-$G$349,,-$G753,O753)</f>
        <v>#NUM!</v>
      </c>
      <c r="P755" s="9" t="e">
        <f>RATE(P$349-$G$349,,-$G753,P753)</f>
        <v>#NUM!</v>
      </c>
      <c r="Q755" s="8" t="e">
        <f>RATE(Q$349-$G$349,,-$G753,Q753)</f>
        <v>#NUM!</v>
      </c>
      <c r="R755" s="8" t="e">
        <f>RATE(R$349-$G$349,,-$G753,R753)</f>
        <v>#N/A</v>
      </c>
      <c r="S755" s="7"/>
      <c r="T755" s="6" t="s">
        <v>0</v>
      </c>
      <c r="U755" s="5"/>
      <c r="V755" s="5"/>
      <c r="W755" s="3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3"/>
      <c r="AR755" s="3"/>
      <c r="AS755" s="3"/>
      <c r="AT755" s="3"/>
    </row>
    <row r="756" spans="2:46" x14ac:dyDescent="0.15">
      <c r="B756" s="29"/>
      <c r="C756" s="28"/>
      <c r="D756" s="28"/>
      <c r="E756" s="28"/>
      <c r="F756" s="28"/>
      <c r="G756" s="28"/>
      <c r="H756" s="28"/>
      <c r="I756" s="28">
        <f>+H$711+H756</f>
        <v>0</v>
      </c>
      <c r="J756" s="28">
        <f>+I$711+I756</f>
        <v>0</v>
      </c>
      <c r="K756" s="28">
        <f>+J$711+J756</f>
        <v>0</v>
      </c>
      <c r="L756" s="28">
        <f>+K$711+K756</f>
        <v>0</v>
      </c>
      <c r="M756" s="28">
        <f>+L$711+L756</f>
        <v>0</v>
      </c>
      <c r="N756" s="27">
        <f>+M$711+M756</f>
        <v>0</v>
      </c>
      <c r="O756" s="27">
        <f>+N$711+N756</f>
        <v>0</v>
      </c>
      <c r="P756" s="28">
        <f>+O$711+O756</f>
        <v>0</v>
      </c>
      <c r="Q756" s="27">
        <f>+P$711+P756</f>
        <v>0</v>
      </c>
      <c r="R756" s="27">
        <f>+Q$711+Q756</f>
        <v>0</v>
      </c>
      <c r="S756" s="13"/>
      <c r="T756" s="17" t="s">
        <v>3</v>
      </c>
      <c r="U756" s="11"/>
      <c r="V756" s="11"/>
      <c r="W756" s="3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3"/>
      <c r="AR756" s="3"/>
      <c r="AS756" s="3"/>
      <c r="AT756" s="3"/>
    </row>
    <row r="757" spans="2:46" x14ac:dyDescent="0.15">
      <c r="B757" s="26"/>
      <c r="C757" s="25"/>
      <c r="D757" s="25"/>
      <c r="E757" s="25"/>
      <c r="F757" s="25"/>
      <c r="G757" s="25"/>
      <c r="H757" s="25">
        <f>+H$721+H756</f>
        <v>0</v>
      </c>
      <c r="I757" s="25">
        <f>+I$721+I756</f>
        <v>0</v>
      </c>
      <c r="J757" s="25">
        <f>+J$721+J756</f>
        <v>0</v>
      </c>
      <c r="K757" s="25">
        <f>+K$721+K756</f>
        <v>0</v>
      </c>
      <c r="L757" s="25">
        <f>+L$721+L756</f>
        <v>0</v>
      </c>
      <c r="M757" s="25">
        <f>+M$721+M756</f>
        <v>0</v>
      </c>
      <c r="N757" s="24">
        <f>+N$721+N756</f>
        <v>0</v>
      </c>
      <c r="O757" s="24">
        <f>+O$721+O756</f>
        <v>0</v>
      </c>
      <c r="P757" s="25">
        <f>+P$721+P756</f>
        <v>0</v>
      </c>
      <c r="Q757" s="24">
        <f>+Q$721+Q756</f>
        <v>0</v>
      </c>
      <c r="R757" s="24" t="e">
        <f>+R$721+R756</f>
        <v>#N/A</v>
      </c>
      <c r="S757" s="13"/>
      <c r="T757" s="17" t="s">
        <v>2</v>
      </c>
      <c r="U757" s="11"/>
      <c r="V757" s="11"/>
      <c r="W757" s="3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3"/>
      <c r="AR757" s="3"/>
      <c r="AS757" s="3"/>
      <c r="AT757" s="3"/>
    </row>
    <row r="758" spans="2:46" x14ac:dyDescent="0.15">
      <c r="B758" s="16"/>
      <c r="C758" s="11"/>
      <c r="D758" s="11"/>
      <c r="E758" s="11"/>
      <c r="F758" s="11"/>
      <c r="G758" s="11"/>
      <c r="H758" s="11"/>
      <c r="I758" s="15"/>
      <c r="J758" s="15"/>
      <c r="K758" s="15"/>
      <c r="L758" s="15"/>
      <c r="M758" s="15"/>
      <c r="N758" s="14"/>
      <c r="O758" s="14" t="e">
        <f>+O757/H757-1</f>
        <v>#DIV/0!</v>
      </c>
      <c r="P758" s="15"/>
      <c r="Q758" s="14"/>
      <c r="R758" s="14" t="e">
        <f>+R757/K757-1</f>
        <v>#N/A</v>
      </c>
      <c r="S758" s="13"/>
      <c r="T758" s="12" t="s">
        <v>1</v>
      </c>
      <c r="U758" s="11"/>
      <c r="V758" s="11"/>
      <c r="W758" s="3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3"/>
      <c r="AR758" s="3"/>
      <c r="AS758" s="3"/>
      <c r="AT758" s="3"/>
    </row>
    <row r="759" spans="2:46" x14ac:dyDescent="0.15">
      <c r="B759" s="10"/>
      <c r="C759" s="9"/>
      <c r="D759" s="9"/>
      <c r="E759" s="9"/>
      <c r="F759" s="9"/>
      <c r="G759" s="9"/>
      <c r="H759" s="9"/>
      <c r="I759" s="9" t="e">
        <f>RATE(I$349-$H$349,,-$H757,I757)</f>
        <v>#NUM!</v>
      </c>
      <c r="J759" s="9" t="e">
        <f>RATE(J$349-$H$349,,-$H757,J757)</f>
        <v>#NUM!</v>
      </c>
      <c r="K759" s="9" t="e">
        <f>RATE(K$349-$H$349,,-$H757,K757)</f>
        <v>#NUM!</v>
      </c>
      <c r="L759" s="9" t="e">
        <f>RATE(L$349-$H$349,,-$H757,L757)</f>
        <v>#NUM!</v>
      </c>
      <c r="M759" s="9" t="e">
        <f>RATE(M$349-$H$349,,-$H757,M757)</f>
        <v>#NUM!</v>
      </c>
      <c r="N759" s="8" t="e">
        <f>RATE(N$349-$H$349,,-$H757,N757)</f>
        <v>#NUM!</v>
      </c>
      <c r="O759" s="8" t="e">
        <f>RATE(O$349-$H$349,,-$H757,O757)</f>
        <v>#NUM!</v>
      </c>
      <c r="P759" s="9" t="e">
        <f>RATE(P$349-$H$349,,-$H757,P757)</f>
        <v>#NUM!</v>
      </c>
      <c r="Q759" s="8" t="e">
        <f>RATE(Q$349-$H$349,,-$H757,Q757)</f>
        <v>#NUM!</v>
      </c>
      <c r="R759" s="8" t="e">
        <f>RATE(R$349-$H$349,,-$H757,R757)</f>
        <v>#N/A</v>
      </c>
      <c r="S759" s="7"/>
      <c r="T759" s="6" t="s">
        <v>0</v>
      </c>
      <c r="U759" s="5"/>
      <c r="V759" s="5"/>
      <c r="W759" s="3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3"/>
      <c r="AR759" s="3"/>
      <c r="AS759" s="3"/>
      <c r="AT759" s="3"/>
    </row>
    <row r="760" spans="2:46" x14ac:dyDescent="0.15">
      <c r="B760" s="29"/>
      <c r="C760" s="28"/>
      <c r="D760" s="28"/>
      <c r="E760" s="28"/>
      <c r="F760" s="28"/>
      <c r="G760" s="28"/>
      <c r="H760" s="28"/>
      <c r="I760" s="28"/>
      <c r="J760" s="28">
        <f>+I$711+I760</f>
        <v>0</v>
      </c>
      <c r="K760" s="28">
        <f>+J$711+J760</f>
        <v>0</v>
      </c>
      <c r="L760" s="28">
        <f>+K$711+K760</f>
        <v>0</v>
      </c>
      <c r="M760" s="28">
        <f>+L$711+L760</f>
        <v>0</v>
      </c>
      <c r="N760" s="27">
        <f>+M$711+M760</f>
        <v>0</v>
      </c>
      <c r="O760" s="27">
        <f>+N$711+N760</f>
        <v>0</v>
      </c>
      <c r="P760" s="28">
        <f>+O$711+O760</f>
        <v>0</v>
      </c>
      <c r="Q760" s="27">
        <f>+P$711+P760</f>
        <v>0</v>
      </c>
      <c r="R760" s="27">
        <f>+Q$711+Q760</f>
        <v>0</v>
      </c>
      <c r="S760" s="13"/>
      <c r="T760" s="17" t="s">
        <v>3</v>
      </c>
      <c r="U760" s="11"/>
      <c r="V760" s="11"/>
      <c r="W760" s="3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3"/>
      <c r="AR760" s="3"/>
      <c r="AS760" s="3"/>
      <c r="AT760" s="3"/>
    </row>
    <row r="761" spans="2:46" x14ac:dyDescent="0.15">
      <c r="B761" s="26"/>
      <c r="C761" s="25"/>
      <c r="D761" s="25"/>
      <c r="E761" s="25"/>
      <c r="F761" s="25"/>
      <c r="G761" s="25"/>
      <c r="H761" s="25"/>
      <c r="I761" s="25">
        <f>+I$721+I760</f>
        <v>0</v>
      </c>
      <c r="J761" s="25">
        <f>+J$721+J760</f>
        <v>0</v>
      </c>
      <c r="K761" s="25">
        <f>+K$721+K760</f>
        <v>0</v>
      </c>
      <c r="L761" s="25">
        <f>+L$721+L760</f>
        <v>0</v>
      </c>
      <c r="M761" s="25">
        <f>+M$721+M760</f>
        <v>0</v>
      </c>
      <c r="N761" s="24">
        <f>+N$721+N760</f>
        <v>0</v>
      </c>
      <c r="O761" s="24">
        <f>+O$721+O760</f>
        <v>0</v>
      </c>
      <c r="P761" s="25">
        <f>+P$721+P760</f>
        <v>0</v>
      </c>
      <c r="Q761" s="24">
        <f>+Q$721+Q760</f>
        <v>0</v>
      </c>
      <c r="R761" s="24" t="e">
        <f>+R$721+R760</f>
        <v>#N/A</v>
      </c>
      <c r="S761" s="13"/>
      <c r="T761" s="17" t="s">
        <v>2</v>
      </c>
      <c r="U761" s="11"/>
      <c r="V761" s="11"/>
      <c r="W761" s="3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3"/>
      <c r="AR761" s="3"/>
      <c r="AS761" s="3"/>
      <c r="AT761" s="3"/>
    </row>
    <row r="762" spans="2:46" x14ac:dyDescent="0.15">
      <c r="B762" s="16"/>
      <c r="C762" s="11"/>
      <c r="D762" s="11"/>
      <c r="E762" s="11"/>
      <c r="F762" s="11"/>
      <c r="G762" s="11"/>
      <c r="H762" s="11"/>
      <c r="I762" s="15"/>
      <c r="J762" s="15"/>
      <c r="K762" s="15"/>
      <c r="L762" s="15"/>
      <c r="M762" s="15"/>
      <c r="N762" s="14"/>
      <c r="O762" s="14" t="e">
        <f>+O761/I761-1</f>
        <v>#DIV/0!</v>
      </c>
      <c r="P762" s="15"/>
      <c r="Q762" s="14"/>
      <c r="R762" s="14" t="e">
        <f>+R761/L761-1</f>
        <v>#N/A</v>
      </c>
      <c r="S762" s="13"/>
      <c r="T762" s="12" t="s">
        <v>1</v>
      </c>
      <c r="U762" s="11"/>
      <c r="V762" s="11"/>
      <c r="W762" s="3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3"/>
      <c r="AR762" s="3"/>
      <c r="AS762" s="3"/>
      <c r="AT762" s="3"/>
    </row>
    <row r="763" spans="2:46" x14ac:dyDescent="0.15">
      <c r="B763" s="10"/>
      <c r="C763" s="9"/>
      <c r="D763" s="9"/>
      <c r="E763" s="9"/>
      <c r="F763" s="9"/>
      <c r="G763" s="9"/>
      <c r="H763" s="9"/>
      <c r="I763" s="9"/>
      <c r="J763" s="9" t="e">
        <f>RATE(J$349-$I$349,,-$I761,J761)</f>
        <v>#NUM!</v>
      </c>
      <c r="K763" s="9" t="e">
        <f>RATE(K$349-$I$349,,-$I761,K761)</f>
        <v>#NUM!</v>
      </c>
      <c r="L763" s="9" t="e">
        <f>RATE(L$349-$I$349,,-$I761,L761)</f>
        <v>#NUM!</v>
      </c>
      <c r="M763" s="9" t="e">
        <f>RATE(M$349-$I$349,,-$I761,M761)</f>
        <v>#NUM!</v>
      </c>
      <c r="N763" s="8" t="e">
        <f>RATE(N$349-$I$349,,-$I761,N761)</f>
        <v>#NUM!</v>
      </c>
      <c r="O763" s="8" t="e">
        <f>RATE(O$349-$I$349,,-$I761,O761)</f>
        <v>#NUM!</v>
      </c>
      <c r="P763" s="9" t="e">
        <f>RATE(P$349-$I$349,,-$I761,P761)</f>
        <v>#NUM!</v>
      </c>
      <c r="Q763" s="8" t="e">
        <f>RATE(Q$349-$I$349,,-$I761,Q761)</f>
        <v>#NUM!</v>
      </c>
      <c r="R763" s="8" t="e">
        <f>RATE(R$349-$I$349,,-$I761,R761)</f>
        <v>#N/A</v>
      </c>
      <c r="S763" s="7"/>
      <c r="T763" s="6" t="s">
        <v>0</v>
      </c>
      <c r="U763" s="5"/>
      <c r="V763" s="5"/>
      <c r="W763" s="3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3"/>
      <c r="AR763" s="3"/>
      <c r="AS763" s="3"/>
      <c r="AT763" s="3"/>
    </row>
    <row r="764" spans="2:46" x14ac:dyDescent="0.15">
      <c r="B764" s="29"/>
      <c r="C764" s="28"/>
      <c r="D764" s="28"/>
      <c r="E764" s="28"/>
      <c r="F764" s="28"/>
      <c r="G764" s="28"/>
      <c r="H764" s="28"/>
      <c r="I764" s="28"/>
      <c r="J764" s="28"/>
      <c r="K764" s="28">
        <f>+J$711+J764</f>
        <v>0</v>
      </c>
      <c r="L764" s="28">
        <f>+K$711+K764</f>
        <v>0</v>
      </c>
      <c r="M764" s="28">
        <f>+L$711+L764</f>
        <v>0</v>
      </c>
      <c r="N764" s="27">
        <f>+M$711+M764</f>
        <v>0</v>
      </c>
      <c r="O764" s="27">
        <f>+N$711+N764</f>
        <v>0</v>
      </c>
      <c r="P764" s="28">
        <f>+O$711+O764</f>
        <v>0</v>
      </c>
      <c r="Q764" s="27">
        <f>+P$711+P764</f>
        <v>0</v>
      </c>
      <c r="R764" s="27">
        <f>+Q$711+Q764</f>
        <v>0</v>
      </c>
      <c r="S764" s="13"/>
      <c r="T764" s="17" t="s">
        <v>3</v>
      </c>
      <c r="U764" s="11"/>
      <c r="V764" s="11"/>
      <c r="W764" s="3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3"/>
      <c r="AR764" s="3"/>
      <c r="AS764" s="3"/>
      <c r="AT764" s="3"/>
    </row>
    <row r="765" spans="2:46" x14ac:dyDescent="0.15">
      <c r="B765" s="26"/>
      <c r="C765" s="25"/>
      <c r="D765" s="25"/>
      <c r="E765" s="25"/>
      <c r="F765" s="25"/>
      <c r="G765" s="25"/>
      <c r="H765" s="25"/>
      <c r="I765" s="25"/>
      <c r="J765" s="25">
        <f>+J$721+J764</f>
        <v>0</v>
      </c>
      <c r="K765" s="25">
        <f>+K$721+K764</f>
        <v>0</v>
      </c>
      <c r="L765" s="25">
        <f>+L$721+L764</f>
        <v>0</v>
      </c>
      <c r="M765" s="25">
        <f>+M$721+M764</f>
        <v>0</v>
      </c>
      <c r="N765" s="24">
        <f>+N$721+N764</f>
        <v>0</v>
      </c>
      <c r="O765" s="24">
        <f>+O$721+O764</f>
        <v>0</v>
      </c>
      <c r="P765" s="25">
        <f>+P$721+P764</f>
        <v>0</v>
      </c>
      <c r="Q765" s="24">
        <f>+Q$721+Q764</f>
        <v>0</v>
      </c>
      <c r="R765" s="24" t="e">
        <f>+R$721+R764</f>
        <v>#N/A</v>
      </c>
      <c r="S765" s="13"/>
      <c r="T765" s="17" t="s">
        <v>2</v>
      </c>
      <c r="U765" s="11"/>
      <c r="V765" s="11"/>
      <c r="W765" s="3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3"/>
      <c r="AR765" s="3"/>
      <c r="AS765" s="3"/>
      <c r="AT765" s="3"/>
    </row>
    <row r="766" spans="2:46" x14ac:dyDescent="0.15">
      <c r="B766" s="16"/>
      <c r="C766" s="11"/>
      <c r="D766" s="11"/>
      <c r="E766" s="11"/>
      <c r="F766" s="11"/>
      <c r="G766" s="11"/>
      <c r="H766" s="11"/>
      <c r="I766" s="15"/>
      <c r="J766" s="15"/>
      <c r="K766" s="15"/>
      <c r="L766" s="15"/>
      <c r="M766" s="15"/>
      <c r="N766" s="14"/>
      <c r="O766" s="14" t="e">
        <f>+O765/J765-1</f>
        <v>#DIV/0!</v>
      </c>
      <c r="P766" s="15"/>
      <c r="Q766" s="14"/>
      <c r="R766" s="14" t="e">
        <f>+R765/M765-1</f>
        <v>#N/A</v>
      </c>
      <c r="S766" s="13"/>
      <c r="T766" s="12" t="s">
        <v>1</v>
      </c>
      <c r="U766" s="11"/>
      <c r="V766" s="11"/>
      <c r="W766" s="3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3"/>
      <c r="AR766" s="3"/>
      <c r="AS766" s="3"/>
      <c r="AT766" s="3"/>
    </row>
    <row r="767" spans="2:46" x14ac:dyDescent="0.15">
      <c r="B767" s="10"/>
      <c r="C767" s="9"/>
      <c r="D767" s="9"/>
      <c r="E767" s="9"/>
      <c r="F767" s="9"/>
      <c r="G767" s="9"/>
      <c r="H767" s="9"/>
      <c r="I767" s="9"/>
      <c r="J767" s="9"/>
      <c r="K767" s="9" t="e">
        <f>RATE(K$349-$J$349,,-$J765,K765)</f>
        <v>#NUM!</v>
      </c>
      <c r="L767" s="9" t="e">
        <f>RATE(L$349-$J$349,,-$J765,L765)</f>
        <v>#NUM!</v>
      </c>
      <c r="M767" s="9" t="e">
        <f>RATE(M$349-$J$349,,-$J765,M765)</f>
        <v>#NUM!</v>
      </c>
      <c r="N767" s="8" t="e">
        <f>RATE(N$349-$J$349,,-$J765,N765)</f>
        <v>#NUM!</v>
      </c>
      <c r="O767" s="8" t="e">
        <f>RATE(O$349-$J$349,,-$J765,O765)</f>
        <v>#NUM!</v>
      </c>
      <c r="P767" s="9" t="e">
        <f>RATE(P$349-$J$349,,-$J765,P765)</f>
        <v>#NUM!</v>
      </c>
      <c r="Q767" s="8" t="e">
        <f>RATE(Q$349-$J$349,,-$J765,Q765)</f>
        <v>#NUM!</v>
      </c>
      <c r="R767" s="8" t="e">
        <f>RATE(R$349-$J$349,,-$J765,R765)</f>
        <v>#N/A</v>
      </c>
      <c r="S767" s="7"/>
      <c r="T767" s="6" t="s">
        <v>0</v>
      </c>
      <c r="U767" s="5"/>
      <c r="V767" s="5"/>
      <c r="W767" s="3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3"/>
      <c r="AR767" s="3"/>
      <c r="AS767" s="3"/>
      <c r="AT767" s="3"/>
    </row>
    <row r="768" spans="2:46" x14ac:dyDescent="0.15">
      <c r="B768" s="23"/>
      <c r="C768" s="22"/>
      <c r="D768" s="22"/>
      <c r="E768" s="22"/>
      <c r="F768" s="22"/>
      <c r="G768" s="22"/>
      <c r="H768" s="22"/>
      <c r="I768" s="22"/>
      <c r="J768" s="22"/>
      <c r="K768" s="22"/>
      <c r="L768" s="22">
        <f>+K$711+K768</f>
        <v>0</v>
      </c>
      <c r="M768" s="22">
        <f>+L$711+L768</f>
        <v>0</v>
      </c>
      <c r="N768" s="21">
        <f>+M$711+M768</f>
        <v>0</v>
      </c>
      <c r="O768" s="21">
        <f>+N$711+N768</f>
        <v>0</v>
      </c>
      <c r="P768" s="22">
        <f>+O$711+O768</f>
        <v>0</v>
      </c>
      <c r="Q768" s="21">
        <f>+P$711+P768</f>
        <v>0</v>
      </c>
      <c r="R768" s="21">
        <f>+Q$711+Q768</f>
        <v>0</v>
      </c>
      <c r="S768" s="13"/>
      <c r="T768" s="17" t="s">
        <v>3</v>
      </c>
      <c r="U768" s="11"/>
      <c r="V768" s="11"/>
      <c r="W768" s="3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3"/>
      <c r="AR768" s="3"/>
      <c r="AS768" s="3"/>
      <c r="AT768" s="3"/>
    </row>
    <row r="769" spans="2:46" x14ac:dyDescent="0.15">
      <c r="B769" s="20"/>
      <c r="C769" s="19"/>
      <c r="D769" s="19"/>
      <c r="E769" s="19"/>
      <c r="F769" s="19"/>
      <c r="G769" s="19"/>
      <c r="H769" s="19"/>
      <c r="I769" s="19"/>
      <c r="J769" s="19"/>
      <c r="K769" s="19">
        <f>+K$721+K768</f>
        <v>0</v>
      </c>
      <c r="L769" s="19">
        <f>+L$721+L768</f>
        <v>0</v>
      </c>
      <c r="M769" s="19">
        <f>+M$721+M768</f>
        <v>0</v>
      </c>
      <c r="N769" s="18">
        <f>+N$721+N768</f>
        <v>0</v>
      </c>
      <c r="O769" s="18">
        <f>+O$721+O768</f>
        <v>0</v>
      </c>
      <c r="P769" s="19">
        <f>+P$721+P768</f>
        <v>0</v>
      </c>
      <c r="Q769" s="18">
        <f>+Q$721+Q768</f>
        <v>0</v>
      </c>
      <c r="R769" s="18" t="e">
        <f>+R$721+R768</f>
        <v>#N/A</v>
      </c>
      <c r="S769" s="13"/>
      <c r="T769" s="17" t="s">
        <v>2</v>
      </c>
      <c r="U769" s="11"/>
      <c r="V769" s="11"/>
      <c r="W769" s="3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3"/>
      <c r="AR769" s="3"/>
      <c r="AS769" s="3"/>
      <c r="AT769" s="3"/>
    </row>
    <row r="770" spans="2:46" x14ac:dyDescent="0.15">
      <c r="B770" s="16"/>
      <c r="C770" s="11"/>
      <c r="D770" s="11"/>
      <c r="E770" s="11"/>
      <c r="F770" s="11"/>
      <c r="G770" s="11"/>
      <c r="H770" s="11"/>
      <c r="I770" s="15"/>
      <c r="J770" s="15"/>
      <c r="K770" s="15"/>
      <c r="L770" s="15"/>
      <c r="M770" s="15"/>
      <c r="N770" s="14"/>
      <c r="O770" s="14" t="e">
        <f>+O769/K769-1</f>
        <v>#DIV/0!</v>
      </c>
      <c r="P770" s="15"/>
      <c r="Q770" s="14"/>
      <c r="R770" s="14" t="e">
        <f>+R769/N769-1</f>
        <v>#N/A</v>
      </c>
      <c r="S770" s="13"/>
      <c r="T770" s="12" t="s">
        <v>1</v>
      </c>
      <c r="U770" s="11"/>
      <c r="V770" s="11"/>
      <c r="W770" s="3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4"/>
      <c r="AR770" s="4"/>
      <c r="AS770" s="3"/>
      <c r="AT770" s="3"/>
    </row>
    <row r="771" spans="2:46" x14ac:dyDescent="0.15">
      <c r="B771" s="10"/>
      <c r="C771" s="9"/>
      <c r="D771" s="9"/>
      <c r="E771" s="9"/>
      <c r="F771" s="9"/>
      <c r="G771" s="9"/>
      <c r="H771" s="9"/>
      <c r="I771" s="9"/>
      <c r="J771" s="9"/>
      <c r="K771" s="9"/>
      <c r="L771" s="9" t="e">
        <f>RATE(L$349-$K$349,,-$K769,L769)</f>
        <v>#NUM!</v>
      </c>
      <c r="M771" s="9" t="e">
        <f>RATE(M$349-$K$349,,-$K769,M769)</f>
        <v>#NUM!</v>
      </c>
      <c r="N771" s="8" t="e">
        <f>RATE(N$349-$K$349,,-$K769,N769)</f>
        <v>#NUM!</v>
      </c>
      <c r="O771" s="8" t="e">
        <f>RATE(O$349-$K$349,,-$K769,O769)</f>
        <v>#NUM!</v>
      </c>
      <c r="P771" s="9" t="e">
        <f>RATE(P$349-$K$349,,-$K769,P769)</f>
        <v>#NUM!</v>
      </c>
      <c r="Q771" s="8" t="e">
        <f>RATE(Q$349-$K$349,,-$K769,Q769)</f>
        <v>#NUM!</v>
      </c>
      <c r="R771" s="8" t="e">
        <f>RATE(R$349-$K$349,,-$K769,R769)</f>
        <v>#N/A</v>
      </c>
      <c r="S771" s="7"/>
      <c r="T771" s="6" t="s">
        <v>0</v>
      </c>
      <c r="U771" s="5"/>
      <c r="V771" s="5"/>
      <c r="W771" s="3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4"/>
      <c r="AR771" s="4"/>
      <c r="AS771" s="3"/>
      <c r="AT771" s="3"/>
    </row>
    <row r="772" spans="2:46" x14ac:dyDescent="0.15">
      <c r="B772" s="23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>
        <f>+L$711+L772</f>
        <v>0</v>
      </c>
      <c r="N772" s="21">
        <f>+M$711+M772</f>
        <v>0</v>
      </c>
      <c r="O772" s="21">
        <f>+N$711+N772</f>
        <v>0</v>
      </c>
      <c r="P772" s="22">
        <f>+O$711+O772</f>
        <v>0</v>
      </c>
      <c r="Q772" s="21">
        <f>+P$711+P772</f>
        <v>0</v>
      </c>
      <c r="R772" s="21">
        <f>+Q$711+Q772</f>
        <v>0</v>
      </c>
      <c r="S772" s="13"/>
      <c r="T772" s="17" t="s">
        <v>3</v>
      </c>
      <c r="U772" s="11"/>
      <c r="V772" s="11"/>
      <c r="W772" s="3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4"/>
      <c r="AR772" s="4"/>
      <c r="AS772" s="3"/>
      <c r="AT772" s="3"/>
    </row>
    <row r="773" spans="2:46" x14ac:dyDescent="0.15"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>
        <f>+L$721+L772</f>
        <v>0</v>
      </c>
      <c r="M773" s="19">
        <f>+M$721+M772</f>
        <v>0</v>
      </c>
      <c r="N773" s="18">
        <f>+N$721+N772</f>
        <v>0</v>
      </c>
      <c r="O773" s="18">
        <f>+O$721+O772</f>
        <v>0</v>
      </c>
      <c r="P773" s="19">
        <f>+P$721+P772</f>
        <v>0</v>
      </c>
      <c r="Q773" s="18">
        <f>+Q$721+Q772</f>
        <v>0</v>
      </c>
      <c r="R773" s="18" t="e">
        <f>+R$721+R772</f>
        <v>#N/A</v>
      </c>
      <c r="S773" s="13"/>
      <c r="T773" s="17" t="s">
        <v>2</v>
      </c>
      <c r="U773" s="11"/>
      <c r="V773" s="11"/>
      <c r="W773" s="3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4"/>
      <c r="AR773" s="4"/>
      <c r="AS773" s="3"/>
      <c r="AT773" s="3"/>
    </row>
    <row r="774" spans="2:46" x14ac:dyDescent="0.15">
      <c r="B774" s="16"/>
      <c r="C774" s="11"/>
      <c r="D774" s="11"/>
      <c r="E774" s="11"/>
      <c r="F774" s="11"/>
      <c r="G774" s="11"/>
      <c r="H774" s="11"/>
      <c r="I774" s="15"/>
      <c r="J774" s="15"/>
      <c r="K774" s="15"/>
      <c r="L774" s="15"/>
      <c r="M774" s="15"/>
      <c r="N774" s="14"/>
      <c r="O774" s="14" t="e">
        <f>+O773/L773-1</f>
        <v>#DIV/0!</v>
      </c>
      <c r="P774" s="15"/>
      <c r="Q774" s="14"/>
      <c r="R774" s="14" t="e">
        <f>+R773/O773-1</f>
        <v>#N/A</v>
      </c>
      <c r="S774" s="13"/>
      <c r="T774" s="12" t="s">
        <v>1</v>
      </c>
      <c r="U774" s="11"/>
      <c r="V774" s="11"/>
      <c r="W774" s="3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4"/>
      <c r="AR774" s="4"/>
      <c r="AS774" s="3"/>
      <c r="AT774" s="3"/>
    </row>
    <row r="775" spans="2:46" x14ac:dyDescent="0.15">
      <c r="B775" s="10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 t="e">
        <f>RATE(M$349-$L$349,,-$L773,M773)</f>
        <v>#NUM!</v>
      </c>
      <c r="N775" s="8" t="e">
        <f>RATE(N$349-$L$349,,-$L773,N773)</f>
        <v>#NUM!</v>
      </c>
      <c r="O775" s="8" t="e">
        <f>RATE(O$349-$L$349,,-$L773,O773)</f>
        <v>#NUM!</v>
      </c>
      <c r="P775" s="9" t="e">
        <f>RATE(P$349-$L$349,,-$L773,P773)</f>
        <v>#NUM!</v>
      </c>
      <c r="Q775" s="8" t="e">
        <f>RATE(Q$349-$L$349,,-$L773,Q773)</f>
        <v>#NUM!</v>
      </c>
      <c r="R775" s="8" t="e">
        <f>RATE(R$349-$L$349,,-$L773,R773)</f>
        <v>#N/A</v>
      </c>
      <c r="S775" s="7"/>
      <c r="T775" s="6" t="s">
        <v>0</v>
      </c>
      <c r="U775" s="5"/>
      <c r="V775" s="5"/>
      <c r="W775" s="3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4"/>
      <c r="AR775" s="4"/>
      <c r="AS775" s="3"/>
      <c r="AT775" s="3"/>
    </row>
    <row r="776" spans="2:46" x14ac:dyDescent="0.15">
      <c r="B776" s="23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1">
        <f>+M$711+M776</f>
        <v>0</v>
      </c>
      <c r="O776" s="21">
        <f>+N$711+N776</f>
        <v>0</v>
      </c>
      <c r="P776" s="22"/>
      <c r="Q776" s="21">
        <f>+P$711+P776</f>
        <v>0</v>
      </c>
      <c r="R776" s="21">
        <f>+Q$711+Q776</f>
        <v>0</v>
      </c>
      <c r="S776" s="13"/>
      <c r="T776" s="17" t="s">
        <v>3</v>
      </c>
      <c r="U776" s="11"/>
      <c r="V776" s="11"/>
      <c r="W776" s="3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4"/>
      <c r="AR776" s="4"/>
      <c r="AS776" s="3"/>
      <c r="AT776" s="3"/>
    </row>
    <row r="777" spans="2:46" x14ac:dyDescent="0.15"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>
        <f>+M$721+M776</f>
        <v>0</v>
      </c>
      <c r="N777" s="18">
        <f>+N$721+N776</f>
        <v>0</v>
      </c>
      <c r="O777" s="18">
        <f>+O$721+O776</f>
        <v>0</v>
      </c>
      <c r="P777" s="19">
        <f>+P$721+P776</f>
        <v>0</v>
      </c>
      <c r="Q777" s="18">
        <f>+Q$721+Q776</f>
        <v>0</v>
      </c>
      <c r="R777" s="18" t="e">
        <f>+R$721+R776</f>
        <v>#N/A</v>
      </c>
      <c r="S777" s="13"/>
      <c r="T777" s="17" t="s">
        <v>2</v>
      </c>
      <c r="U777" s="11"/>
      <c r="V777" s="11"/>
      <c r="W777" s="3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4"/>
      <c r="AR777" s="4"/>
      <c r="AS777" s="3"/>
      <c r="AT777" s="3"/>
    </row>
    <row r="778" spans="2:46" x14ac:dyDescent="0.15">
      <c r="B778" s="16"/>
      <c r="C778" s="11"/>
      <c r="D778" s="11"/>
      <c r="E778" s="11"/>
      <c r="F778" s="11"/>
      <c r="G778" s="11"/>
      <c r="H778" s="11"/>
      <c r="I778" s="15"/>
      <c r="J778" s="15"/>
      <c r="K778" s="15"/>
      <c r="L778" s="15"/>
      <c r="M778" s="15"/>
      <c r="N778" s="14"/>
      <c r="O778" s="14" t="e">
        <f>+O777/M777-1</f>
        <v>#DIV/0!</v>
      </c>
      <c r="P778" s="15"/>
      <c r="Q778" s="14"/>
      <c r="R778" s="14" t="e">
        <f>+R777/P777-1</f>
        <v>#N/A</v>
      </c>
      <c r="S778" s="13"/>
      <c r="T778" s="12" t="s">
        <v>1</v>
      </c>
      <c r="U778" s="11"/>
      <c r="V778" s="11"/>
      <c r="W778" s="3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4"/>
      <c r="AR778" s="4"/>
      <c r="AS778" s="3"/>
      <c r="AT778" s="3"/>
    </row>
    <row r="779" spans="2:46" x14ac:dyDescent="0.15">
      <c r="B779" s="10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8" t="e">
        <f>RATE(N$349-$M$349,,-$M777,N777)</f>
        <v>#NUM!</v>
      </c>
      <c r="O779" s="8" t="e">
        <f>RATE(O$349-$M$349,,-$M777,O777)</f>
        <v>#NUM!</v>
      </c>
      <c r="P779" s="9"/>
      <c r="Q779" s="8" t="e">
        <f>RATE(Q$349-$M$349,,-$M777,Q777)</f>
        <v>#NUM!</v>
      </c>
      <c r="R779" s="8" t="e">
        <f>RATE(R$349-$M$349,,-$M777,R777)</f>
        <v>#N/A</v>
      </c>
      <c r="S779" s="7"/>
      <c r="T779" s="6" t="s">
        <v>0</v>
      </c>
      <c r="U779" s="5"/>
      <c r="V779" s="5"/>
      <c r="W779" s="3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4"/>
      <c r="AR779" s="4"/>
      <c r="AS779" s="3"/>
      <c r="AT779" s="3"/>
    </row>
    <row r="780" spans="2:46" x14ac:dyDescent="0.15">
      <c r="B780" s="23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1"/>
      <c r="O780" s="21">
        <f>+N$711+N780</f>
        <v>0</v>
      </c>
      <c r="P780" s="22"/>
      <c r="Q780" s="21"/>
      <c r="R780" s="21">
        <f>+Q$711+Q780</f>
        <v>0</v>
      </c>
      <c r="S780" s="13"/>
      <c r="T780" s="17" t="s">
        <v>3</v>
      </c>
      <c r="U780" s="11"/>
      <c r="V780" s="11"/>
      <c r="W780" s="3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4"/>
      <c r="AR780" s="4"/>
      <c r="AS780" s="3"/>
      <c r="AT780" s="3"/>
    </row>
    <row r="781" spans="2:46" x14ac:dyDescent="0.15"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8">
        <f>+N$721+N780</f>
        <v>0</v>
      </c>
      <c r="O781" s="18">
        <f>+O$721+O780</f>
        <v>0</v>
      </c>
      <c r="P781" s="19"/>
      <c r="Q781" s="18">
        <f>+Q$721+Q780</f>
        <v>0</v>
      </c>
      <c r="R781" s="18" t="e">
        <f>+R$721+R780</f>
        <v>#N/A</v>
      </c>
      <c r="S781" s="13"/>
      <c r="T781" s="17" t="s">
        <v>2</v>
      </c>
      <c r="U781" s="11"/>
      <c r="V781" s="11"/>
      <c r="W781" s="3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4"/>
      <c r="AR781" s="4"/>
      <c r="AS781" s="3"/>
      <c r="AT781" s="3"/>
    </row>
    <row r="782" spans="2:46" x14ac:dyDescent="0.15">
      <c r="B782" s="16"/>
      <c r="C782" s="11"/>
      <c r="D782" s="11"/>
      <c r="E782" s="11"/>
      <c r="F782" s="11"/>
      <c r="G782" s="11"/>
      <c r="H782" s="11"/>
      <c r="I782" s="15"/>
      <c r="J782" s="15"/>
      <c r="K782" s="15"/>
      <c r="L782" s="15"/>
      <c r="M782" s="15"/>
      <c r="N782" s="14"/>
      <c r="O782" s="14" t="e">
        <f>+O781/N781-1</f>
        <v>#DIV/0!</v>
      </c>
      <c r="P782" s="15"/>
      <c r="Q782" s="14"/>
      <c r="R782" s="14" t="e">
        <f>+R781/Q781-1</f>
        <v>#N/A</v>
      </c>
      <c r="S782" s="13"/>
      <c r="T782" s="12" t="s">
        <v>1</v>
      </c>
      <c r="U782" s="11"/>
      <c r="V782" s="11"/>
      <c r="W782" s="4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4"/>
      <c r="AR782" s="4"/>
      <c r="AS782" s="3"/>
      <c r="AT782" s="3"/>
    </row>
    <row r="783" spans="2:46" x14ac:dyDescent="0.15">
      <c r="B783" s="10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8"/>
      <c r="O783" s="8" t="e">
        <f>RATE(O$349-$N$349,,-$N781,O781)</f>
        <v>#NUM!</v>
      </c>
      <c r="P783" s="9"/>
      <c r="Q783" s="8"/>
      <c r="R783" s="8" t="e">
        <f>RATE(R$349-$N$349,,-$N781,R781)</f>
        <v>#N/A</v>
      </c>
      <c r="S783" s="7"/>
      <c r="T783" s="6" t="s">
        <v>0</v>
      </c>
      <c r="U783" s="5"/>
      <c r="V783" s="5"/>
      <c r="W783" s="4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4"/>
      <c r="AR783" s="4"/>
      <c r="AS783" s="3"/>
      <c r="AT783" s="3"/>
    </row>
    <row r="784" spans="2:46" x14ac:dyDescent="0.15">
      <c r="W784" s="4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4"/>
      <c r="AR784" s="4"/>
      <c r="AS784" s="3"/>
      <c r="AT784" s="3"/>
    </row>
    <row r="785" spans="23:46" x14ac:dyDescent="0.15">
      <c r="W785" s="4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4"/>
      <c r="AR785" s="4"/>
      <c r="AS785" s="3"/>
      <c r="AT785" s="3"/>
    </row>
    <row r="786" spans="23:46" x14ac:dyDescent="0.15">
      <c r="W786" s="4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4"/>
      <c r="AR786" s="4"/>
      <c r="AS786" s="3"/>
      <c r="AT786" s="3"/>
    </row>
    <row r="787" spans="23:46" x14ac:dyDescent="0.15">
      <c r="W787" s="4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4"/>
      <c r="AR787" s="4"/>
      <c r="AS787" s="3"/>
      <c r="AT787" s="3"/>
    </row>
    <row r="788" spans="23:46" x14ac:dyDescent="0.15">
      <c r="W788" s="4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4"/>
      <c r="AR788" s="4"/>
      <c r="AS788" s="3"/>
      <c r="AT788" s="3"/>
    </row>
    <row r="789" spans="23:46" x14ac:dyDescent="0.15">
      <c r="W789" s="4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4"/>
      <c r="AR789" s="4"/>
      <c r="AS789" s="3"/>
      <c r="AT789" s="3"/>
    </row>
    <row r="790" spans="23:46" x14ac:dyDescent="0.15"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spans="23:46" x14ac:dyDescent="0.15"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spans="23:46" x14ac:dyDescent="0.15"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spans="23:46" x14ac:dyDescent="0.15"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spans="23:46" x14ac:dyDescent="0.15"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spans="23:46" x14ac:dyDescent="0.15"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spans="23:46" x14ac:dyDescent="0.15"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spans="23:46" x14ac:dyDescent="0.15"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spans="23:46" x14ac:dyDescent="0.15"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spans="23:46" x14ac:dyDescent="0.15"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</sheetData>
  <mergeCells count="152">
    <mergeCell ref="B350:R350"/>
    <mergeCell ref="B351:R351"/>
    <mergeCell ref="B357:R357"/>
    <mergeCell ref="B363:R363"/>
    <mergeCell ref="B369:R369"/>
    <mergeCell ref="B375:R375"/>
    <mergeCell ref="B381:R381"/>
    <mergeCell ref="B387:R387"/>
    <mergeCell ref="B393:R393"/>
    <mergeCell ref="B399:R399"/>
    <mergeCell ref="B404:R404"/>
    <mergeCell ref="B405:R405"/>
    <mergeCell ref="B411:R411"/>
    <mergeCell ref="B417:R417"/>
    <mergeCell ref="B423:R423"/>
    <mergeCell ref="B429:R429"/>
    <mergeCell ref="B435:R435"/>
    <mergeCell ref="B441:R441"/>
    <mergeCell ref="B447:R447"/>
    <mergeCell ref="B448:R448"/>
    <mergeCell ref="B454:R454"/>
    <mergeCell ref="B460:R460"/>
    <mergeCell ref="B461:R461"/>
    <mergeCell ref="B468:R468"/>
    <mergeCell ref="B474:R474"/>
    <mergeCell ref="B480:R480"/>
    <mergeCell ref="B486:R486"/>
    <mergeCell ref="B492:R492"/>
    <mergeCell ref="B498:R498"/>
    <mergeCell ref="B499:R499"/>
    <mergeCell ref="B507:R507"/>
    <mergeCell ref="B515:R515"/>
    <mergeCell ref="B516:R516"/>
    <mergeCell ref="B524:R524"/>
    <mergeCell ref="B532:R532"/>
    <mergeCell ref="B540:R540"/>
    <mergeCell ref="B547:R547"/>
    <mergeCell ref="B555:R555"/>
    <mergeCell ref="B563:R563"/>
    <mergeCell ref="B570:R570"/>
    <mergeCell ref="B577:R577"/>
    <mergeCell ref="B584:R584"/>
    <mergeCell ref="B592:R592"/>
    <mergeCell ref="B593:R594"/>
    <mergeCell ref="B599:R599"/>
    <mergeCell ref="W603:W604"/>
    <mergeCell ref="X603:X604"/>
    <mergeCell ref="Y603:Y604"/>
    <mergeCell ref="Z603:Z604"/>
    <mergeCell ref="AA603:AA604"/>
    <mergeCell ref="AB603:AB604"/>
    <mergeCell ref="AC603:AC604"/>
    <mergeCell ref="AD603:AD604"/>
    <mergeCell ref="AE603:AE604"/>
    <mergeCell ref="AF603:AF604"/>
    <mergeCell ref="AG603:AH604"/>
    <mergeCell ref="B605:R605"/>
    <mergeCell ref="W605:AF605"/>
    <mergeCell ref="AG605:AH606"/>
    <mergeCell ref="W606:W607"/>
    <mergeCell ref="X606:X607"/>
    <mergeCell ref="Y606:Y607"/>
    <mergeCell ref="Z606:Z607"/>
    <mergeCell ref="AA606:AA607"/>
    <mergeCell ref="AB606:AB607"/>
    <mergeCell ref="AC606:AC607"/>
    <mergeCell ref="AD606:AD607"/>
    <mergeCell ref="AE606:AE607"/>
    <mergeCell ref="AF606:AF607"/>
    <mergeCell ref="AG607:AH607"/>
    <mergeCell ref="AG608:AH608"/>
    <mergeCell ref="AG609:AH609"/>
    <mergeCell ref="B610:R610"/>
    <mergeCell ref="AG610:AH610"/>
    <mergeCell ref="B611:R611"/>
    <mergeCell ref="W611:X613"/>
    <mergeCell ref="Y611:Z613"/>
    <mergeCell ref="AA611:AC613"/>
    <mergeCell ref="AD611:AE613"/>
    <mergeCell ref="AF611:AF613"/>
    <mergeCell ref="AG611:AH613"/>
    <mergeCell ref="W614:X616"/>
    <mergeCell ref="Y614:Z616"/>
    <mergeCell ref="AA614:AC616"/>
    <mergeCell ref="AD614:AE616"/>
    <mergeCell ref="AF614:AF616"/>
    <mergeCell ref="AG614:AH616"/>
    <mergeCell ref="B616:R616"/>
    <mergeCell ref="AG617:AH618"/>
    <mergeCell ref="W619:AB620"/>
    <mergeCell ref="AC619:AH620"/>
    <mergeCell ref="B621:R621"/>
    <mergeCell ref="W621:Y622"/>
    <mergeCell ref="Z621:AB622"/>
    <mergeCell ref="AC621:AE622"/>
    <mergeCell ref="AF621:AH622"/>
    <mergeCell ref="W623:AB624"/>
    <mergeCell ref="AC623:AH624"/>
    <mergeCell ref="W625:AB626"/>
    <mergeCell ref="AC625:AH626"/>
    <mergeCell ref="B626:R626"/>
    <mergeCell ref="X630:X631"/>
    <mergeCell ref="Y630:AC630"/>
    <mergeCell ref="AD630:AE631"/>
    <mergeCell ref="B631:R631"/>
    <mergeCell ref="AJ631:AR631"/>
    <mergeCell ref="AS631:AT632"/>
    <mergeCell ref="B632:R632"/>
    <mergeCell ref="AS633:AT633"/>
    <mergeCell ref="AS634:AT634"/>
    <mergeCell ref="AS635:AT635"/>
    <mergeCell ref="AS636:AT636"/>
    <mergeCell ref="AS637:AT637"/>
    <mergeCell ref="AS638:AT638"/>
    <mergeCell ref="AS639:AT639"/>
    <mergeCell ref="AS640:AT640"/>
    <mergeCell ref="AS641:AT641"/>
    <mergeCell ref="AS642:AT642"/>
    <mergeCell ref="AS643:AT643"/>
    <mergeCell ref="AS644:AT644"/>
    <mergeCell ref="AS645:AT645"/>
    <mergeCell ref="AS646:AT646"/>
    <mergeCell ref="AS647:AT647"/>
    <mergeCell ref="AS648:AT648"/>
    <mergeCell ref="AS649:AT649"/>
    <mergeCell ref="AS650:AT650"/>
    <mergeCell ref="AJ651:AR652"/>
    <mergeCell ref="AS651:AT652"/>
    <mergeCell ref="X653:X654"/>
    <mergeCell ref="Y653:AC654"/>
    <mergeCell ref="AD653:AE654"/>
    <mergeCell ref="B663:R663"/>
    <mergeCell ref="AB672:AB674"/>
    <mergeCell ref="AC672:AC674"/>
    <mergeCell ref="AD672:AD674"/>
    <mergeCell ref="AE672:AE674"/>
    <mergeCell ref="AF672:AF674"/>
    <mergeCell ref="AG672:AG674"/>
    <mergeCell ref="B674:R674"/>
    <mergeCell ref="X676:AH676"/>
    <mergeCell ref="X677:Z677"/>
    <mergeCell ref="AB677:AD677"/>
    <mergeCell ref="AF677:AH677"/>
    <mergeCell ref="B706:R706"/>
    <mergeCell ref="B722:R722"/>
    <mergeCell ref="B731:R731"/>
    <mergeCell ref="X678:Y678"/>
    <mergeCell ref="AB678:AC678"/>
    <mergeCell ref="AF678:AG678"/>
    <mergeCell ref="B695:R695"/>
    <mergeCell ref="B698:R698"/>
    <mergeCell ref="B701:R701"/>
  </mergeCells>
  <conditionalFormatting sqref="B350:B357 V631:V727">
    <cfRule type="cellIs" dxfId="371" priority="291" operator="lessThan">
      <formula>0</formula>
    </cfRule>
  </conditionalFormatting>
  <conditionalFormatting sqref="B362:B387">
    <cfRule type="cellIs" dxfId="370" priority="296" operator="lessThan">
      <formula>0</formula>
    </cfRule>
  </conditionalFormatting>
  <conditionalFormatting sqref="B392:B393">
    <cfRule type="cellIs" dxfId="369" priority="297" operator="lessThan">
      <formula>0</formula>
    </cfRule>
  </conditionalFormatting>
  <conditionalFormatting sqref="B398:B399">
    <cfRule type="cellIs" dxfId="368" priority="298" operator="lessThan">
      <formula>0</formula>
    </cfRule>
  </conditionalFormatting>
  <conditionalFormatting sqref="B404:B405">
    <cfRule type="cellIs" dxfId="367" priority="339" operator="lessThan">
      <formula>0</formula>
    </cfRule>
  </conditionalFormatting>
  <conditionalFormatting sqref="B410:B411">
    <cfRule type="cellIs" dxfId="366" priority="284" operator="lessThan">
      <formula>0</formula>
    </cfRule>
  </conditionalFormatting>
  <conditionalFormatting sqref="B416:B417">
    <cfRule type="cellIs" dxfId="365" priority="280" operator="lessThan">
      <formula>0</formula>
    </cfRule>
  </conditionalFormatting>
  <conditionalFormatting sqref="B422:B423">
    <cfRule type="cellIs" dxfId="364" priority="276" operator="lessThan">
      <formula>0</formula>
    </cfRule>
  </conditionalFormatting>
  <conditionalFormatting sqref="B428:B429">
    <cfRule type="cellIs" dxfId="363" priority="272" operator="lessThan">
      <formula>0</formula>
    </cfRule>
  </conditionalFormatting>
  <conditionalFormatting sqref="B434:B435">
    <cfRule type="cellIs" dxfId="362" priority="269" operator="lessThan">
      <formula>0</formula>
    </cfRule>
  </conditionalFormatting>
  <conditionalFormatting sqref="B440:B441">
    <cfRule type="cellIs" dxfId="361" priority="267" operator="lessThan">
      <formula>0</formula>
    </cfRule>
  </conditionalFormatting>
  <conditionalFormatting sqref="B446:B448">
    <cfRule type="cellIs" dxfId="360" priority="263" operator="lessThan">
      <formula>0</formula>
    </cfRule>
  </conditionalFormatting>
  <conditionalFormatting sqref="B453:B454">
    <cfRule type="cellIs" dxfId="359" priority="259" operator="lessThan">
      <formula>0</formula>
    </cfRule>
  </conditionalFormatting>
  <conditionalFormatting sqref="B459:B466">
    <cfRule type="cellIs" dxfId="358" priority="228" operator="lessThan">
      <formula>0</formula>
    </cfRule>
  </conditionalFormatting>
  <conditionalFormatting sqref="B462:B466">
    <cfRule type="expression" dxfId="357" priority="226">
      <formula>B462/#REF!&gt;1</formula>
    </cfRule>
    <cfRule type="expression" dxfId="356" priority="227">
      <formula>B462/#REF!&lt;1</formula>
    </cfRule>
  </conditionalFormatting>
  <conditionalFormatting sqref="B474">
    <cfRule type="cellIs" dxfId="355" priority="198" operator="lessThan">
      <formula>0</formula>
    </cfRule>
  </conditionalFormatting>
  <conditionalFormatting sqref="B480">
    <cfRule type="cellIs" dxfId="354" priority="197" operator="lessThan">
      <formula>0</formula>
    </cfRule>
  </conditionalFormatting>
  <conditionalFormatting sqref="B486">
    <cfRule type="cellIs" dxfId="353" priority="196" operator="lessThan">
      <formula>0</formula>
    </cfRule>
  </conditionalFormatting>
  <conditionalFormatting sqref="B492">
    <cfRule type="cellIs" dxfId="352" priority="107" operator="lessThan">
      <formula>0</formula>
    </cfRule>
  </conditionalFormatting>
  <conditionalFormatting sqref="B498:B499">
    <cfRule type="cellIs" dxfId="351" priority="314" operator="lessThan">
      <formula>0</formula>
    </cfRule>
  </conditionalFormatting>
  <conditionalFormatting sqref="B507:B512">
    <cfRule type="cellIs" dxfId="350" priority="225" operator="lessThan">
      <formula>0</formula>
    </cfRule>
  </conditionalFormatting>
  <conditionalFormatting sqref="B508:B512">
    <cfRule type="expression" dxfId="349" priority="223">
      <formula>B508/#REF!&gt;1</formula>
    </cfRule>
    <cfRule type="expression" dxfId="348" priority="224">
      <formula>B508/#REF!&lt;1</formula>
    </cfRule>
  </conditionalFormatting>
  <conditionalFormatting sqref="B513">
    <cfRule type="expression" dxfId="347" priority="249">
      <formula>B513/#REF!&gt;1</formula>
    </cfRule>
    <cfRule type="expression" dxfId="346" priority="250">
      <formula>B513/#REF!&lt;1</formula>
    </cfRule>
    <cfRule type="cellIs" dxfId="345" priority="251" operator="lessThan">
      <formula>0</formula>
    </cfRule>
  </conditionalFormatting>
  <conditionalFormatting sqref="B515:B516">
    <cfRule type="cellIs" dxfId="344" priority="362" operator="lessThan">
      <formula>0</formula>
    </cfRule>
  </conditionalFormatting>
  <conditionalFormatting sqref="B522 B530">
    <cfRule type="expression" dxfId="343" priority="220">
      <formula>B522/#REF!&gt;1</formula>
    </cfRule>
    <cfRule type="expression" dxfId="342" priority="221">
      <formula>B522/#REF!&lt;1</formula>
    </cfRule>
    <cfRule type="cellIs" dxfId="341" priority="222" operator="lessThan">
      <formula>0</formula>
    </cfRule>
  </conditionalFormatting>
  <conditionalFormatting sqref="B524">
    <cfRule type="cellIs" dxfId="340" priority="363" operator="lessThan">
      <formula>0</formula>
    </cfRule>
  </conditionalFormatting>
  <conditionalFormatting sqref="B532">
    <cfRule type="cellIs" dxfId="339" priority="361" operator="lessThan">
      <formula>0</formula>
    </cfRule>
  </conditionalFormatting>
  <conditionalFormatting sqref="B538 B569 B598">
    <cfRule type="expression" dxfId="338" priority="365">
      <formula>B538/#REF!&gt;1</formula>
    </cfRule>
    <cfRule type="expression" dxfId="337" priority="366">
      <formula>B538/#REF!&lt;1</formula>
    </cfRule>
  </conditionalFormatting>
  <conditionalFormatting sqref="B540">
    <cfRule type="cellIs" dxfId="336" priority="359" operator="lessThan">
      <formula>0</formula>
    </cfRule>
  </conditionalFormatting>
  <conditionalFormatting sqref="B547">
    <cfRule type="cellIs" dxfId="335" priority="313" operator="lessThan">
      <formula>0</formula>
    </cfRule>
  </conditionalFormatting>
  <conditionalFormatting sqref="B553">
    <cfRule type="expression" dxfId="334" priority="246">
      <formula>B553/#REF!&gt;1</formula>
    </cfRule>
    <cfRule type="expression" dxfId="333" priority="247">
      <formula>B553/#REF!&lt;1</formula>
    </cfRule>
    <cfRule type="cellIs" dxfId="332" priority="248" operator="lessThan">
      <formula>0</formula>
    </cfRule>
  </conditionalFormatting>
  <conditionalFormatting sqref="B561">
    <cfRule type="expression" dxfId="331" priority="243">
      <formula>B561/#REF!&gt;1</formula>
    </cfRule>
    <cfRule type="expression" dxfId="330" priority="244">
      <formula>B561/#REF!&lt;1</formula>
    </cfRule>
    <cfRule type="cellIs" dxfId="329" priority="245" operator="lessThan">
      <formula>0</formula>
    </cfRule>
  </conditionalFormatting>
  <conditionalFormatting sqref="B569:B575">
    <cfRule type="cellIs" dxfId="328" priority="295" operator="lessThan">
      <formula>0</formula>
    </cfRule>
  </conditionalFormatting>
  <conditionalFormatting sqref="B583">
    <cfRule type="expression" dxfId="327" priority="218">
      <formula>B583/#REF!&gt;1</formula>
    </cfRule>
    <cfRule type="expression" dxfId="326" priority="219">
      <formula>B583/#REF!&lt;1</formula>
    </cfRule>
  </conditionalFormatting>
  <conditionalFormatting sqref="B584:B590">
    <cfRule type="cellIs" dxfId="325" priority="242" operator="lessThan">
      <formula>0</formula>
    </cfRule>
  </conditionalFormatting>
  <conditionalFormatting sqref="B590">
    <cfRule type="expression" dxfId="324" priority="240">
      <formula>B590/#REF!&gt;1</formula>
    </cfRule>
    <cfRule type="expression" dxfId="323" priority="241">
      <formula>B590/#REF!&lt;1</formula>
    </cfRule>
  </conditionalFormatting>
  <conditionalFormatting sqref="B592:B593 B595:B630">
    <cfRule type="cellIs" dxfId="322" priority="294" operator="lessThan">
      <formula>0</formula>
    </cfRule>
  </conditionalFormatting>
  <conditionalFormatting sqref="B631:B632">
    <cfRule type="cellIs" dxfId="321" priority="102" operator="lessThan">
      <formula>0</formula>
    </cfRule>
  </conditionalFormatting>
  <conditionalFormatting sqref="B663">
    <cfRule type="cellIs" dxfId="320" priority="99" operator="lessThan">
      <formula>0</formula>
    </cfRule>
  </conditionalFormatting>
  <conditionalFormatting sqref="B664:R668 B675:R678">
    <cfRule type="expression" dxfId="319" priority="97">
      <formula>B664/A630&gt;1</formula>
    </cfRule>
    <cfRule type="expression" dxfId="318" priority="98">
      <formula>B664/A630&lt;1</formula>
    </cfRule>
  </conditionalFormatting>
  <conditionalFormatting sqref="B669:R673">
    <cfRule type="expression" dxfId="317" priority="100">
      <formula>B669/A631&gt;1</formula>
    </cfRule>
    <cfRule type="expression" dxfId="316" priority="101">
      <formula>B669/A631&lt;1</formula>
    </cfRule>
  </conditionalFormatting>
  <conditionalFormatting sqref="B674">
    <cfRule type="cellIs" dxfId="315" priority="96" operator="lessThan">
      <formula>0</formula>
    </cfRule>
  </conditionalFormatting>
  <conditionalFormatting sqref="B695">
    <cfRule type="cellIs" dxfId="314" priority="304" operator="lessThan">
      <formula>0</formula>
    </cfRule>
  </conditionalFormatting>
  <conditionalFormatting sqref="B698">
    <cfRule type="cellIs" dxfId="313" priority="109" operator="lessThan">
      <formula>0</formula>
    </cfRule>
  </conditionalFormatting>
  <conditionalFormatting sqref="B701:B702 B722:B723 B725:H728 B730:B731 B706">
    <cfRule type="cellIs" dxfId="312" priority="293" operator="lessThan">
      <formula>0</formula>
    </cfRule>
  </conditionalFormatting>
  <conditionalFormatting sqref="B633:R657">
    <cfRule type="expression" dxfId="311" priority="371">
      <formula>B633/#REF!&gt;1</formula>
    </cfRule>
    <cfRule type="expression" dxfId="310" priority="372">
      <formula>B633/#REF!&lt;1</formula>
    </cfRule>
  </conditionalFormatting>
  <conditionalFormatting sqref="B388:N390">
    <cfRule type="cellIs" dxfId="309" priority="290" operator="lessThan">
      <formula>0</formula>
    </cfRule>
  </conditionalFormatting>
  <conditionalFormatting sqref="B394:N396">
    <cfRule type="cellIs" dxfId="308" priority="289" operator="lessThan">
      <formula>0</formula>
    </cfRule>
  </conditionalFormatting>
  <conditionalFormatting sqref="B406:N408">
    <cfRule type="cellIs" dxfId="307" priority="283" operator="lessThan">
      <formula>0</formula>
    </cfRule>
  </conditionalFormatting>
  <conditionalFormatting sqref="B412:N414">
    <cfRule type="cellIs" dxfId="306" priority="279" operator="lessThan">
      <formula>0</formula>
    </cfRule>
  </conditionalFormatting>
  <conditionalFormatting sqref="B418:N420">
    <cfRule type="cellIs" dxfId="305" priority="275" operator="lessThan">
      <formula>0</formula>
    </cfRule>
  </conditionalFormatting>
  <conditionalFormatting sqref="B424:N426">
    <cfRule type="cellIs" dxfId="304" priority="271" operator="lessThan">
      <formula>0</formula>
    </cfRule>
  </conditionalFormatting>
  <conditionalFormatting sqref="B436:N438">
    <cfRule type="cellIs" dxfId="303" priority="266" operator="lessThan">
      <formula>0</formula>
    </cfRule>
  </conditionalFormatting>
  <conditionalFormatting sqref="B442:N444">
    <cfRule type="cellIs" dxfId="302" priority="262" operator="lessThan">
      <formula>0</formula>
    </cfRule>
  </conditionalFormatting>
  <conditionalFormatting sqref="B449:N451">
    <cfRule type="cellIs" dxfId="301" priority="258" operator="lessThan">
      <formula>0</formula>
    </cfRule>
  </conditionalFormatting>
  <conditionalFormatting sqref="B455:N457">
    <cfRule type="cellIs" dxfId="300" priority="255" operator="lessThan">
      <formula>0</formula>
    </cfRule>
  </conditionalFormatting>
  <conditionalFormatting sqref="B553:N553 B561:N561 B576:N576 B590:N590 B391:M391 B397:M397 B409:M409 B415:M415 B421:M421 B427:M427 B439:M439 B445:M445 B452:M452 B458:M458 B468 B555 B563 B577 S577:T577 S584:T584">
    <cfRule type="cellIs" dxfId="299" priority="364" operator="lessThan">
      <formula>0</formula>
    </cfRule>
  </conditionalFormatting>
  <conditionalFormatting sqref="B553:N553 B561:N561 B576:N576 B590:N590">
    <cfRule type="expression" dxfId="298" priority="253">
      <formula>B553/#REF!&lt;1</formula>
    </cfRule>
  </conditionalFormatting>
  <conditionalFormatting sqref="B553:N553 B561:N561 B590:N590 B576:N576">
    <cfRule type="expression" dxfId="297" priority="252">
      <formula>B553/#REF!&gt;1</formula>
    </cfRule>
  </conditionalFormatting>
  <conditionalFormatting sqref="B715:N718">
    <cfRule type="cellIs" dxfId="296" priority="292" operator="lessThan">
      <formula>0</formula>
    </cfRule>
  </conditionalFormatting>
  <conditionalFormatting sqref="B732:N783">
    <cfRule type="cellIs" dxfId="295" priority="114" operator="lessThan">
      <formula>0</formula>
    </cfRule>
  </conditionalFormatting>
  <conditionalFormatting sqref="B1:R1">
    <cfRule type="cellIs" dxfId="294" priority="59" operator="lessThan">
      <formula>0</formula>
    </cfRule>
  </conditionalFormatting>
  <conditionalFormatting sqref="B349:R349">
    <cfRule type="cellIs" dxfId="293" priority="191" operator="lessThan">
      <formula>0</formula>
    </cfRule>
  </conditionalFormatting>
  <conditionalFormatting sqref="B358:R361">
    <cfRule type="cellIs" dxfId="292" priority="103" operator="lessThan">
      <formula>0</formula>
    </cfRule>
  </conditionalFormatting>
  <conditionalFormatting sqref="B400:R403">
    <cfRule type="cellIs" dxfId="291" priority="184" operator="lessThan">
      <formula>0</formula>
    </cfRule>
  </conditionalFormatting>
  <conditionalFormatting sqref="B430:R434">
    <cfRule type="cellIs" dxfId="290" priority="177" operator="lessThan">
      <formula>0</formula>
    </cfRule>
  </conditionalFormatting>
  <conditionalFormatting sqref="B467:R467">
    <cfRule type="cellIs" dxfId="289" priority="123" operator="lessThan">
      <formula>0</formula>
    </cfRule>
  </conditionalFormatting>
  <conditionalFormatting sqref="B493:R497">
    <cfRule type="expression" dxfId="288" priority="104">
      <formula>B493/A493&gt;1</formula>
    </cfRule>
    <cfRule type="expression" dxfId="287" priority="105">
      <formula>B493/A493&lt;1</formula>
    </cfRule>
    <cfRule type="cellIs" dxfId="286" priority="106" operator="lessThan">
      <formula>0</formula>
    </cfRule>
  </conditionalFormatting>
  <conditionalFormatting sqref="B505:R505">
    <cfRule type="expression" dxfId="285" priority="193">
      <formula>B505/#REF!&gt;1</formula>
    </cfRule>
    <cfRule type="expression" dxfId="284" priority="194">
      <formula>B505/#REF!&lt;1</formula>
    </cfRule>
  </conditionalFormatting>
  <conditionalFormatting sqref="B506:R506">
    <cfRule type="cellIs" dxfId="283" priority="122" operator="lessThan">
      <formula>0</formula>
    </cfRule>
  </conditionalFormatting>
  <conditionalFormatting sqref="B514:R514">
    <cfRule type="cellIs" dxfId="282" priority="121" operator="lessThan">
      <formula>0</formula>
    </cfRule>
  </conditionalFormatting>
  <conditionalFormatting sqref="B523:R523">
    <cfRule type="cellIs" dxfId="281" priority="120" operator="lessThan">
      <formula>0</formula>
    </cfRule>
  </conditionalFormatting>
  <conditionalFormatting sqref="B531:R531">
    <cfRule type="cellIs" dxfId="280" priority="119" operator="lessThan">
      <formula>0</formula>
    </cfRule>
  </conditionalFormatting>
  <conditionalFormatting sqref="B538:R538">
    <cfRule type="cellIs" dxfId="279" priority="155" operator="lessThan">
      <formula>0</formula>
    </cfRule>
  </conditionalFormatting>
  <conditionalFormatting sqref="B539:R539">
    <cfRule type="cellIs" dxfId="278" priority="118" operator="lessThan">
      <formula>0</formula>
    </cfRule>
  </conditionalFormatting>
  <conditionalFormatting sqref="B554:R554">
    <cfRule type="cellIs" dxfId="277" priority="117" operator="lessThan">
      <formula>0</formula>
    </cfRule>
  </conditionalFormatting>
  <conditionalFormatting sqref="B562:R562">
    <cfRule type="cellIs" dxfId="276" priority="116" operator="lessThan">
      <formula>0</formula>
    </cfRule>
  </conditionalFormatting>
  <conditionalFormatting sqref="B576:R576 B664:R673 B675:R694 B633:R662">
    <cfRule type="expression" dxfId="275" priority="142">
      <formula>B576/A576&lt;1</formula>
    </cfRule>
  </conditionalFormatting>
  <conditionalFormatting sqref="B583:R583">
    <cfRule type="cellIs" dxfId="274" priority="137" operator="lessThan">
      <formula>0</formula>
    </cfRule>
  </conditionalFormatting>
  <conditionalFormatting sqref="B590:R590">
    <cfRule type="expression" dxfId="273" priority="138">
      <formula>B590/A590&gt;1</formula>
    </cfRule>
    <cfRule type="expression" dxfId="272" priority="139">
      <formula>B590/A590&lt;1</formula>
    </cfRule>
  </conditionalFormatting>
  <conditionalFormatting sqref="B591:R591">
    <cfRule type="cellIs" dxfId="271" priority="115" operator="lessThan">
      <formula>0</formula>
    </cfRule>
  </conditionalFormatting>
  <conditionalFormatting sqref="B633:R662">
    <cfRule type="cellIs" dxfId="270" priority="92" operator="lessThan">
      <formula>0</formula>
    </cfRule>
  </conditionalFormatting>
  <conditionalFormatting sqref="B664:R668">
    <cfRule type="cellIs" dxfId="269" priority="94" operator="lessThan">
      <formula>0</formula>
    </cfRule>
  </conditionalFormatting>
  <conditionalFormatting sqref="B669:R673">
    <cfRule type="cellIs" dxfId="268" priority="93" operator="lessThan">
      <formula>0</formula>
    </cfRule>
  </conditionalFormatting>
  <conditionalFormatting sqref="B675:R678">
    <cfRule type="cellIs" dxfId="267" priority="95" operator="lessThan">
      <formula>0</formula>
    </cfRule>
  </conditionalFormatting>
  <conditionalFormatting sqref="B576:R576 B664:R673 B675:R694 B633:R662">
    <cfRule type="expression" dxfId="266" priority="141">
      <formula>B576/A576&gt;1</formula>
    </cfRule>
  </conditionalFormatting>
  <conditionalFormatting sqref="B696:R697 B699:R700">
    <cfRule type="expression" dxfId="265" priority="367">
      <formula>B696/A637&gt;1</formula>
    </cfRule>
    <cfRule type="expression" dxfId="264" priority="368">
      <formula>B696/A637&lt;1</formula>
    </cfRule>
  </conditionalFormatting>
  <conditionalFormatting sqref="B707:R707">
    <cfRule type="cellIs" dxfId="263" priority="185" operator="lessThan">
      <formula>0</formula>
    </cfRule>
  </conditionalFormatting>
  <conditionalFormatting sqref="B708:S709 B711:R711 B714:S714">
    <cfRule type="cellIs" dxfId="262" priority="170" operator="lessThan">
      <formula>0</formula>
    </cfRule>
  </conditionalFormatting>
  <conditionalFormatting sqref="B696:S697">
    <cfRule type="cellIs" dxfId="261" priority="134" operator="lessThan">
      <formula>0</formula>
    </cfRule>
  </conditionalFormatting>
  <conditionalFormatting sqref="B701 B699:S700 S701:S705 B702:R702">
    <cfRule type="cellIs" dxfId="260" priority="108" operator="lessThan">
      <formula>0</formula>
    </cfRule>
  </conditionalFormatting>
  <conditionalFormatting sqref="B622:T625">
    <cfRule type="cellIs" dxfId="259" priority="189" operator="lessThan">
      <formula>0</formula>
    </cfRule>
  </conditionalFormatting>
  <conditionalFormatting sqref="C590:H590">
    <cfRule type="expression" dxfId="258" priority="237">
      <formula>C590/B590&gt;1</formula>
    </cfRule>
    <cfRule type="expression" dxfId="257" priority="238">
      <formula>C590/B590&lt;1</formula>
    </cfRule>
    <cfRule type="cellIs" dxfId="256" priority="239" operator="lessThan">
      <formula>0</formula>
    </cfRule>
  </conditionalFormatting>
  <conditionalFormatting sqref="C613:J613">
    <cfRule type="cellIs" dxfId="255" priority="306" operator="lessThan">
      <formula>0</formula>
    </cfRule>
  </conditionalFormatting>
  <conditionalFormatting sqref="C618:J618">
    <cfRule type="cellIs" dxfId="254" priority="321" operator="lessThan">
      <formula>0</formula>
    </cfRule>
  </conditionalFormatting>
  <conditionalFormatting sqref="C623:J623">
    <cfRule type="cellIs" dxfId="253" priority="318" operator="lessThan">
      <formula>0</formula>
    </cfRule>
  </conditionalFormatting>
  <conditionalFormatting sqref="C628:J628">
    <cfRule type="cellIs" dxfId="252" priority="315" operator="lessThan">
      <formula>0</formula>
    </cfRule>
  </conditionalFormatting>
  <conditionalFormatting sqref="C392:M392">
    <cfRule type="cellIs" dxfId="251" priority="333" operator="lessThan">
      <formula>0</formula>
    </cfRule>
  </conditionalFormatting>
  <conditionalFormatting sqref="C398:M398">
    <cfRule type="cellIs" dxfId="250" priority="334" operator="lessThan">
      <formula>0</formula>
    </cfRule>
  </conditionalFormatting>
  <conditionalFormatting sqref="C410:M410">
    <cfRule type="cellIs" dxfId="249" priority="285" operator="lessThan">
      <formula>0</formula>
    </cfRule>
  </conditionalFormatting>
  <conditionalFormatting sqref="C416:M416">
    <cfRule type="cellIs" dxfId="248" priority="281" operator="lessThan">
      <formula>0</formula>
    </cfRule>
  </conditionalFormatting>
  <conditionalFormatting sqref="C422:M422">
    <cfRule type="cellIs" dxfId="247" priority="277" operator="lessThan">
      <formula>0</formula>
    </cfRule>
  </conditionalFormatting>
  <conditionalFormatting sqref="C428:M428">
    <cfRule type="cellIs" dxfId="246" priority="273" operator="lessThan">
      <formula>0</formula>
    </cfRule>
  </conditionalFormatting>
  <conditionalFormatting sqref="C440:M440">
    <cfRule type="cellIs" dxfId="245" priority="268" operator="lessThan">
      <formula>0</formula>
    </cfRule>
  </conditionalFormatting>
  <conditionalFormatting sqref="C446:M446">
    <cfRule type="cellIs" dxfId="244" priority="264" operator="lessThan">
      <formula>0</formula>
    </cfRule>
  </conditionalFormatting>
  <conditionalFormatting sqref="C453:M453">
    <cfRule type="cellIs" dxfId="243" priority="260" operator="lessThan">
      <formula>0</formula>
    </cfRule>
  </conditionalFormatting>
  <conditionalFormatting sqref="C459:M459">
    <cfRule type="cellIs" dxfId="242" priority="256" operator="lessThan">
      <formula>0</formula>
    </cfRule>
  </conditionalFormatting>
  <conditionalFormatting sqref="C352:R356">
    <cfRule type="cellIs" dxfId="241" priority="183" operator="lessThan">
      <formula>0</formula>
    </cfRule>
  </conditionalFormatting>
  <conditionalFormatting sqref="C362:R362">
    <cfRule type="cellIs" dxfId="240" priority="182" operator="lessThan">
      <formula>0</formula>
    </cfRule>
  </conditionalFormatting>
  <conditionalFormatting sqref="C364:R368">
    <cfRule type="cellIs" dxfId="239" priority="181" operator="lessThan">
      <formula>0</formula>
    </cfRule>
  </conditionalFormatting>
  <conditionalFormatting sqref="C370:R374">
    <cfRule type="cellIs" dxfId="238" priority="180" operator="lessThan">
      <formula>0</formula>
    </cfRule>
  </conditionalFormatting>
  <conditionalFormatting sqref="C376:R380">
    <cfRule type="cellIs" dxfId="237" priority="179" operator="lessThan">
      <formula>0</formula>
    </cfRule>
  </conditionalFormatting>
  <conditionalFormatting sqref="C382:R386">
    <cfRule type="cellIs" dxfId="236" priority="178" operator="lessThan">
      <formula>0</formula>
    </cfRule>
  </conditionalFormatting>
  <conditionalFormatting sqref="C462:R466">
    <cfRule type="expression" dxfId="235" priority="165">
      <formula>C462/B462&gt;1</formula>
    </cfRule>
    <cfRule type="expression" dxfId="234" priority="166">
      <formula>C462/B462&lt;1</formula>
    </cfRule>
    <cfRule type="cellIs" dxfId="233" priority="167" operator="lessThan">
      <formula>0</formula>
    </cfRule>
  </conditionalFormatting>
  <conditionalFormatting sqref="C508:R513">
    <cfRule type="expression" dxfId="232" priority="162">
      <formula>C508/B508&gt;1</formula>
    </cfRule>
    <cfRule type="expression" dxfId="231" priority="163">
      <formula>C508/B508&lt;1</formula>
    </cfRule>
    <cfRule type="cellIs" dxfId="230" priority="164" operator="lessThan">
      <formula>0</formula>
    </cfRule>
  </conditionalFormatting>
  <conditionalFormatting sqref="C522:R522">
    <cfRule type="expression" dxfId="229" priority="159">
      <formula>C522/B522&gt;1</formula>
    </cfRule>
    <cfRule type="expression" dxfId="228" priority="160">
      <formula>C522/B522&lt;1</formula>
    </cfRule>
    <cfRule type="cellIs" dxfId="227" priority="161" operator="lessThan">
      <formula>0</formula>
    </cfRule>
  </conditionalFormatting>
  <conditionalFormatting sqref="C530:R530">
    <cfRule type="expression" dxfId="226" priority="156">
      <formula>C530/B530&gt;1</formula>
    </cfRule>
    <cfRule type="expression" dxfId="225" priority="157">
      <formula>C530/B530&lt;1</formula>
    </cfRule>
    <cfRule type="cellIs" dxfId="224" priority="158" operator="lessThan">
      <formula>0</formula>
    </cfRule>
  </conditionalFormatting>
  <conditionalFormatting sqref="C538:R538">
    <cfRule type="expression" dxfId="223" priority="153">
      <formula>C538/B538&gt;1</formula>
    </cfRule>
    <cfRule type="expression" dxfId="222" priority="154">
      <formula>C538/B538&lt;1</formula>
    </cfRule>
  </conditionalFormatting>
  <conditionalFormatting sqref="C548:R553">
    <cfRule type="expression" dxfId="221" priority="147">
      <formula>C548/B548&gt;1</formula>
    </cfRule>
    <cfRule type="expression" dxfId="220" priority="148">
      <formula>C548/B548&lt;1</formula>
    </cfRule>
    <cfRule type="cellIs" dxfId="219" priority="149" operator="lessThan">
      <formula>0</formula>
    </cfRule>
  </conditionalFormatting>
  <conditionalFormatting sqref="C556:R561">
    <cfRule type="expression" dxfId="218" priority="144">
      <formula>C556/B556&gt;1</formula>
    </cfRule>
    <cfRule type="expression" dxfId="217" priority="145">
      <formula>C556/B556&lt;1</formula>
    </cfRule>
    <cfRule type="cellIs" dxfId="216" priority="146" operator="lessThan">
      <formula>0</formula>
    </cfRule>
  </conditionalFormatting>
  <conditionalFormatting sqref="C569:R569">
    <cfRule type="expression" dxfId="215" priority="150">
      <formula>C569/B569&gt;1</formula>
    </cfRule>
    <cfRule type="expression" dxfId="214" priority="151">
      <formula>C569/B569&lt;1</formula>
    </cfRule>
    <cfRule type="cellIs" dxfId="213" priority="152" operator="lessThan">
      <formula>0</formula>
    </cfRule>
  </conditionalFormatting>
  <conditionalFormatting sqref="C571:R575 C585:R589">
    <cfRule type="expression" dxfId="212" priority="171">
      <formula>C571/B571&gt;1</formula>
    </cfRule>
    <cfRule type="expression" dxfId="211" priority="172">
      <formula>C571/B571&lt;1</formula>
    </cfRule>
    <cfRule type="cellIs" dxfId="210" priority="174" operator="lessThan">
      <formula>0</formula>
    </cfRule>
  </conditionalFormatting>
  <conditionalFormatting sqref="C583:R583">
    <cfRule type="expression" dxfId="209" priority="135">
      <formula>C583/B583&gt;1</formula>
    </cfRule>
    <cfRule type="expression" dxfId="208" priority="136">
      <formula>C583/B583&lt;1</formula>
    </cfRule>
  </conditionalFormatting>
  <conditionalFormatting sqref="C598:R598">
    <cfRule type="expression" dxfId="207" priority="131">
      <formula>C598/B598&gt;1</formula>
    </cfRule>
    <cfRule type="expression" dxfId="206" priority="132">
      <formula>C598/B598&lt;1</formula>
    </cfRule>
  </conditionalFormatting>
  <conditionalFormatting sqref="C604:R604">
    <cfRule type="expression" dxfId="205" priority="128">
      <formula>C604/B604&gt;1</formula>
    </cfRule>
    <cfRule type="expression" dxfId="204" priority="129">
      <formula>C604/B604&lt;1</formula>
    </cfRule>
  </conditionalFormatting>
  <conditionalFormatting sqref="C606:R609">
    <cfRule type="cellIs" dxfId="203" priority="127" operator="lessThan">
      <formula>0</formula>
    </cfRule>
  </conditionalFormatting>
  <conditionalFormatting sqref="C609:R609">
    <cfRule type="expression" dxfId="202" priority="125">
      <formula>C609/B609&gt;1</formula>
    </cfRule>
    <cfRule type="expression" dxfId="201" priority="126">
      <formula>C609/B609&lt;1</formula>
    </cfRule>
  </conditionalFormatting>
  <conditionalFormatting sqref="C708:R709 C711:R711 C714:R714">
    <cfRule type="expression" dxfId="200" priority="168">
      <formula>C708/B708&gt;1</formula>
    </cfRule>
    <cfRule type="expression" dxfId="199" priority="169">
      <formula>C708/B708&lt;1</formula>
    </cfRule>
  </conditionalFormatting>
  <conditionalFormatting sqref="B710:S710 B712:R713 C723:R723 O725:O730 R725:R730 C702:R702">
    <cfRule type="cellIs" dxfId="198" priority="186" operator="lessThan">
      <formula>0</formula>
    </cfRule>
  </conditionalFormatting>
  <conditionalFormatting sqref="C595:T598 S594:T594">
    <cfRule type="cellIs" dxfId="197" priority="133" operator="lessThan">
      <formula>0</formula>
    </cfRule>
  </conditionalFormatting>
  <conditionalFormatting sqref="C600:T604">
    <cfRule type="cellIs" dxfId="196" priority="130" operator="lessThan">
      <formula>0</formula>
    </cfRule>
  </conditionalFormatting>
  <conditionalFormatting sqref="C612:T615">
    <cfRule type="cellIs" dxfId="195" priority="187" operator="lessThan">
      <formula>0</formula>
    </cfRule>
  </conditionalFormatting>
  <conditionalFormatting sqref="C617:T620">
    <cfRule type="cellIs" dxfId="194" priority="190" operator="lessThan">
      <formula>0</formula>
    </cfRule>
  </conditionalFormatting>
  <conditionalFormatting sqref="C627:T630">
    <cfRule type="cellIs" dxfId="193" priority="188" operator="lessThan">
      <formula>0</formula>
    </cfRule>
  </conditionalFormatting>
  <conditionalFormatting sqref="B633:R657">
    <cfRule type="expression" dxfId="192" priority="369">
      <formula>B633/XFC633&gt;1</formula>
    </cfRule>
    <cfRule type="expression" dxfId="191" priority="370">
      <formula>B633/XFC633&lt;1</formula>
    </cfRule>
  </conditionalFormatting>
  <conditionalFormatting sqref="H373:H374">
    <cfRule type="cellIs" dxfId="190" priority="330" operator="lessThan">
      <formula>0</formula>
    </cfRule>
  </conditionalFormatting>
  <conditionalFormatting sqref="H379:H380">
    <cfRule type="cellIs" dxfId="189" priority="331" operator="lessThan">
      <formula>0</formula>
    </cfRule>
  </conditionalFormatting>
  <conditionalFormatting sqref="H385:H386">
    <cfRule type="cellIs" dxfId="188" priority="332" operator="lessThan">
      <formula>0</formula>
    </cfRule>
  </conditionalFormatting>
  <conditionalFormatting sqref="I612:I613">
    <cfRule type="cellIs" dxfId="187" priority="307" operator="lessThan">
      <formula>0</formula>
    </cfRule>
  </conditionalFormatting>
  <conditionalFormatting sqref="I617:I618">
    <cfRule type="cellIs" dxfId="186" priority="322" operator="lessThan">
      <formula>0</formula>
    </cfRule>
  </conditionalFormatting>
  <conditionalFormatting sqref="I622:I623">
    <cfRule type="cellIs" dxfId="185" priority="319" operator="lessThan">
      <formula>0</formula>
    </cfRule>
  </conditionalFormatting>
  <conditionalFormatting sqref="I627:I628">
    <cfRule type="cellIs" dxfId="184" priority="316" operator="lessThan">
      <formula>0</formula>
    </cfRule>
  </conditionalFormatting>
  <conditionalFormatting sqref="I734:N734">
    <cfRule type="cellIs" dxfId="183" priority="303" operator="lessThan">
      <formula>0</formula>
    </cfRule>
  </conditionalFormatting>
  <conditionalFormatting sqref="I738:N738">
    <cfRule type="cellIs" dxfId="182" priority="217" operator="lessThan">
      <formula>0</formula>
    </cfRule>
  </conditionalFormatting>
  <conditionalFormatting sqref="I742:N742">
    <cfRule type="cellIs" dxfId="181" priority="216" operator="lessThan">
      <formula>0</formula>
    </cfRule>
  </conditionalFormatting>
  <conditionalFormatting sqref="I746:N746">
    <cfRule type="cellIs" dxfId="180" priority="215" operator="lessThan">
      <formula>0</formula>
    </cfRule>
  </conditionalFormatting>
  <conditionalFormatting sqref="I750:N750">
    <cfRule type="cellIs" dxfId="179" priority="214" operator="lessThan">
      <formula>0</formula>
    </cfRule>
  </conditionalFormatting>
  <conditionalFormatting sqref="I758:N758">
    <cfRule type="cellIs" dxfId="178" priority="212" operator="lessThan">
      <formula>0</formula>
    </cfRule>
  </conditionalFormatting>
  <conditionalFormatting sqref="I762:N762">
    <cfRule type="cellIs" dxfId="177" priority="211" operator="lessThan">
      <formula>0</formula>
    </cfRule>
  </conditionalFormatting>
  <conditionalFormatting sqref="I766:N766">
    <cfRule type="cellIs" dxfId="176" priority="210" operator="lessThan">
      <formula>0</formula>
    </cfRule>
  </conditionalFormatting>
  <conditionalFormatting sqref="I770:N770">
    <cfRule type="cellIs" dxfId="175" priority="229" operator="lessThan">
      <formula>0</formula>
    </cfRule>
  </conditionalFormatting>
  <conditionalFormatting sqref="I774:N774">
    <cfRule type="cellIs" dxfId="174" priority="209" operator="lessThan">
      <formula>0</formula>
    </cfRule>
  </conditionalFormatting>
  <conditionalFormatting sqref="I778:N778">
    <cfRule type="cellIs" dxfId="173" priority="208" operator="lessThan">
      <formula>0</formula>
    </cfRule>
  </conditionalFormatting>
  <conditionalFormatting sqref="I754:R754">
    <cfRule type="cellIs" dxfId="172" priority="213" operator="lessThan">
      <formula>0</formula>
    </cfRule>
  </conditionalFormatting>
  <conditionalFormatting sqref="J595">
    <cfRule type="cellIs" dxfId="171" priority="324" operator="lessThan">
      <formula>0</formula>
    </cfRule>
  </conditionalFormatting>
  <conditionalFormatting sqref="J607">
    <cfRule type="cellIs" dxfId="170" priority="309" operator="lessThan">
      <formula>0</formula>
    </cfRule>
  </conditionalFormatting>
  <conditionalFormatting sqref="J366:M368">
    <cfRule type="cellIs" dxfId="169" priority="342" operator="lessThan">
      <formula>0</formula>
    </cfRule>
  </conditionalFormatting>
  <conditionalFormatting sqref="J364:N365">
    <cfRule type="cellIs" dxfId="168" priority="354" operator="lessThan">
      <formula>0</formula>
    </cfRule>
  </conditionalFormatting>
  <conditionalFormatting sqref="K595:N595">
    <cfRule type="cellIs" dxfId="167" priority="325" operator="lessThan">
      <formula>0</formula>
    </cfRule>
  </conditionalFormatting>
  <conditionalFormatting sqref="K606:N607">
    <cfRule type="cellIs" dxfId="166" priority="310" operator="lessThan">
      <formula>0</formula>
    </cfRule>
  </conditionalFormatting>
  <conditionalFormatting sqref="K612:N613">
    <cfRule type="cellIs" dxfId="165" priority="308" operator="lessThan">
      <formula>0</formula>
    </cfRule>
  </conditionalFormatting>
  <conditionalFormatting sqref="K617:N618">
    <cfRule type="cellIs" dxfId="164" priority="323" operator="lessThan">
      <formula>0</formula>
    </cfRule>
  </conditionalFormatting>
  <conditionalFormatting sqref="K622:N623">
    <cfRule type="cellIs" dxfId="163" priority="320" operator="lessThan">
      <formula>0</formula>
    </cfRule>
  </conditionalFormatting>
  <conditionalFormatting sqref="K627:N628">
    <cfRule type="cellIs" dxfId="162" priority="317" operator="lessThan">
      <formula>0</formula>
    </cfRule>
  </conditionalFormatting>
  <conditionalFormatting sqref="N356">
    <cfRule type="cellIs" dxfId="161" priority="288" operator="lessThan">
      <formula>0</formula>
    </cfRule>
  </conditionalFormatting>
  <conditionalFormatting sqref="N391:N392">
    <cfRule type="cellIs" dxfId="160" priority="287" operator="lessThan">
      <formula>0</formula>
    </cfRule>
  </conditionalFormatting>
  <conditionalFormatting sqref="N397:N398">
    <cfRule type="cellIs" dxfId="159" priority="286" operator="lessThan">
      <formula>0</formula>
    </cfRule>
  </conditionalFormatting>
  <conditionalFormatting sqref="N409:N410">
    <cfRule type="cellIs" dxfId="158" priority="282" operator="lessThan">
      <formula>0</formula>
    </cfRule>
  </conditionalFormatting>
  <conditionalFormatting sqref="N415:N416">
    <cfRule type="cellIs" dxfId="157" priority="278" operator="lessThan">
      <formula>0</formula>
    </cfRule>
  </conditionalFormatting>
  <conditionalFormatting sqref="N421:N422">
    <cfRule type="cellIs" dxfId="156" priority="274" operator="lessThan">
      <formula>0</formula>
    </cfRule>
  </conditionalFormatting>
  <conditionalFormatting sqref="N427:N428">
    <cfRule type="cellIs" dxfId="155" priority="270" operator="lessThan">
      <formula>0</formula>
    </cfRule>
  </conditionalFormatting>
  <conditionalFormatting sqref="N439:N440">
    <cfRule type="cellIs" dxfId="154" priority="265" operator="lessThan">
      <formula>0</formula>
    </cfRule>
  </conditionalFormatting>
  <conditionalFormatting sqref="N445:N446">
    <cfRule type="cellIs" dxfId="153" priority="261" operator="lessThan">
      <formula>0</formula>
    </cfRule>
  </conditionalFormatting>
  <conditionalFormatting sqref="N452:N453">
    <cfRule type="cellIs" dxfId="152" priority="257" operator="lessThan">
      <formula>0</formula>
    </cfRule>
  </conditionalFormatting>
  <conditionalFormatting sqref="N458:N459">
    <cfRule type="cellIs" dxfId="151" priority="254" operator="lessThan">
      <formula>0</formula>
    </cfRule>
  </conditionalFormatting>
  <conditionalFormatting sqref="O553 R553 O561 R561 B576:R576 B590:R590 B505:R505">
    <cfRule type="cellIs" dxfId="150" priority="192" operator="lessThan">
      <formula>0</formula>
    </cfRule>
  </conditionalFormatting>
  <conditionalFormatting sqref="O553 R553 O561 R561 O576 R576 O590 R590">
    <cfRule type="expression" dxfId="149" priority="175">
      <formula>O553/#REF!&gt;1</formula>
    </cfRule>
    <cfRule type="expression" dxfId="148" priority="176">
      <formula>O553/#REF!&lt;1</formula>
    </cfRule>
  </conditionalFormatting>
  <conditionalFormatting sqref="O575 R575 O589 R589">
    <cfRule type="cellIs" dxfId="147" priority="173" operator="lessThan">
      <formula>0</formula>
    </cfRule>
  </conditionalFormatting>
  <conditionalFormatting sqref="O576 R576">
    <cfRule type="cellIs" dxfId="146" priority="143" operator="lessThan">
      <formula>0</formula>
    </cfRule>
  </conditionalFormatting>
  <conditionalFormatting sqref="O590 R590">
    <cfRule type="cellIs" dxfId="145" priority="140" operator="lessThan">
      <formula>0</formula>
    </cfRule>
  </conditionalFormatting>
  <conditionalFormatting sqref="O732:O753 R732:R753">
    <cfRule type="cellIs" dxfId="144" priority="124" operator="lessThan">
      <formula>0</formula>
    </cfRule>
  </conditionalFormatting>
  <conditionalFormatting sqref="O755:O783 R755:R783">
    <cfRule type="cellIs" dxfId="143" priority="112" operator="lessThan">
      <formula>0</formula>
    </cfRule>
  </conditionalFormatting>
  <conditionalFormatting sqref="O388:R392">
    <cfRule type="cellIs" dxfId="142" priority="79" operator="lessThan">
      <formula>0</formula>
    </cfRule>
  </conditionalFormatting>
  <conditionalFormatting sqref="O394:R398">
    <cfRule type="cellIs" dxfId="141" priority="78" operator="lessThan">
      <formula>0</formula>
    </cfRule>
  </conditionalFormatting>
  <conditionalFormatting sqref="O406:R410">
    <cfRule type="cellIs" dxfId="140" priority="77" operator="lessThan">
      <formula>0</formula>
    </cfRule>
  </conditionalFormatting>
  <conditionalFormatting sqref="O412:R416">
    <cfRule type="cellIs" dxfId="139" priority="76" operator="lessThan">
      <formula>0</formula>
    </cfRule>
  </conditionalFormatting>
  <conditionalFormatting sqref="O418:R422">
    <cfRule type="cellIs" dxfId="138" priority="75" operator="lessThan">
      <formula>0</formula>
    </cfRule>
  </conditionalFormatting>
  <conditionalFormatting sqref="O424:R428">
    <cfRule type="cellIs" dxfId="137" priority="74" operator="lessThan">
      <formula>0</formula>
    </cfRule>
  </conditionalFormatting>
  <conditionalFormatting sqref="O436:R440">
    <cfRule type="cellIs" dxfId="136" priority="73" operator="lessThan">
      <formula>0</formula>
    </cfRule>
  </conditionalFormatting>
  <conditionalFormatting sqref="O442:R446">
    <cfRule type="cellIs" dxfId="135" priority="72" operator="lessThan">
      <formula>0</formula>
    </cfRule>
  </conditionalFormatting>
  <conditionalFormatting sqref="O455:R459">
    <cfRule type="cellIs" dxfId="134" priority="70" operator="lessThan">
      <formula>0</formula>
    </cfRule>
  </conditionalFormatting>
  <conditionalFormatting sqref="O715:R720 P721:R721">
    <cfRule type="cellIs" dxfId="133" priority="81" operator="lessThan">
      <formula>0</formula>
    </cfRule>
  </conditionalFormatting>
  <conditionalFormatting sqref="O449:T453">
    <cfRule type="cellIs" dxfId="132" priority="71" operator="lessThan">
      <formula>0</formula>
    </cfRule>
  </conditionalFormatting>
  <conditionalFormatting sqref="P366:P368">
    <cfRule type="cellIs" dxfId="131" priority="89" operator="lessThan">
      <formula>0</formula>
    </cfRule>
  </conditionalFormatting>
  <conditionalFormatting sqref="P364:Q365">
    <cfRule type="cellIs" dxfId="130" priority="90" operator="lessThan">
      <formula>0</formula>
    </cfRule>
  </conditionalFormatting>
  <conditionalFormatting sqref="P553:Q553 P561:Q561 P576:Q576 P590:Q590">
    <cfRule type="expression" dxfId="129" priority="68">
      <formula>P553/#REF!&gt;1</formula>
    </cfRule>
    <cfRule type="expression" dxfId="128" priority="69">
      <formula>P553/#REF!&lt;1</formula>
    </cfRule>
    <cfRule type="cellIs" dxfId="127" priority="91" operator="lessThan">
      <formula>0</formula>
    </cfRule>
  </conditionalFormatting>
  <conditionalFormatting sqref="P595:Q595">
    <cfRule type="cellIs" dxfId="126" priority="88" operator="lessThan">
      <formula>0</formula>
    </cfRule>
  </conditionalFormatting>
  <conditionalFormatting sqref="P606:Q607">
    <cfRule type="cellIs" dxfId="125" priority="84" operator="lessThan">
      <formula>0</formula>
    </cfRule>
  </conditionalFormatting>
  <conditionalFormatting sqref="P612:Q613">
    <cfRule type="cellIs" dxfId="124" priority="83" operator="lessThan">
      <formula>0</formula>
    </cfRule>
  </conditionalFormatting>
  <conditionalFormatting sqref="P617:Q618">
    <cfRule type="cellIs" dxfId="123" priority="87" operator="lessThan">
      <formula>0</formula>
    </cfRule>
  </conditionalFormatting>
  <conditionalFormatting sqref="P622:Q623">
    <cfRule type="cellIs" dxfId="122" priority="86" operator="lessThan">
      <formula>0</formula>
    </cfRule>
  </conditionalFormatting>
  <conditionalFormatting sqref="P627:Q628">
    <cfRule type="cellIs" dxfId="121" priority="85" operator="lessThan">
      <formula>0</formula>
    </cfRule>
  </conditionalFormatting>
  <conditionalFormatting sqref="P724:Q730">
    <cfRule type="cellIs" dxfId="120" priority="82" operator="lessThan">
      <formula>0</formula>
    </cfRule>
  </conditionalFormatting>
  <conditionalFormatting sqref="P732:Q783">
    <cfRule type="cellIs" dxfId="119" priority="67" operator="lessThan">
      <formula>0</formula>
    </cfRule>
  </conditionalFormatting>
  <conditionalFormatting sqref="Q356">
    <cfRule type="cellIs" dxfId="118" priority="80" operator="lessThan">
      <formula>0</formula>
    </cfRule>
  </conditionalFormatting>
  <conditionalFormatting sqref="S350:S362">
    <cfRule type="cellIs" dxfId="117" priority="236" operator="lessThan">
      <formula>0</formula>
    </cfRule>
  </conditionalFormatting>
  <conditionalFormatting sqref="S370:S403">
    <cfRule type="cellIs" dxfId="116" priority="234" operator="lessThan">
      <formula>0</formula>
    </cfRule>
  </conditionalFormatting>
  <conditionalFormatting sqref="S405:S447">
    <cfRule type="cellIs" dxfId="115" priority="233" operator="lessThan">
      <formula>0</formula>
    </cfRule>
  </conditionalFormatting>
  <conditionalFormatting sqref="S514:S554">
    <cfRule type="cellIs" dxfId="114" priority="202" operator="lessThan">
      <formula>0</formula>
    </cfRule>
  </conditionalFormatting>
  <conditionalFormatting sqref="S562:S591">
    <cfRule type="cellIs" dxfId="113" priority="199" operator="lessThan">
      <formula>0</formula>
    </cfRule>
  </conditionalFormatting>
  <conditionalFormatting sqref="S711:S712">
    <cfRule type="cellIs" dxfId="112" priority="230" operator="lessThan">
      <formula>0</formula>
    </cfRule>
  </conditionalFormatting>
  <conditionalFormatting sqref="S715:S718">
    <cfRule type="cellIs" dxfId="111" priority="111" operator="lessThan">
      <formula>0</formula>
    </cfRule>
  </conditionalFormatting>
  <conditionalFormatting sqref="S350:T351">
    <cfRule type="cellIs" dxfId="110" priority="358" operator="lessThan">
      <formula>0</formula>
    </cfRule>
  </conditionalFormatting>
  <conditionalFormatting sqref="S357:T357">
    <cfRule type="cellIs" dxfId="109" priority="356" operator="lessThan">
      <formula>0</formula>
    </cfRule>
  </conditionalFormatting>
  <conditionalFormatting sqref="S363:T369">
    <cfRule type="cellIs" dxfId="108" priority="235" operator="lessThan">
      <formula>0</formula>
    </cfRule>
  </conditionalFormatting>
  <conditionalFormatting sqref="S375:T375">
    <cfRule type="cellIs" dxfId="107" priority="352" operator="lessThan">
      <formula>0</formula>
    </cfRule>
  </conditionalFormatting>
  <conditionalFormatting sqref="S381:T381">
    <cfRule type="cellIs" dxfId="106" priority="350" operator="lessThan">
      <formula>0</formula>
    </cfRule>
  </conditionalFormatting>
  <conditionalFormatting sqref="S387:T387">
    <cfRule type="cellIs" dxfId="105" priority="348" operator="lessThan">
      <formula>0</formula>
    </cfRule>
  </conditionalFormatting>
  <conditionalFormatting sqref="S393:T393">
    <cfRule type="cellIs" dxfId="104" priority="346" operator="lessThan">
      <formula>0</formula>
    </cfRule>
  </conditionalFormatting>
  <conditionalFormatting sqref="S399:T399">
    <cfRule type="cellIs" dxfId="103" priority="344" operator="lessThan">
      <formula>0</formula>
    </cfRule>
  </conditionalFormatting>
  <conditionalFormatting sqref="S405:T405">
    <cfRule type="cellIs" dxfId="102" priority="341" operator="lessThan">
      <formula>0</formula>
    </cfRule>
  </conditionalFormatting>
  <conditionalFormatting sqref="S411:T411">
    <cfRule type="cellIs" dxfId="101" priority="338" operator="lessThan">
      <formula>0</formula>
    </cfRule>
  </conditionalFormatting>
  <conditionalFormatting sqref="S417:T417">
    <cfRule type="cellIs" dxfId="100" priority="302" operator="lessThan">
      <formula>0</formula>
    </cfRule>
  </conditionalFormatting>
  <conditionalFormatting sqref="S423:T423">
    <cfRule type="cellIs" dxfId="99" priority="300" operator="lessThan">
      <formula>0</formula>
    </cfRule>
  </conditionalFormatting>
  <conditionalFormatting sqref="S429:T429">
    <cfRule type="cellIs" dxfId="98" priority="336" operator="lessThan">
      <formula>0</formula>
    </cfRule>
  </conditionalFormatting>
  <conditionalFormatting sqref="S435:T435">
    <cfRule type="cellIs" dxfId="97" priority="329" operator="lessThan">
      <formula>0</formula>
    </cfRule>
  </conditionalFormatting>
  <conditionalFormatting sqref="S441:T441">
    <cfRule type="cellIs" dxfId="96" priority="328" operator="lessThan">
      <formula>0</formula>
    </cfRule>
  </conditionalFormatting>
  <conditionalFormatting sqref="S455:T513">
    <cfRule type="cellIs" dxfId="95" priority="195" operator="lessThan">
      <formula>0</formula>
    </cfRule>
  </conditionalFormatting>
  <conditionalFormatting sqref="S555:T561">
    <cfRule type="cellIs" dxfId="94" priority="232" operator="lessThan">
      <formula>0</formula>
    </cfRule>
  </conditionalFormatting>
  <conditionalFormatting sqref="S606:T610">
    <cfRule type="cellIs" dxfId="93" priority="231" operator="lessThan">
      <formula>0</formula>
    </cfRule>
  </conditionalFormatting>
  <conditionalFormatting sqref="S658:T660">
    <cfRule type="cellIs" dxfId="92" priority="60" operator="lessThan">
      <formula>0</formula>
    </cfRule>
  </conditionalFormatting>
  <conditionalFormatting sqref="S663:T667 S669:T672 S683:T685">
    <cfRule type="cellIs" dxfId="91" priority="62" operator="lessThan">
      <formula>0</formula>
    </cfRule>
  </conditionalFormatting>
  <conditionalFormatting sqref="S674:T674">
    <cfRule type="cellIs" dxfId="90" priority="63" operator="lessThan">
      <formula>0</formula>
    </cfRule>
  </conditionalFormatting>
  <conditionalFormatting sqref="S679:T681">
    <cfRule type="cellIs" dxfId="89" priority="61" operator="lessThan">
      <formula>0</formula>
    </cfRule>
  </conditionalFormatting>
  <conditionalFormatting sqref="S695:T695 T696:T697 S701:T707 T708:T712 S713:T713 T714:T718 I719:N721 I724:N730 C730:H730">
    <cfRule type="cellIs" dxfId="88" priority="305" operator="lessThan">
      <formula>0</formula>
    </cfRule>
  </conditionalFormatting>
  <conditionalFormatting sqref="S698:T698 T699:T700">
    <cfRule type="cellIs" dxfId="87" priority="110" operator="lessThan">
      <formula>0</formula>
    </cfRule>
  </conditionalFormatting>
  <conditionalFormatting sqref="S719:T783 I782:N782">
    <cfRule type="cellIs" dxfId="86" priority="113" operator="lessThan">
      <formula>0</formula>
    </cfRule>
  </conditionalFormatting>
  <conditionalFormatting sqref="T352:T356">
    <cfRule type="cellIs" dxfId="85" priority="357" operator="lessThan">
      <formula>0</formula>
    </cfRule>
  </conditionalFormatting>
  <conditionalFormatting sqref="T358:T362">
    <cfRule type="cellIs" dxfId="84" priority="355" operator="lessThan">
      <formula>0</formula>
    </cfRule>
  </conditionalFormatting>
  <conditionalFormatting sqref="T370:T374">
    <cfRule type="cellIs" dxfId="83" priority="353" operator="lessThan">
      <formula>0</formula>
    </cfRule>
  </conditionalFormatting>
  <conditionalFormatting sqref="T376:T380">
    <cfRule type="cellIs" dxfId="82" priority="351" operator="lessThan">
      <formula>0</formula>
    </cfRule>
  </conditionalFormatting>
  <conditionalFormatting sqref="T382:T386">
    <cfRule type="cellIs" dxfId="81" priority="349" operator="lessThan">
      <formula>0</formula>
    </cfRule>
  </conditionalFormatting>
  <conditionalFormatting sqref="T388:T392">
    <cfRule type="cellIs" dxfId="80" priority="347" operator="lessThan">
      <formula>0</formula>
    </cfRule>
  </conditionalFormatting>
  <conditionalFormatting sqref="T394:T398">
    <cfRule type="cellIs" dxfId="79" priority="345" operator="lessThan">
      <formula>0</formula>
    </cfRule>
  </conditionalFormatting>
  <conditionalFormatting sqref="T400:T403">
    <cfRule type="cellIs" dxfId="78" priority="343" operator="lessThan">
      <formula>0</formula>
    </cfRule>
  </conditionalFormatting>
  <conditionalFormatting sqref="T406:T410">
    <cfRule type="cellIs" dxfId="77" priority="340" operator="lessThan">
      <formula>0</formula>
    </cfRule>
  </conditionalFormatting>
  <conditionalFormatting sqref="T412:T416">
    <cfRule type="cellIs" dxfId="76" priority="337" operator="lessThan">
      <formula>0</formula>
    </cfRule>
  </conditionalFormatting>
  <conditionalFormatting sqref="T418:T422">
    <cfRule type="cellIs" dxfId="75" priority="301" operator="lessThan">
      <formula>0</formula>
    </cfRule>
  </conditionalFormatting>
  <conditionalFormatting sqref="T424:T428">
    <cfRule type="cellIs" dxfId="74" priority="299" operator="lessThan">
      <formula>0</formula>
    </cfRule>
  </conditionalFormatting>
  <conditionalFormatting sqref="T430:T434">
    <cfRule type="cellIs" dxfId="73" priority="335" operator="lessThan">
      <formula>0</formula>
    </cfRule>
  </conditionalFormatting>
  <conditionalFormatting sqref="T436:T440">
    <cfRule type="cellIs" dxfId="72" priority="327" operator="lessThan">
      <formula>0</formula>
    </cfRule>
  </conditionalFormatting>
  <conditionalFormatting sqref="T442:T447">
    <cfRule type="cellIs" dxfId="71" priority="326" operator="lessThan">
      <formula>0</formula>
    </cfRule>
  </conditionalFormatting>
  <conditionalFormatting sqref="T514">
    <cfRule type="cellIs" dxfId="70" priority="207" operator="lessThan">
      <formula>0</formula>
    </cfRule>
  </conditionalFormatting>
  <conditionalFormatting sqref="T517:T523">
    <cfRule type="cellIs" dxfId="69" priority="206" operator="lessThan">
      <formula>0</formula>
    </cfRule>
  </conditionalFormatting>
  <conditionalFormatting sqref="T525:T531">
    <cfRule type="cellIs" dxfId="68" priority="205" operator="lessThan">
      <formula>0</formula>
    </cfRule>
  </conditionalFormatting>
  <conditionalFormatting sqref="T533:T546">
    <cfRule type="cellIs" dxfId="67" priority="204" operator="lessThan">
      <formula>0</formula>
    </cfRule>
  </conditionalFormatting>
  <conditionalFormatting sqref="T548:T554">
    <cfRule type="cellIs" dxfId="66" priority="203" operator="lessThan">
      <formula>0</formula>
    </cfRule>
  </conditionalFormatting>
  <conditionalFormatting sqref="T562">
    <cfRule type="cellIs" dxfId="65" priority="201" operator="lessThan">
      <formula>0</formula>
    </cfRule>
  </conditionalFormatting>
  <conditionalFormatting sqref="T564:T569">
    <cfRule type="cellIs" dxfId="64" priority="360" operator="lessThan">
      <formula>0</formula>
    </cfRule>
  </conditionalFormatting>
  <conditionalFormatting sqref="T571:T576">
    <cfRule type="cellIs" dxfId="63" priority="312" operator="lessThan">
      <formula>0</formula>
    </cfRule>
  </conditionalFormatting>
  <conditionalFormatting sqref="T578:T583">
    <cfRule type="cellIs" dxfId="62" priority="311" operator="lessThan">
      <formula>0</formula>
    </cfRule>
  </conditionalFormatting>
  <conditionalFormatting sqref="T585:T591">
    <cfRule type="cellIs" dxfId="61" priority="200" operator="lessThan">
      <formula>0</formula>
    </cfRule>
  </conditionalFormatting>
  <conditionalFormatting sqref="T631:U632">
    <cfRule type="expression" dxfId="60" priority="64">
      <formula>T631/S631&gt;1</formula>
    </cfRule>
    <cfRule type="cellIs" dxfId="59" priority="65" operator="lessThan">
      <formula>0</formula>
    </cfRule>
    <cfRule type="expression" dxfId="58" priority="66">
      <formula>T631/S631&lt;1</formula>
    </cfRule>
  </conditionalFormatting>
  <conditionalFormatting sqref="B675:R678">
    <cfRule type="expression" dxfId="57" priority="57">
      <formula>B675/#REF!&gt;1</formula>
    </cfRule>
    <cfRule type="expression" dxfId="56" priority="58">
      <formula>B675/#REF!&lt;1</formula>
    </cfRule>
  </conditionalFormatting>
  <conditionalFormatting sqref="B675:R678">
    <cfRule type="cellIs" dxfId="55" priority="54" operator="lessThan">
      <formula>0</formula>
    </cfRule>
  </conditionalFormatting>
  <conditionalFormatting sqref="D675:R677">
    <cfRule type="expression" dxfId="54" priority="55">
      <formula>D675/A675&gt;1</formula>
    </cfRule>
    <cfRule type="expression" dxfId="53" priority="56">
      <formula>D675/A675&lt;1</formula>
    </cfRule>
  </conditionalFormatting>
  <conditionalFormatting sqref="B679:R694">
    <cfRule type="expression" dxfId="52" priority="52">
      <formula>B679/A645&gt;1</formula>
    </cfRule>
    <cfRule type="expression" dxfId="51" priority="53">
      <formula>B679/A645&lt;1</formula>
    </cfRule>
  </conditionalFormatting>
  <conditionalFormatting sqref="B679:R694">
    <cfRule type="cellIs" dxfId="50" priority="51" operator="lessThan">
      <formula>0</formula>
    </cfRule>
  </conditionalFormatting>
  <conditionalFormatting sqref="B679:R694">
    <cfRule type="expression" dxfId="49" priority="49">
      <formula>B679/#REF!&gt;1</formula>
    </cfRule>
    <cfRule type="expression" dxfId="48" priority="50">
      <formula>B679/#REF!&lt;1</formula>
    </cfRule>
  </conditionalFormatting>
  <conditionalFormatting sqref="B679:R694">
    <cfRule type="cellIs" dxfId="47" priority="46" operator="lessThan">
      <formula>0</formula>
    </cfRule>
  </conditionalFormatting>
  <conditionalFormatting sqref="D679:R681 D683:R685 D687:R693 B687:C690">
    <cfRule type="expression" dxfId="46" priority="47">
      <formula>B679/XFC679&gt;1</formula>
    </cfRule>
    <cfRule type="expression" dxfId="45" priority="48">
      <formula>B679/XFC679&lt;1</formula>
    </cfRule>
  </conditionalFormatting>
  <conditionalFormatting sqref="B664:R673">
    <cfRule type="expression" dxfId="44" priority="44">
      <formula>B664/#REF!&gt;1</formula>
    </cfRule>
    <cfRule type="expression" dxfId="43" priority="45">
      <formula>B664/#REF!&lt;1</formula>
    </cfRule>
  </conditionalFormatting>
  <conditionalFormatting sqref="B664:R673">
    <cfRule type="cellIs" dxfId="42" priority="41" operator="lessThan">
      <formula>0</formula>
    </cfRule>
  </conditionalFormatting>
  <conditionalFormatting sqref="B664:R673">
    <cfRule type="expression" dxfId="41" priority="42">
      <formula>B664/XFC664&gt;1</formula>
    </cfRule>
    <cfRule type="expression" dxfId="40" priority="43">
      <formula>B664/XFC664&lt;1</formula>
    </cfRule>
  </conditionalFormatting>
  <conditionalFormatting sqref="B2:R2">
    <cfRule type="cellIs" dxfId="39" priority="39" operator="lessThan">
      <formula>0</formula>
    </cfRule>
  </conditionalFormatting>
  <conditionalFormatting sqref="B2:S3">
    <cfRule type="cellIs" dxfId="38" priority="40" operator="lessThan">
      <formula>0</formula>
    </cfRule>
  </conditionalFormatting>
  <conditionalFormatting sqref="B664:R673">
    <cfRule type="expression" dxfId="37" priority="37">
      <formula>B664/#REF!&gt;1</formula>
    </cfRule>
    <cfRule type="expression" dxfId="36" priority="38">
      <formula>B664/#REF!&lt;1</formula>
    </cfRule>
  </conditionalFormatting>
  <conditionalFormatting sqref="B664:R673">
    <cfRule type="cellIs" dxfId="35" priority="34" operator="lessThan">
      <formula>0</formula>
    </cfRule>
  </conditionalFormatting>
  <conditionalFormatting sqref="B664:R673">
    <cfRule type="expression" dxfId="34" priority="35">
      <formula>B664/XFC664&gt;1</formula>
    </cfRule>
    <cfRule type="expression" dxfId="33" priority="36">
      <formula>B664/XFC664&lt;1</formula>
    </cfRule>
  </conditionalFormatting>
  <conditionalFormatting sqref="B675:R678">
    <cfRule type="cellIs" dxfId="32" priority="33" operator="lessThan">
      <formula>0</formula>
    </cfRule>
  </conditionalFormatting>
  <conditionalFormatting sqref="B675:R678">
    <cfRule type="expression" dxfId="31" priority="31">
      <formula>B675/#REF!&gt;1</formula>
    </cfRule>
    <cfRule type="expression" dxfId="30" priority="32">
      <formula>B675/#REF!&lt;1</formula>
    </cfRule>
  </conditionalFormatting>
  <conditionalFormatting sqref="B675:R678">
    <cfRule type="cellIs" dxfId="29" priority="28" operator="lessThan">
      <formula>0</formula>
    </cfRule>
  </conditionalFormatting>
  <conditionalFormatting sqref="B675:R678">
    <cfRule type="expression" dxfId="28" priority="29">
      <formula>B675/XFC675&gt;1</formula>
    </cfRule>
    <cfRule type="expression" dxfId="27" priority="30">
      <formula>B675/XFC675&lt;1</formula>
    </cfRule>
  </conditionalFormatting>
  <conditionalFormatting sqref="B675:R678">
    <cfRule type="expression" dxfId="26" priority="26">
      <formula>B675/#REF!&gt;1</formula>
    </cfRule>
    <cfRule type="expression" dxfId="25" priority="27">
      <formula>B675/#REF!&lt;1</formula>
    </cfRule>
  </conditionalFormatting>
  <conditionalFormatting sqref="B675:R678">
    <cfRule type="cellIs" dxfId="24" priority="23" operator="lessThan">
      <formula>0</formula>
    </cfRule>
  </conditionalFormatting>
  <conditionalFormatting sqref="B675:R678">
    <cfRule type="expression" dxfId="23" priority="24">
      <formula>B675/XFC675&gt;1</formula>
    </cfRule>
    <cfRule type="expression" dxfId="22" priority="25">
      <formula>B675/XFC675&lt;1</formula>
    </cfRule>
  </conditionalFormatting>
  <conditionalFormatting sqref="B679:R694">
    <cfRule type="expression" dxfId="21" priority="21">
      <formula>B679/A645&gt;1</formula>
    </cfRule>
    <cfRule type="expression" dxfId="20" priority="22">
      <formula>B679/A645&lt;1</formula>
    </cfRule>
  </conditionalFormatting>
  <conditionalFormatting sqref="B679:R694">
    <cfRule type="cellIs" dxfId="19" priority="20" operator="lessThan">
      <formula>0</formula>
    </cfRule>
  </conditionalFormatting>
  <conditionalFormatting sqref="B679:R694">
    <cfRule type="expression" dxfId="18" priority="18">
      <formula>B679/#REF!&gt;1</formula>
    </cfRule>
    <cfRule type="expression" dxfId="17" priority="19">
      <formula>B679/#REF!&lt;1</formula>
    </cfRule>
  </conditionalFormatting>
  <conditionalFormatting sqref="B679:R694">
    <cfRule type="cellIs" dxfId="16" priority="15" operator="lessThan">
      <formula>0</formula>
    </cfRule>
  </conditionalFormatting>
  <conditionalFormatting sqref="D679:R681 D683:R685 D687:R689 D691:R693">
    <cfRule type="expression" dxfId="15" priority="16">
      <formula>D679/A679&gt;1</formula>
    </cfRule>
    <cfRule type="expression" dxfId="14" priority="17">
      <formula>D679/A679&lt;1</formula>
    </cfRule>
  </conditionalFormatting>
  <conditionalFormatting sqref="B679:R694">
    <cfRule type="cellIs" dxfId="13" priority="14" operator="lessThan">
      <formula>0</formula>
    </cfRule>
  </conditionalFormatting>
  <conditionalFormatting sqref="B679:R694">
    <cfRule type="expression" dxfId="12" priority="12">
      <formula>B679/#REF!&gt;1</formula>
    </cfRule>
    <cfRule type="expression" dxfId="11" priority="13">
      <formula>B679/#REF!&lt;1</formula>
    </cfRule>
  </conditionalFormatting>
  <conditionalFormatting sqref="B679:R694">
    <cfRule type="cellIs" dxfId="10" priority="9" operator="lessThan">
      <formula>0</formula>
    </cfRule>
  </conditionalFormatting>
  <conditionalFormatting sqref="B679:R694">
    <cfRule type="expression" dxfId="9" priority="10">
      <formula>B679/XFC679&gt;1</formula>
    </cfRule>
    <cfRule type="expression" dxfId="8" priority="11">
      <formula>B679/XFC679&lt;1</formula>
    </cfRule>
  </conditionalFormatting>
  <conditionalFormatting sqref="B679:R694">
    <cfRule type="expression" dxfId="7" priority="7">
      <formula>B679/#REF!&gt;1</formula>
    </cfRule>
    <cfRule type="expression" dxfId="6" priority="8">
      <formula>B679/#REF!&lt;1</formula>
    </cfRule>
  </conditionalFormatting>
  <conditionalFormatting sqref="B679:R694">
    <cfRule type="cellIs" dxfId="5" priority="4" operator="lessThan">
      <formula>0</formula>
    </cfRule>
  </conditionalFormatting>
  <conditionalFormatting sqref="B679:R694">
    <cfRule type="expression" dxfId="4" priority="5">
      <formula>B679/XFC679&gt;1</formula>
    </cfRule>
    <cfRule type="expression" dxfId="3" priority="6">
      <formula>B679/XFC679&lt;1</formula>
    </cfRule>
  </conditionalFormatting>
  <conditionalFormatting sqref="B703:R705">
    <cfRule type="cellIs" dxfId="2" priority="2" operator="lessThan">
      <formula>0</formula>
    </cfRule>
  </conditionalFormatting>
  <conditionalFormatting sqref="B703:R705">
    <cfRule type="cellIs" dxfId="1" priority="3" operator="lessThan">
      <formula>0</formula>
    </cfRule>
  </conditionalFormatting>
  <conditionalFormatting sqref="O721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 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Krisada Chindakawee</dc:creator>
  <cp:lastModifiedBy>Krisada Chindakawee</cp:lastModifiedBy>
  <dcterms:created xsi:type="dcterms:W3CDTF">2024-07-03T08:49:37Z</dcterms:created>
  <dcterms:modified xsi:type="dcterms:W3CDTF">2024-07-03T08:55:33Z</dcterms:modified>
</cp:coreProperties>
</file>