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_g\Downloads\"/>
    </mc:Choice>
  </mc:AlternateContent>
  <xr:revisionPtr revIDLastSave="0" documentId="13_ncr:1_{404676E8-F0FD-4831-BA12-269FFEBD7A7A}" xr6:coauthVersionLast="47" xr6:coauthVersionMax="47" xr10:uidLastSave="{00000000-0000-0000-0000-000000000000}"/>
  <bookViews>
    <workbookView xWindow="22944" yWindow="-96" windowWidth="37056" windowHeight="20208" xr2:uid="{19421FA7-19E4-49F7-B9E3-9764FDB65EA2}"/>
  </bookViews>
  <sheets>
    <sheet name="CP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1" i="1" l="1"/>
  <c r="N746" i="1"/>
  <c r="O745" i="1"/>
  <c r="N742" i="1"/>
  <c r="N744" i="1" s="1"/>
  <c r="M742" i="1"/>
  <c r="N741" i="1"/>
  <c r="O741" i="1" s="1"/>
  <c r="L738" i="1"/>
  <c r="M737" i="1"/>
  <c r="M738" i="1" s="1"/>
  <c r="M740" i="1" s="1"/>
  <c r="M736" i="1"/>
  <c r="M734" i="1"/>
  <c r="L734" i="1"/>
  <c r="K734" i="1"/>
  <c r="L736" i="1" s="1"/>
  <c r="M733" i="1"/>
  <c r="N733" i="1" s="1"/>
  <c r="L733" i="1"/>
  <c r="K732" i="1"/>
  <c r="K730" i="1"/>
  <c r="J730" i="1"/>
  <c r="M729" i="1"/>
  <c r="L729" i="1"/>
  <c r="L730" i="1" s="1"/>
  <c r="K729" i="1"/>
  <c r="J728" i="1"/>
  <c r="J726" i="1"/>
  <c r="I726" i="1"/>
  <c r="L725" i="1"/>
  <c r="K725" i="1"/>
  <c r="K726" i="1" s="1"/>
  <c r="K728" i="1" s="1"/>
  <c r="J725" i="1"/>
  <c r="J722" i="1"/>
  <c r="I722" i="1"/>
  <c r="H722" i="1"/>
  <c r="J721" i="1"/>
  <c r="K721" i="1" s="1"/>
  <c r="I721" i="1"/>
  <c r="G718" i="1"/>
  <c r="H717" i="1"/>
  <c r="I717" i="1" s="1"/>
  <c r="F714" i="1"/>
  <c r="G713" i="1"/>
  <c r="H713" i="1" s="1"/>
  <c r="E710" i="1"/>
  <c r="F709" i="1"/>
  <c r="E706" i="1"/>
  <c r="D706" i="1"/>
  <c r="G705" i="1"/>
  <c r="H705" i="1" s="1"/>
  <c r="F705" i="1"/>
  <c r="F706" i="1" s="1"/>
  <c r="E705" i="1"/>
  <c r="E702" i="1"/>
  <c r="E704" i="1" s="1"/>
  <c r="C702" i="1"/>
  <c r="E701" i="1"/>
  <c r="F701" i="1" s="1"/>
  <c r="D701" i="1"/>
  <c r="D702" i="1" s="1"/>
  <c r="D704" i="1" s="1"/>
  <c r="D700" i="1"/>
  <c r="C700" i="1"/>
  <c r="D698" i="1"/>
  <c r="C698" i="1"/>
  <c r="B698" i="1"/>
  <c r="E697" i="1"/>
  <c r="E698" i="1" s="1"/>
  <c r="D697" i="1"/>
  <c r="C697" i="1"/>
  <c r="Q694" i="1"/>
  <c r="P694" i="1"/>
  <c r="O694" i="1"/>
  <c r="N694" i="1"/>
  <c r="R686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I655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R613" i="1"/>
  <c r="Q613" i="1"/>
  <c r="Q607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D606" i="1" s="1"/>
  <c r="C612" i="1"/>
  <c r="B612" i="1"/>
  <c r="R611" i="1"/>
  <c r="Q611" i="1"/>
  <c r="P611" i="1"/>
  <c r="P605" i="1" s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C605" i="1" s="1"/>
  <c r="B611" i="1"/>
  <c r="I608" i="1"/>
  <c r="H608" i="1"/>
  <c r="E608" i="1"/>
  <c r="C608" i="1"/>
  <c r="B608" i="1"/>
  <c r="P607" i="1"/>
  <c r="N607" i="1"/>
  <c r="I607" i="1"/>
  <c r="F607" i="1"/>
  <c r="C607" i="1"/>
  <c r="Q606" i="1"/>
  <c r="N606" i="1"/>
  <c r="J606" i="1"/>
  <c r="I606" i="1"/>
  <c r="E606" i="1"/>
  <c r="C606" i="1"/>
  <c r="M605" i="1"/>
  <c r="K605" i="1"/>
  <c r="I605" i="1"/>
  <c r="F605" i="1"/>
  <c r="E605" i="1"/>
  <c r="C603" i="1"/>
  <c r="R602" i="1"/>
  <c r="R608" i="1" s="1"/>
  <c r="Q602" i="1"/>
  <c r="Q608" i="1" s="1"/>
  <c r="P602" i="1"/>
  <c r="O602" i="1"/>
  <c r="N602" i="1"/>
  <c r="N603" i="1" s="1"/>
  <c r="M602" i="1"/>
  <c r="M608" i="1" s="1"/>
  <c r="L602" i="1"/>
  <c r="L608" i="1" s="1"/>
  <c r="K602" i="1"/>
  <c r="K608" i="1" s="1"/>
  <c r="J602" i="1"/>
  <c r="J608" i="1" s="1"/>
  <c r="I602" i="1"/>
  <c r="H602" i="1"/>
  <c r="G602" i="1"/>
  <c r="G608" i="1" s="1"/>
  <c r="F602" i="1"/>
  <c r="F608" i="1" s="1"/>
  <c r="E602" i="1"/>
  <c r="D602" i="1"/>
  <c r="C602" i="1"/>
  <c r="B602" i="1"/>
  <c r="R601" i="1"/>
  <c r="R607" i="1" s="1"/>
  <c r="Q601" i="1"/>
  <c r="P601" i="1"/>
  <c r="O601" i="1"/>
  <c r="O607" i="1" s="1"/>
  <c r="N601" i="1"/>
  <c r="M601" i="1"/>
  <c r="M607" i="1" s="1"/>
  <c r="L601" i="1"/>
  <c r="L607" i="1" s="1"/>
  <c r="K601" i="1"/>
  <c r="K607" i="1" s="1"/>
  <c r="J601" i="1"/>
  <c r="J607" i="1" s="1"/>
  <c r="I601" i="1"/>
  <c r="H601" i="1"/>
  <c r="H607" i="1" s="1"/>
  <c r="G601" i="1"/>
  <c r="G607" i="1" s="1"/>
  <c r="F601" i="1"/>
  <c r="E601" i="1"/>
  <c r="E607" i="1" s="1"/>
  <c r="D601" i="1"/>
  <c r="D607" i="1" s="1"/>
  <c r="C601" i="1"/>
  <c r="B601" i="1"/>
  <c r="B607" i="1" s="1"/>
  <c r="R600" i="1"/>
  <c r="Q600" i="1"/>
  <c r="P600" i="1"/>
  <c r="P606" i="1" s="1"/>
  <c r="O600" i="1"/>
  <c r="O606" i="1" s="1"/>
  <c r="N600" i="1"/>
  <c r="M600" i="1"/>
  <c r="M606" i="1" s="1"/>
  <c r="L600" i="1"/>
  <c r="L606" i="1" s="1"/>
  <c r="K600" i="1"/>
  <c r="K606" i="1" s="1"/>
  <c r="J600" i="1"/>
  <c r="I600" i="1"/>
  <c r="H600" i="1"/>
  <c r="H606" i="1" s="1"/>
  <c r="G600" i="1"/>
  <c r="G606" i="1" s="1"/>
  <c r="F600" i="1"/>
  <c r="F606" i="1" s="1"/>
  <c r="E600" i="1"/>
  <c r="D600" i="1"/>
  <c r="C600" i="1"/>
  <c r="B600" i="1"/>
  <c r="R599" i="1"/>
  <c r="R605" i="1" s="1"/>
  <c r="Q599" i="1"/>
  <c r="Q605" i="1" s="1"/>
  <c r="P599" i="1"/>
  <c r="O599" i="1"/>
  <c r="O605" i="1" s="1"/>
  <c r="N599" i="1"/>
  <c r="N605" i="1" s="1"/>
  <c r="M599" i="1"/>
  <c r="L599" i="1"/>
  <c r="L605" i="1" s="1"/>
  <c r="K599" i="1"/>
  <c r="J599" i="1"/>
  <c r="J605" i="1" s="1"/>
  <c r="I599" i="1"/>
  <c r="H599" i="1"/>
  <c r="H605" i="1" s="1"/>
  <c r="G599" i="1"/>
  <c r="G605" i="1" s="1"/>
  <c r="F599" i="1"/>
  <c r="E599" i="1"/>
  <c r="D599" i="1"/>
  <c r="D605" i="1" s="1"/>
  <c r="C599" i="1"/>
  <c r="B599" i="1"/>
  <c r="B605" i="1" s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N588" i="1"/>
  <c r="H588" i="1"/>
  <c r="D588" i="1"/>
  <c r="C588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R584" i="1"/>
  <c r="Q584" i="1"/>
  <c r="P584" i="1"/>
  <c r="O584" i="1"/>
  <c r="O652" i="1" s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Q581" i="1"/>
  <c r="N581" i="1"/>
  <c r="J581" i="1"/>
  <c r="I581" i="1"/>
  <c r="R580" i="1"/>
  <c r="Q580" i="1"/>
  <c r="P580" i="1"/>
  <c r="O580" i="1"/>
  <c r="N580" i="1"/>
  <c r="M580" i="1"/>
  <c r="L580" i="1"/>
  <c r="K580" i="1"/>
  <c r="K581" i="1" s="1"/>
  <c r="J580" i="1"/>
  <c r="I580" i="1"/>
  <c r="H580" i="1"/>
  <c r="G580" i="1"/>
  <c r="F580" i="1"/>
  <c r="E580" i="1"/>
  <c r="D580" i="1"/>
  <c r="C580" i="1"/>
  <c r="B580" i="1"/>
  <c r="R579" i="1"/>
  <c r="Q579" i="1"/>
  <c r="P579" i="1"/>
  <c r="P581" i="1" s="1"/>
  <c r="O579" i="1"/>
  <c r="N579" i="1"/>
  <c r="M579" i="1"/>
  <c r="L579" i="1"/>
  <c r="K579" i="1"/>
  <c r="J579" i="1"/>
  <c r="I579" i="1"/>
  <c r="H579" i="1"/>
  <c r="G579" i="1"/>
  <c r="F579" i="1"/>
  <c r="F581" i="1" s="1"/>
  <c r="E579" i="1"/>
  <c r="D579" i="1"/>
  <c r="C579" i="1"/>
  <c r="B579" i="1"/>
  <c r="R578" i="1"/>
  <c r="Q578" i="1"/>
  <c r="P578" i="1"/>
  <c r="O578" i="1"/>
  <c r="O581" i="1" s="1"/>
  <c r="N578" i="1"/>
  <c r="M578" i="1"/>
  <c r="L578" i="1"/>
  <c r="L581" i="1" s="1"/>
  <c r="K578" i="1"/>
  <c r="J578" i="1"/>
  <c r="I578" i="1"/>
  <c r="H578" i="1"/>
  <c r="G578" i="1"/>
  <c r="G581" i="1" s="1"/>
  <c r="F578" i="1"/>
  <c r="E578" i="1"/>
  <c r="D578" i="1"/>
  <c r="D581" i="1" s="1"/>
  <c r="C578" i="1"/>
  <c r="B578" i="1"/>
  <c r="R577" i="1"/>
  <c r="Q577" i="1"/>
  <c r="P577" i="1"/>
  <c r="O577" i="1"/>
  <c r="N577" i="1"/>
  <c r="M577" i="1"/>
  <c r="M581" i="1" s="1"/>
  <c r="L577" i="1"/>
  <c r="K577" i="1"/>
  <c r="J577" i="1"/>
  <c r="I577" i="1"/>
  <c r="H577" i="1"/>
  <c r="H581" i="1" s="1"/>
  <c r="G577" i="1"/>
  <c r="F577" i="1"/>
  <c r="E577" i="1"/>
  <c r="E581" i="1" s="1"/>
  <c r="D577" i="1"/>
  <c r="C577" i="1"/>
  <c r="B577" i="1"/>
  <c r="R567" i="1"/>
  <c r="P567" i="1"/>
  <c r="M567" i="1"/>
  <c r="J567" i="1"/>
  <c r="F567" i="1"/>
  <c r="E567" i="1"/>
  <c r="R566" i="1"/>
  <c r="Q566" i="1"/>
  <c r="Q567" i="1" s="1"/>
  <c r="P566" i="1"/>
  <c r="O566" i="1"/>
  <c r="N566" i="1"/>
  <c r="M566" i="1"/>
  <c r="L566" i="1"/>
  <c r="K566" i="1"/>
  <c r="J566" i="1"/>
  <c r="I566" i="1"/>
  <c r="H566" i="1"/>
  <c r="G566" i="1"/>
  <c r="G567" i="1" s="1"/>
  <c r="F566" i="1"/>
  <c r="E566" i="1"/>
  <c r="D566" i="1"/>
  <c r="C566" i="1"/>
  <c r="B566" i="1"/>
  <c r="R565" i="1"/>
  <c r="Q565" i="1"/>
  <c r="P565" i="1"/>
  <c r="O565" i="1"/>
  <c r="N565" i="1"/>
  <c r="M565" i="1"/>
  <c r="L565" i="1"/>
  <c r="L567" i="1" s="1"/>
  <c r="K565" i="1"/>
  <c r="J565" i="1"/>
  <c r="I565" i="1"/>
  <c r="H565" i="1"/>
  <c r="G565" i="1"/>
  <c r="F565" i="1"/>
  <c r="E565" i="1"/>
  <c r="D565" i="1"/>
  <c r="C565" i="1"/>
  <c r="B565" i="1"/>
  <c r="B567" i="1" s="1"/>
  <c r="R564" i="1"/>
  <c r="Q564" i="1"/>
  <c r="P564" i="1"/>
  <c r="O564" i="1"/>
  <c r="O567" i="1" s="1"/>
  <c r="N564" i="1"/>
  <c r="N567" i="1" s="1"/>
  <c r="M564" i="1"/>
  <c r="L564" i="1"/>
  <c r="K564" i="1"/>
  <c r="J564" i="1"/>
  <c r="I564" i="1"/>
  <c r="H564" i="1"/>
  <c r="H567" i="1" s="1"/>
  <c r="G564" i="1"/>
  <c r="F564" i="1"/>
  <c r="E564" i="1"/>
  <c r="D564" i="1"/>
  <c r="C564" i="1"/>
  <c r="C567" i="1" s="1"/>
  <c r="B564" i="1"/>
  <c r="R563" i="1"/>
  <c r="Q563" i="1"/>
  <c r="P563" i="1"/>
  <c r="O563" i="1"/>
  <c r="N563" i="1"/>
  <c r="M563" i="1"/>
  <c r="L563" i="1"/>
  <c r="K563" i="1"/>
  <c r="K567" i="1" s="1"/>
  <c r="J563" i="1"/>
  <c r="I563" i="1"/>
  <c r="I567" i="1" s="1"/>
  <c r="H563" i="1"/>
  <c r="G563" i="1"/>
  <c r="F563" i="1"/>
  <c r="E563" i="1"/>
  <c r="D563" i="1"/>
  <c r="D567" i="1" s="1"/>
  <c r="C563" i="1"/>
  <c r="B563" i="1"/>
  <c r="R543" i="1"/>
  <c r="R542" i="1"/>
  <c r="K542" i="1"/>
  <c r="R541" i="1"/>
  <c r="K541" i="1"/>
  <c r="I536" i="1"/>
  <c r="H536" i="1"/>
  <c r="R535" i="1"/>
  <c r="Q535" i="1"/>
  <c r="P535" i="1"/>
  <c r="P650" i="1" s="1"/>
  <c r="O535" i="1"/>
  <c r="N535" i="1"/>
  <c r="N650" i="1" s="1"/>
  <c r="M535" i="1"/>
  <c r="L535" i="1"/>
  <c r="K535" i="1"/>
  <c r="J535" i="1"/>
  <c r="I535" i="1"/>
  <c r="H535" i="1"/>
  <c r="G535" i="1"/>
  <c r="F535" i="1"/>
  <c r="E535" i="1"/>
  <c r="D535" i="1"/>
  <c r="C535" i="1"/>
  <c r="B535" i="1"/>
  <c r="R534" i="1"/>
  <c r="Q534" i="1"/>
  <c r="Q649" i="1" s="1"/>
  <c r="P534" i="1"/>
  <c r="O534" i="1"/>
  <c r="O649" i="1" s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R533" i="1"/>
  <c r="R648" i="1" s="1"/>
  <c r="Q533" i="1"/>
  <c r="P533" i="1"/>
  <c r="P648" i="1" s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B648" i="1" s="1"/>
  <c r="R532" i="1"/>
  <c r="Q532" i="1"/>
  <c r="Q647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O528" i="1"/>
  <c r="N528" i="1"/>
  <c r="J528" i="1"/>
  <c r="C528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M520" i="1"/>
  <c r="R519" i="1"/>
  <c r="Q519" i="1"/>
  <c r="P519" i="1"/>
  <c r="O519" i="1"/>
  <c r="N519" i="1"/>
  <c r="M519" i="1"/>
  <c r="L519" i="1"/>
  <c r="L640" i="1" s="1"/>
  <c r="K519" i="1"/>
  <c r="J519" i="1"/>
  <c r="I519" i="1"/>
  <c r="H519" i="1"/>
  <c r="G519" i="1"/>
  <c r="F519" i="1"/>
  <c r="E519" i="1"/>
  <c r="D519" i="1"/>
  <c r="C519" i="1"/>
  <c r="C640" i="1" s="1"/>
  <c r="B519" i="1"/>
  <c r="R518" i="1"/>
  <c r="Q518" i="1"/>
  <c r="P518" i="1"/>
  <c r="O518" i="1"/>
  <c r="N518" i="1"/>
  <c r="M518" i="1"/>
  <c r="M639" i="1" s="1"/>
  <c r="L518" i="1"/>
  <c r="K518" i="1"/>
  <c r="J518" i="1"/>
  <c r="J639" i="1" s="1"/>
  <c r="I518" i="1"/>
  <c r="H518" i="1"/>
  <c r="G518" i="1"/>
  <c r="F518" i="1"/>
  <c r="E518" i="1"/>
  <c r="D518" i="1"/>
  <c r="D639" i="1" s="1"/>
  <c r="C518" i="1"/>
  <c r="B518" i="1"/>
  <c r="R517" i="1"/>
  <c r="Q517" i="1"/>
  <c r="P517" i="1"/>
  <c r="O517" i="1"/>
  <c r="N517" i="1"/>
  <c r="M517" i="1"/>
  <c r="L517" i="1"/>
  <c r="K517" i="1"/>
  <c r="K638" i="1" s="1"/>
  <c r="J517" i="1"/>
  <c r="I517" i="1"/>
  <c r="H517" i="1"/>
  <c r="G517" i="1"/>
  <c r="F517" i="1"/>
  <c r="E517" i="1"/>
  <c r="E638" i="1" s="1"/>
  <c r="D517" i="1"/>
  <c r="C517" i="1"/>
  <c r="B517" i="1"/>
  <c r="R516" i="1"/>
  <c r="Q516" i="1"/>
  <c r="P516" i="1"/>
  <c r="O516" i="1"/>
  <c r="O637" i="1" s="1"/>
  <c r="N516" i="1"/>
  <c r="M516" i="1"/>
  <c r="L516" i="1"/>
  <c r="L637" i="1" s="1"/>
  <c r="K516" i="1"/>
  <c r="J516" i="1"/>
  <c r="I516" i="1"/>
  <c r="H516" i="1"/>
  <c r="G516" i="1"/>
  <c r="F516" i="1"/>
  <c r="F637" i="1" s="1"/>
  <c r="E516" i="1"/>
  <c r="D516" i="1"/>
  <c r="C516" i="1"/>
  <c r="B516" i="1"/>
  <c r="O509" i="1"/>
  <c r="M509" i="1"/>
  <c r="E508" i="1"/>
  <c r="O507" i="1"/>
  <c r="L507" i="1"/>
  <c r="K507" i="1"/>
  <c r="E507" i="1"/>
  <c r="N503" i="1"/>
  <c r="L503" i="1"/>
  <c r="K503" i="1"/>
  <c r="E503" i="1"/>
  <c r="R502" i="1"/>
  <c r="Q502" i="1"/>
  <c r="P502" i="1"/>
  <c r="O502" i="1"/>
  <c r="O510" i="1" s="1"/>
  <c r="N502" i="1"/>
  <c r="M502" i="1"/>
  <c r="L502" i="1"/>
  <c r="L510" i="1" s="1"/>
  <c r="K502" i="1"/>
  <c r="J502" i="1"/>
  <c r="I502" i="1"/>
  <c r="H502" i="1"/>
  <c r="G502" i="1"/>
  <c r="F502" i="1"/>
  <c r="E502" i="1"/>
  <c r="D502" i="1"/>
  <c r="C502" i="1"/>
  <c r="B502" i="1"/>
  <c r="R501" i="1"/>
  <c r="Q501" i="1"/>
  <c r="P501" i="1"/>
  <c r="P509" i="1" s="1"/>
  <c r="O501" i="1"/>
  <c r="N501" i="1"/>
  <c r="M501" i="1"/>
  <c r="L501" i="1"/>
  <c r="K501" i="1"/>
  <c r="J501" i="1"/>
  <c r="I501" i="1"/>
  <c r="H501" i="1"/>
  <c r="G501" i="1"/>
  <c r="G503" i="1" s="1"/>
  <c r="F501" i="1"/>
  <c r="E501" i="1"/>
  <c r="D501" i="1"/>
  <c r="C501" i="1"/>
  <c r="B501" i="1"/>
  <c r="R500" i="1"/>
  <c r="Q500" i="1"/>
  <c r="Q503" i="1" s="1"/>
  <c r="P500" i="1"/>
  <c r="P503" i="1" s="1"/>
  <c r="O500" i="1"/>
  <c r="O503" i="1" s="1"/>
  <c r="N500" i="1"/>
  <c r="M500" i="1"/>
  <c r="L500" i="1"/>
  <c r="K500" i="1"/>
  <c r="K508" i="1" s="1"/>
  <c r="J500" i="1"/>
  <c r="I500" i="1"/>
  <c r="H500" i="1"/>
  <c r="H503" i="1" s="1"/>
  <c r="G500" i="1"/>
  <c r="F500" i="1"/>
  <c r="E500" i="1"/>
  <c r="D500" i="1"/>
  <c r="C500" i="1"/>
  <c r="B500" i="1"/>
  <c r="R499" i="1"/>
  <c r="Q499" i="1"/>
  <c r="P499" i="1"/>
  <c r="O499" i="1"/>
  <c r="N499" i="1"/>
  <c r="M499" i="1"/>
  <c r="M503" i="1" s="1"/>
  <c r="L499" i="1"/>
  <c r="K499" i="1"/>
  <c r="J499" i="1"/>
  <c r="J503" i="1" s="1"/>
  <c r="I499" i="1"/>
  <c r="I503" i="1" s="1"/>
  <c r="H499" i="1"/>
  <c r="G499" i="1"/>
  <c r="F499" i="1"/>
  <c r="F507" i="1" s="1"/>
  <c r="E499" i="1"/>
  <c r="D499" i="1"/>
  <c r="D503" i="1" s="1"/>
  <c r="C499" i="1"/>
  <c r="C503" i="1" s="1"/>
  <c r="B499" i="1"/>
  <c r="B503" i="1" s="1"/>
  <c r="Q496" i="1"/>
  <c r="P496" i="1"/>
  <c r="M496" i="1"/>
  <c r="J496" i="1"/>
  <c r="C496" i="1"/>
  <c r="R495" i="1"/>
  <c r="Q495" i="1"/>
  <c r="P495" i="1"/>
  <c r="O495" i="1"/>
  <c r="N495" i="1"/>
  <c r="N496" i="1" s="1"/>
  <c r="M495" i="1"/>
  <c r="L495" i="1"/>
  <c r="K495" i="1"/>
  <c r="J495" i="1"/>
  <c r="I495" i="1"/>
  <c r="H495" i="1"/>
  <c r="G495" i="1"/>
  <c r="F495" i="1"/>
  <c r="E495" i="1"/>
  <c r="D495" i="1"/>
  <c r="C495" i="1"/>
  <c r="B495" i="1"/>
  <c r="R494" i="1"/>
  <c r="Q494" i="1"/>
  <c r="P494" i="1"/>
  <c r="O494" i="1"/>
  <c r="N494" i="1"/>
  <c r="M494" i="1"/>
  <c r="L494" i="1"/>
  <c r="L496" i="1" s="1"/>
  <c r="K494" i="1"/>
  <c r="J494" i="1"/>
  <c r="I494" i="1"/>
  <c r="H494" i="1"/>
  <c r="G494" i="1"/>
  <c r="F494" i="1"/>
  <c r="E494" i="1"/>
  <c r="D494" i="1"/>
  <c r="C494" i="1"/>
  <c r="B494" i="1"/>
  <c r="R493" i="1"/>
  <c r="R496" i="1" s="1"/>
  <c r="Q493" i="1"/>
  <c r="P493" i="1"/>
  <c r="O493" i="1"/>
  <c r="O496" i="1" s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R492" i="1"/>
  <c r="Q492" i="1"/>
  <c r="P492" i="1"/>
  <c r="O492" i="1"/>
  <c r="N492" i="1"/>
  <c r="M492" i="1"/>
  <c r="L492" i="1"/>
  <c r="K492" i="1"/>
  <c r="K496" i="1" s="1"/>
  <c r="J492" i="1"/>
  <c r="I492" i="1"/>
  <c r="I496" i="1" s="1"/>
  <c r="H492" i="1"/>
  <c r="H496" i="1" s="1"/>
  <c r="G492" i="1"/>
  <c r="G496" i="1" s="1"/>
  <c r="F492" i="1"/>
  <c r="F496" i="1" s="1"/>
  <c r="E492" i="1"/>
  <c r="D492" i="1"/>
  <c r="C492" i="1"/>
  <c r="B492" i="1"/>
  <c r="B496" i="1" s="1"/>
  <c r="R490" i="1"/>
  <c r="O490" i="1"/>
  <c r="H490" i="1"/>
  <c r="F490" i="1"/>
  <c r="E490" i="1"/>
  <c r="B490" i="1"/>
  <c r="R489" i="1"/>
  <c r="Q489" i="1"/>
  <c r="P489" i="1"/>
  <c r="P490" i="1" s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R488" i="1"/>
  <c r="Q488" i="1"/>
  <c r="Q490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R487" i="1"/>
  <c r="Q487" i="1"/>
  <c r="P487" i="1"/>
  <c r="O487" i="1"/>
  <c r="N487" i="1"/>
  <c r="N490" i="1" s="1"/>
  <c r="M487" i="1"/>
  <c r="L487" i="1"/>
  <c r="K487" i="1"/>
  <c r="J487" i="1"/>
  <c r="I487" i="1"/>
  <c r="H487" i="1"/>
  <c r="G487" i="1"/>
  <c r="F487" i="1"/>
  <c r="E487" i="1"/>
  <c r="D487" i="1"/>
  <c r="C487" i="1"/>
  <c r="B487" i="1"/>
  <c r="R486" i="1"/>
  <c r="Q486" i="1"/>
  <c r="P486" i="1"/>
  <c r="O486" i="1"/>
  <c r="N486" i="1"/>
  <c r="M486" i="1"/>
  <c r="M490" i="1" s="1"/>
  <c r="L486" i="1"/>
  <c r="L490" i="1" s="1"/>
  <c r="K486" i="1"/>
  <c r="J486" i="1"/>
  <c r="I486" i="1"/>
  <c r="H486" i="1"/>
  <c r="G486" i="1"/>
  <c r="G490" i="1" s="1"/>
  <c r="F486" i="1"/>
  <c r="E486" i="1"/>
  <c r="D486" i="1"/>
  <c r="D490" i="1" s="1"/>
  <c r="C486" i="1"/>
  <c r="C490" i="1" s="1"/>
  <c r="B486" i="1"/>
  <c r="M484" i="1"/>
  <c r="K484" i="1"/>
  <c r="J484" i="1"/>
  <c r="G484" i="1"/>
  <c r="D484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F484" i="1" s="1"/>
  <c r="E482" i="1"/>
  <c r="D482" i="1"/>
  <c r="C482" i="1"/>
  <c r="B482" i="1"/>
  <c r="R481" i="1"/>
  <c r="R484" i="1" s="1"/>
  <c r="Q481" i="1"/>
  <c r="P481" i="1"/>
  <c r="P484" i="1" s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R480" i="1"/>
  <c r="Q480" i="1"/>
  <c r="P480" i="1"/>
  <c r="O480" i="1"/>
  <c r="N480" i="1"/>
  <c r="M480" i="1"/>
  <c r="L480" i="1"/>
  <c r="L484" i="1" s="1"/>
  <c r="K480" i="1"/>
  <c r="J480" i="1"/>
  <c r="I480" i="1"/>
  <c r="I484" i="1" s="1"/>
  <c r="H480" i="1"/>
  <c r="H484" i="1" s="1"/>
  <c r="G480" i="1"/>
  <c r="F480" i="1"/>
  <c r="E480" i="1"/>
  <c r="E484" i="1" s="1"/>
  <c r="D480" i="1"/>
  <c r="C480" i="1"/>
  <c r="C484" i="1" s="1"/>
  <c r="B480" i="1"/>
  <c r="B484" i="1" s="1"/>
  <c r="R478" i="1"/>
  <c r="P478" i="1"/>
  <c r="O478" i="1"/>
  <c r="L478" i="1"/>
  <c r="I478" i="1"/>
  <c r="B478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R476" i="1"/>
  <c r="Q476" i="1"/>
  <c r="P476" i="1"/>
  <c r="O476" i="1"/>
  <c r="N476" i="1"/>
  <c r="M476" i="1"/>
  <c r="L476" i="1"/>
  <c r="K476" i="1"/>
  <c r="K478" i="1" s="1"/>
  <c r="J476" i="1"/>
  <c r="I476" i="1"/>
  <c r="H476" i="1"/>
  <c r="G476" i="1"/>
  <c r="F476" i="1"/>
  <c r="E476" i="1"/>
  <c r="D476" i="1"/>
  <c r="C476" i="1"/>
  <c r="B476" i="1"/>
  <c r="R475" i="1"/>
  <c r="Q475" i="1"/>
  <c r="Q478" i="1" s="1"/>
  <c r="P475" i="1"/>
  <c r="O475" i="1"/>
  <c r="N475" i="1"/>
  <c r="N478" i="1" s="1"/>
  <c r="M475" i="1"/>
  <c r="L475" i="1"/>
  <c r="K475" i="1"/>
  <c r="J475" i="1"/>
  <c r="I475" i="1"/>
  <c r="H475" i="1"/>
  <c r="G475" i="1"/>
  <c r="F475" i="1"/>
  <c r="E475" i="1"/>
  <c r="D475" i="1"/>
  <c r="C475" i="1"/>
  <c r="B475" i="1"/>
  <c r="R474" i="1"/>
  <c r="Q474" i="1"/>
  <c r="P474" i="1"/>
  <c r="O474" i="1"/>
  <c r="N474" i="1"/>
  <c r="M474" i="1"/>
  <c r="M478" i="1" s="1"/>
  <c r="L474" i="1"/>
  <c r="K474" i="1"/>
  <c r="J474" i="1"/>
  <c r="J478" i="1" s="1"/>
  <c r="I474" i="1"/>
  <c r="H474" i="1"/>
  <c r="H478" i="1" s="1"/>
  <c r="G474" i="1"/>
  <c r="G478" i="1" s="1"/>
  <c r="F474" i="1"/>
  <c r="F478" i="1" s="1"/>
  <c r="E474" i="1"/>
  <c r="D474" i="1"/>
  <c r="C474" i="1"/>
  <c r="B474" i="1"/>
  <c r="Q472" i="1"/>
  <c r="N472" i="1"/>
  <c r="G472" i="1"/>
  <c r="E472" i="1"/>
  <c r="D472" i="1"/>
  <c r="R471" i="1"/>
  <c r="Q471" i="1"/>
  <c r="P471" i="1"/>
  <c r="O471" i="1"/>
  <c r="O472" i="1" s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R470" i="1"/>
  <c r="Q470" i="1"/>
  <c r="P470" i="1"/>
  <c r="P472" i="1" s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R468" i="1"/>
  <c r="R472" i="1" s="1"/>
  <c r="Q468" i="1"/>
  <c r="P468" i="1"/>
  <c r="O468" i="1"/>
  <c r="N468" i="1"/>
  <c r="M468" i="1"/>
  <c r="M472" i="1" s="1"/>
  <c r="L468" i="1"/>
  <c r="L472" i="1" s="1"/>
  <c r="K468" i="1"/>
  <c r="K472" i="1" s="1"/>
  <c r="J468" i="1"/>
  <c r="I468" i="1"/>
  <c r="H468" i="1"/>
  <c r="H472" i="1" s="1"/>
  <c r="G468" i="1"/>
  <c r="F468" i="1"/>
  <c r="F472" i="1" s="1"/>
  <c r="E468" i="1"/>
  <c r="D468" i="1"/>
  <c r="C468" i="1"/>
  <c r="C472" i="1" s="1"/>
  <c r="B468" i="1"/>
  <c r="B472" i="1" s="1"/>
  <c r="L465" i="1"/>
  <c r="J465" i="1"/>
  <c r="J511" i="1" s="1"/>
  <c r="I465" i="1"/>
  <c r="F465" i="1"/>
  <c r="C465" i="1"/>
  <c r="C511" i="1" s="1"/>
  <c r="R464" i="1"/>
  <c r="R510" i="1" s="1"/>
  <c r="Q464" i="1"/>
  <c r="Q510" i="1" s="1"/>
  <c r="P464" i="1"/>
  <c r="P510" i="1" s="1"/>
  <c r="O464" i="1"/>
  <c r="N464" i="1"/>
  <c r="N510" i="1" s="1"/>
  <c r="M464" i="1"/>
  <c r="M510" i="1" s="1"/>
  <c r="L464" i="1"/>
  <c r="K464" i="1"/>
  <c r="K510" i="1" s="1"/>
  <c r="J464" i="1"/>
  <c r="J510" i="1" s="1"/>
  <c r="J635" i="1" s="1"/>
  <c r="I464" i="1"/>
  <c r="I510" i="1" s="1"/>
  <c r="H464" i="1"/>
  <c r="H640" i="1" s="1"/>
  <c r="G464" i="1"/>
  <c r="G510" i="1" s="1"/>
  <c r="F464" i="1"/>
  <c r="F510" i="1" s="1"/>
  <c r="E464" i="1"/>
  <c r="E510" i="1" s="1"/>
  <c r="D464" i="1"/>
  <c r="D465" i="1" s="1"/>
  <c r="C464" i="1"/>
  <c r="C510" i="1" s="1"/>
  <c r="B464" i="1"/>
  <c r="B510" i="1" s="1"/>
  <c r="R463" i="1"/>
  <c r="R509" i="1" s="1"/>
  <c r="Q463" i="1"/>
  <c r="Q509" i="1" s="1"/>
  <c r="P463" i="1"/>
  <c r="O463" i="1"/>
  <c r="N463" i="1"/>
  <c r="N509" i="1" s="1"/>
  <c r="M463" i="1"/>
  <c r="L463" i="1"/>
  <c r="L509" i="1" s="1"/>
  <c r="K463" i="1"/>
  <c r="K509" i="1" s="1"/>
  <c r="K634" i="1" s="1"/>
  <c r="J463" i="1"/>
  <c r="J509" i="1" s="1"/>
  <c r="I463" i="1"/>
  <c r="I509" i="1" s="1"/>
  <c r="H463" i="1"/>
  <c r="H509" i="1" s="1"/>
  <c r="H634" i="1" s="1"/>
  <c r="G463" i="1"/>
  <c r="G509" i="1" s="1"/>
  <c r="F463" i="1"/>
  <c r="F509" i="1" s="1"/>
  <c r="E463" i="1"/>
  <c r="E465" i="1" s="1"/>
  <c r="D463" i="1"/>
  <c r="D509" i="1" s="1"/>
  <c r="C463" i="1"/>
  <c r="C509" i="1" s="1"/>
  <c r="B463" i="1"/>
  <c r="B509" i="1" s="1"/>
  <c r="R462" i="1"/>
  <c r="R465" i="1" s="1"/>
  <c r="Q462" i="1"/>
  <c r="Q465" i="1" s="1"/>
  <c r="P462" i="1"/>
  <c r="O462" i="1"/>
  <c r="O465" i="1" s="1"/>
  <c r="O511" i="1" s="1"/>
  <c r="N462" i="1"/>
  <c r="N508" i="1" s="1"/>
  <c r="M462" i="1"/>
  <c r="M508" i="1" s="1"/>
  <c r="L462" i="1"/>
  <c r="L508" i="1" s="1"/>
  <c r="L633" i="1" s="1"/>
  <c r="K462" i="1"/>
  <c r="J462" i="1"/>
  <c r="J508" i="1" s="1"/>
  <c r="I462" i="1"/>
  <c r="I508" i="1" s="1"/>
  <c r="H462" i="1"/>
  <c r="H508" i="1" s="1"/>
  <c r="G462" i="1"/>
  <c r="G508" i="1" s="1"/>
  <c r="F462" i="1"/>
  <c r="F508" i="1" s="1"/>
  <c r="E462" i="1"/>
  <c r="D462" i="1"/>
  <c r="D508" i="1" s="1"/>
  <c r="C462" i="1"/>
  <c r="C508" i="1" s="1"/>
  <c r="B462" i="1"/>
  <c r="B508" i="1" s="1"/>
  <c r="R461" i="1"/>
  <c r="R507" i="1" s="1"/>
  <c r="Q461" i="1"/>
  <c r="Q507" i="1" s="1"/>
  <c r="P461" i="1"/>
  <c r="P507" i="1" s="1"/>
  <c r="O461" i="1"/>
  <c r="N461" i="1"/>
  <c r="N507" i="1" s="1"/>
  <c r="M461" i="1"/>
  <c r="M507" i="1" s="1"/>
  <c r="M632" i="1" s="1"/>
  <c r="L461" i="1"/>
  <c r="K461" i="1"/>
  <c r="K465" i="1" s="1"/>
  <c r="J461" i="1"/>
  <c r="J507" i="1" s="1"/>
  <c r="I461" i="1"/>
  <c r="I507" i="1" s="1"/>
  <c r="H461" i="1"/>
  <c r="H465" i="1" s="1"/>
  <c r="G461" i="1"/>
  <c r="G465" i="1" s="1"/>
  <c r="F461" i="1"/>
  <c r="E461" i="1"/>
  <c r="D461" i="1"/>
  <c r="D507" i="1" s="1"/>
  <c r="C461" i="1"/>
  <c r="C507" i="1" s="1"/>
  <c r="B461" i="1"/>
  <c r="B465" i="1" s="1"/>
  <c r="R457" i="1"/>
  <c r="Q457" i="1"/>
  <c r="Q673" i="1" s="1"/>
  <c r="Q680" i="1" s="1"/>
  <c r="P457" i="1"/>
  <c r="P673" i="1" s="1"/>
  <c r="P680" i="1" s="1"/>
  <c r="O457" i="1"/>
  <c r="O673" i="1" s="1"/>
  <c r="O680" i="1" s="1"/>
  <c r="N457" i="1"/>
  <c r="N673" i="1" s="1"/>
  <c r="N680" i="1" s="1"/>
  <c r="M457" i="1"/>
  <c r="M673" i="1" s="1"/>
  <c r="M680" i="1" s="1"/>
  <c r="L457" i="1"/>
  <c r="L673" i="1" s="1"/>
  <c r="L680" i="1" s="1"/>
  <c r="K457" i="1"/>
  <c r="K673" i="1" s="1"/>
  <c r="K680" i="1" s="1"/>
  <c r="J457" i="1"/>
  <c r="J673" i="1" s="1"/>
  <c r="J680" i="1" s="1"/>
  <c r="I457" i="1"/>
  <c r="I673" i="1" s="1"/>
  <c r="I680" i="1" s="1"/>
  <c r="H457" i="1"/>
  <c r="H673" i="1" s="1"/>
  <c r="H680" i="1" s="1"/>
  <c r="G457" i="1"/>
  <c r="G673" i="1" s="1"/>
  <c r="G680" i="1" s="1"/>
  <c r="F457" i="1"/>
  <c r="F673" i="1" s="1"/>
  <c r="F680" i="1" s="1"/>
  <c r="E457" i="1"/>
  <c r="E673" i="1" s="1"/>
  <c r="E680" i="1" s="1"/>
  <c r="D457" i="1"/>
  <c r="D673" i="1" s="1"/>
  <c r="D680" i="1" s="1"/>
  <c r="C457" i="1"/>
  <c r="C673" i="1" s="1"/>
  <c r="C680" i="1" s="1"/>
  <c r="B457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F452" i="1"/>
  <c r="R451" i="1"/>
  <c r="R452" i="1" s="1"/>
  <c r="Q451" i="1"/>
  <c r="P451" i="1"/>
  <c r="O451" i="1"/>
  <c r="N451" i="1"/>
  <c r="M451" i="1"/>
  <c r="L451" i="1"/>
  <c r="K451" i="1"/>
  <c r="J451" i="1"/>
  <c r="J452" i="1" s="1"/>
  <c r="I451" i="1"/>
  <c r="H451" i="1"/>
  <c r="G451" i="1"/>
  <c r="G452" i="1" s="1"/>
  <c r="F451" i="1"/>
  <c r="E451" i="1"/>
  <c r="D451" i="1"/>
  <c r="C451" i="1"/>
  <c r="B451" i="1"/>
  <c r="B452" i="1" s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R444" i="1"/>
  <c r="Q444" i="1"/>
  <c r="P444" i="1"/>
  <c r="P445" i="1" s="1"/>
  <c r="O444" i="1"/>
  <c r="N444" i="1"/>
  <c r="M444" i="1"/>
  <c r="L444" i="1"/>
  <c r="K444" i="1"/>
  <c r="J444" i="1"/>
  <c r="J445" i="1" s="1"/>
  <c r="I444" i="1"/>
  <c r="H444" i="1"/>
  <c r="G444" i="1"/>
  <c r="G445" i="1" s="1"/>
  <c r="F444" i="1"/>
  <c r="F445" i="1" s="1"/>
  <c r="E444" i="1"/>
  <c r="D444" i="1"/>
  <c r="C444" i="1"/>
  <c r="C445" i="1" s="1"/>
  <c r="B444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P439" i="1"/>
  <c r="R438" i="1"/>
  <c r="R439" i="1" s="1"/>
  <c r="Q438" i="1"/>
  <c r="Q439" i="1" s="1"/>
  <c r="P438" i="1"/>
  <c r="O438" i="1"/>
  <c r="N438" i="1"/>
  <c r="M438" i="1"/>
  <c r="L438" i="1"/>
  <c r="K438" i="1"/>
  <c r="J438" i="1"/>
  <c r="I438" i="1"/>
  <c r="H438" i="1"/>
  <c r="G438" i="1"/>
  <c r="G439" i="1" s="1"/>
  <c r="F438" i="1"/>
  <c r="E438" i="1"/>
  <c r="D438" i="1"/>
  <c r="D439" i="1" s="1"/>
  <c r="C438" i="1"/>
  <c r="B438" i="1"/>
  <c r="B439" i="1" s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R431" i="1"/>
  <c r="K431" i="1"/>
  <c r="R430" i="1"/>
  <c r="K430" i="1"/>
  <c r="R425" i="1"/>
  <c r="K425" i="1"/>
  <c r="R424" i="1"/>
  <c r="K424" i="1"/>
  <c r="K420" i="1"/>
  <c r="K421" i="1" s="1"/>
  <c r="R419" i="1"/>
  <c r="K419" i="1"/>
  <c r="R418" i="1"/>
  <c r="K418" i="1"/>
  <c r="B418" i="1"/>
  <c r="O415" i="1"/>
  <c r="G415" i="1"/>
  <c r="R414" i="1"/>
  <c r="R415" i="1" s="1"/>
  <c r="Q414" i="1"/>
  <c r="P414" i="1"/>
  <c r="P415" i="1" s="1"/>
  <c r="O414" i="1"/>
  <c r="N414" i="1"/>
  <c r="M414" i="1"/>
  <c r="L414" i="1"/>
  <c r="K414" i="1"/>
  <c r="J414" i="1"/>
  <c r="J415" i="1" s="1"/>
  <c r="I414" i="1"/>
  <c r="H414" i="1"/>
  <c r="G414" i="1"/>
  <c r="F414" i="1"/>
  <c r="F415" i="1" s="1"/>
  <c r="E414" i="1"/>
  <c r="E415" i="1" s="1"/>
  <c r="D414" i="1"/>
  <c r="D415" i="1" s="1"/>
  <c r="C414" i="1"/>
  <c r="C415" i="1" s="1"/>
  <c r="B414" i="1"/>
  <c r="B415" i="1" s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R409" i="1"/>
  <c r="P409" i="1"/>
  <c r="F409" i="1"/>
  <c r="C409" i="1"/>
  <c r="B409" i="1"/>
  <c r="R408" i="1"/>
  <c r="Q408" i="1"/>
  <c r="Q409" i="1" s="1"/>
  <c r="P408" i="1"/>
  <c r="O408" i="1"/>
  <c r="N408" i="1"/>
  <c r="M408" i="1"/>
  <c r="M409" i="1" s="1"/>
  <c r="L408" i="1"/>
  <c r="K408" i="1"/>
  <c r="K409" i="1" s="1"/>
  <c r="J408" i="1"/>
  <c r="J409" i="1" s="1"/>
  <c r="I408" i="1"/>
  <c r="I409" i="1" s="1"/>
  <c r="H408" i="1"/>
  <c r="H409" i="1" s="1"/>
  <c r="G408" i="1"/>
  <c r="G409" i="1" s="1"/>
  <c r="F408" i="1"/>
  <c r="E408" i="1"/>
  <c r="D408" i="1"/>
  <c r="D409" i="1" s="1"/>
  <c r="C408" i="1"/>
  <c r="B408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R402" i="1"/>
  <c r="R445" i="1" s="1"/>
  <c r="Q402" i="1"/>
  <c r="Q458" i="1" s="1"/>
  <c r="P402" i="1"/>
  <c r="P452" i="1" s="1"/>
  <c r="O402" i="1"/>
  <c r="O397" i="1" s="1"/>
  <c r="N402" i="1"/>
  <c r="N415" i="1" s="1"/>
  <c r="M402" i="1"/>
  <c r="L402" i="1"/>
  <c r="L367" i="1" s="1"/>
  <c r="K402" i="1"/>
  <c r="J402" i="1"/>
  <c r="J439" i="1" s="1"/>
  <c r="I402" i="1"/>
  <c r="H402" i="1"/>
  <c r="G402" i="1"/>
  <c r="G397" i="1" s="1"/>
  <c r="F402" i="1"/>
  <c r="F439" i="1" s="1"/>
  <c r="E402" i="1"/>
  <c r="E445" i="1" s="1"/>
  <c r="D402" i="1"/>
  <c r="D452" i="1" s="1"/>
  <c r="C402" i="1"/>
  <c r="C452" i="1" s="1"/>
  <c r="B402" i="1"/>
  <c r="B445" i="1" s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R397" i="1"/>
  <c r="P397" i="1"/>
  <c r="K397" i="1"/>
  <c r="I397" i="1"/>
  <c r="D397" i="1"/>
  <c r="R396" i="1"/>
  <c r="Q396" i="1"/>
  <c r="Q397" i="1" s="1"/>
  <c r="P396" i="1"/>
  <c r="O396" i="1"/>
  <c r="N396" i="1"/>
  <c r="N397" i="1" s="1"/>
  <c r="M396" i="1"/>
  <c r="M397" i="1" s="1"/>
  <c r="L396" i="1"/>
  <c r="L397" i="1" s="1"/>
  <c r="K396" i="1"/>
  <c r="J396" i="1"/>
  <c r="J397" i="1" s="1"/>
  <c r="I396" i="1"/>
  <c r="H396" i="1"/>
  <c r="H397" i="1" s="1"/>
  <c r="G396" i="1"/>
  <c r="F396" i="1"/>
  <c r="F397" i="1" s="1"/>
  <c r="E396" i="1"/>
  <c r="E397" i="1" s="1"/>
  <c r="D396" i="1"/>
  <c r="C396" i="1"/>
  <c r="C397" i="1" s="1"/>
  <c r="B396" i="1"/>
  <c r="B397" i="1" s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R391" i="1"/>
  <c r="P391" i="1"/>
  <c r="J391" i="1"/>
  <c r="G391" i="1"/>
  <c r="C391" i="1"/>
  <c r="R390" i="1"/>
  <c r="Q390" i="1"/>
  <c r="Q391" i="1" s="1"/>
  <c r="P390" i="1"/>
  <c r="O390" i="1"/>
  <c r="O391" i="1" s="1"/>
  <c r="N390" i="1"/>
  <c r="M390" i="1"/>
  <c r="M391" i="1" s="1"/>
  <c r="L390" i="1"/>
  <c r="K390" i="1"/>
  <c r="K391" i="1" s="1"/>
  <c r="J390" i="1"/>
  <c r="I390" i="1"/>
  <c r="I391" i="1" s="1"/>
  <c r="H390" i="1"/>
  <c r="H391" i="1" s="1"/>
  <c r="G390" i="1"/>
  <c r="F390" i="1"/>
  <c r="F391" i="1" s="1"/>
  <c r="E390" i="1"/>
  <c r="E391" i="1" s="1"/>
  <c r="D390" i="1"/>
  <c r="D391" i="1" s="1"/>
  <c r="C390" i="1"/>
  <c r="B390" i="1"/>
  <c r="B391" i="1" s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C385" i="1"/>
  <c r="R384" i="1"/>
  <c r="R385" i="1" s="1"/>
  <c r="Q384" i="1"/>
  <c r="P384" i="1"/>
  <c r="P385" i="1" s="1"/>
  <c r="O384" i="1"/>
  <c r="O385" i="1" s="1"/>
  <c r="N384" i="1"/>
  <c r="N385" i="1" s="1"/>
  <c r="M384" i="1"/>
  <c r="M385" i="1" s="1"/>
  <c r="L384" i="1"/>
  <c r="L385" i="1" s="1"/>
  <c r="K384" i="1"/>
  <c r="K385" i="1" s="1"/>
  <c r="J384" i="1"/>
  <c r="J385" i="1" s="1"/>
  <c r="I384" i="1"/>
  <c r="I385" i="1" s="1"/>
  <c r="H384" i="1"/>
  <c r="H385" i="1" s="1"/>
  <c r="G384" i="1"/>
  <c r="G385" i="1" s="1"/>
  <c r="F384" i="1"/>
  <c r="F385" i="1" s="1"/>
  <c r="E384" i="1"/>
  <c r="E385" i="1" s="1"/>
  <c r="D384" i="1"/>
  <c r="D385" i="1" s="1"/>
  <c r="C384" i="1"/>
  <c r="B384" i="1"/>
  <c r="B385" i="1" s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F379" i="1"/>
  <c r="D379" i="1"/>
  <c r="B379" i="1"/>
  <c r="R378" i="1"/>
  <c r="Q378" i="1"/>
  <c r="P378" i="1"/>
  <c r="O378" i="1"/>
  <c r="N378" i="1"/>
  <c r="N379" i="1" s="1"/>
  <c r="M378" i="1"/>
  <c r="L378" i="1"/>
  <c r="K378" i="1"/>
  <c r="J378" i="1"/>
  <c r="I378" i="1"/>
  <c r="H378" i="1"/>
  <c r="G378" i="1"/>
  <c r="F378" i="1"/>
  <c r="E378" i="1"/>
  <c r="D378" i="1"/>
  <c r="C378" i="1"/>
  <c r="B378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G373" i="1"/>
  <c r="C373" i="1"/>
  <c r="R372" i="1"/>
  <c r="R373" i="1" s="1"/>
  <c r="Q372" i="1"/>
  <c r="Q373" i="1" s="1"/>
  <c r="P372" i="1"/>
  <c r="P373" i="1" s="1"/>
  <c r="O372" i="1"/>
  <c r="O373" i="1" s="1"/>
  <c r="N372" i="1"/>
  <c r="N373" i="1" s="1"/>
  <c r="M372" i="1"/>
  <c r="M373" i="1" s="1"/>
  <c r="L372" i="1"/>
  <c r="L373" i="1" s="1"/>
  <c r="K372" i="1"/>
  <c r="K373" i="1" s="1"/>
  <c r="J372" i="1"/>
  <c r="J373" i="1" s="1"/>
  <c r="I372" i="1"/>
  <c r="I373" i="1" s="1"/>
  <c r="H372" i="1"/>
  <c r="H373" i="1" s="1"/>
  <c r="G372" i="1"/>
  <c r="F372" i="1"/>
  <c r="F373" i="1" s="1"/>
  <c r="E372" i="1"/>
  <c r="D372" i="1"/>
  <c r="D373" i="1" s="1"/>
  <c r="C372" i="1"/>
  <c r="B372" i="1"/>
  <c r="B373" i="1" s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X368" i="1"/>
  <c r="X369" i="1" s="1"/>
  <c r="X371" i="1" s="1"/>
  <c r="Y367" i="1"/>
  <c r="Z367" i="1" s="1"/>
  <c r="X367" i="1"/>
  <c r="I367" i="1"/>
  <c r="G367" i="1"/>
  <c r="C367" i="1"/>
  <c r="R366" i="1"/>
  <c r="R367" i="1" s="1"/>
  <c r="Q366" i="1"/>
  <c r="Q367" i="1" s="1"/>
  <c r="P366" i="1"/>
  <c r="P367" i="1" s="1"/>
  <c r="O366" i="1"/>
  <c r="O367" i="1" s="1"/>
  <c r="N366" i="1"/>
  <c r="N367" i="1" s="1"/>
  <c r="M366" i="1"/>
  <c r="M367" i="1" s="1"/>
  <c r="L366" i="1"/>
  <c r="K366" i="1"/>
  <c r="K367" i="1" s="1"/>
  <c r="J366" i="1"/>
  <c r="J367" i="1" s="1"/>
  <c r="I366" i="1"/>
  <c r="H366" i="1"/>
  <c r="H367" i="1" s="1"/>
  <c r="G366" i="1"/>
  <c r="F366" i="1"/>
  <c r="F367" i="1" s="1"/>
  <c r="E366" i="1"/>
  <c r="D366" i="1"/>
  <c r="D367" i="1" s="1"/>
  <c r="C366" i="1"/>
  <c r="B366" i="1"/>
  <c r="B367" i="1" s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N361" i="1"/>
  <c r="L361" i="1"/>
  <c r="I361" i="1"/>
  <c r="G361" i="1"/>
  <c r="C361" i="1"/>
  <c r="R360" i="1"/>
  <c r="R361" i="1" s="1"/>
  <c r="Q360" i="1"/>
  <c r="Q361" i="1" s="1"/>
  <c r="P360" i="1"/>
  <c r="P361" i="1" s="1"/>
  <c r="O360" i="1"/>
  <c r="O361" i="1" s="1"/>
  <c r="N360" i="1"/>
  <c r="M360" i="1"/>
  <c r="M361" i="1" s="1"/>
  <c r="L360" i="1"/>
  <c r="K360" i="1"/>
  <c r="K361" i="1" s="1"/>
  <c r="J360" i="1"/>
  <c r="J361" i="1" s="1"/>
  <c r="I360" i="1"/>
  <c r="H360" i="1"/>
  <c r="H361" i="1" s="1"/>
  <c r="G360" i="1"/>
  <c r="F360" i="1"/>
  <c r="F361" i="1" s="1"/>
  <c r="E360" i="1"/>
  <c r="D360" i="1"/>
  <c r="D361" i="1" s="1"/>
  <c r="C360" i="1"/>
  <c r="B360" i="1"/>
  <c r="B361" i="1" s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Y355" i="1"/>
  <c r="Z355" i="1" s="1"/>
  <c r="AA355" i="1" s="1"/>
  <c r="N355" i="1"/>
  <c r="L355" i="1"/>
  <c r="K355" i="1"/>
  <c r="J355" i="1"/>
  <c r="I355" i="1"/>
  <c r="H355" i="1"/>
  <c r="F355" i="1"/>
  <c r="C355" i="1"/>
  <c r="B355" i="1"/>
  <c r="R354" i="1"/>
  <c r="R355" i="1" s="1"/>
  <c r="Q354" i="1"/>
  <c r="Q355" i="1" s="1"/>
  <c r="P354" i="1"/>
  <c r="P355" i="1" s="1"/>
  <c r="O354" i="1"/>
  <c r="O355" i="1" s="1"/>
  <c r="N354" i="1"/>
  <c r="M354" i="1"/>
  <c r="M355" i="1" s="1"/>
  <c r="L354" i="1"/>
  <c r="K354" i="1"/>
  <c r="J354" i="1"/>
  <c r="I354" i="1"/>
  <c r="H354" i="1"/>
  <c r="G354" i="1"/>
  <c r="G355" i="1" s="1"/>
  <c r="F354" i="1"/>
  <c r="E354" i="1"/>
  <c r="D354" i="1"/>
  <c r="D355" i="1" s="1"/>
  <c r="C354" i="1"/>
  <c r="B354" i="1"/>
  <c r="Y353" i="1"/>
  <c r="Z353" i="1" s="1"/>
  <c r="AA353" i="1" s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Y352" i="1"/>
  <c r="Z352" i="1" s="1"/>
  <c r="AA352" i="1" s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Y349" i="1"/>
  <c r="Z349" i="1" s="1"/>
  <c r="AA349" i="1" s="1"/>
  <c r="BK215" i="1"/>
  <c r="B541" i="1" s="1"/>
  <c r="BH215" i="1"/>
  <c r="C540" i="1" s="1"/>
  <c r="BA215" i="1"/>
  <c r="D543" i="1" s="1"/>
  <c r="AZ215" i="1"/>
  <c r="E540" i="1" s="1"/>
  <c r="AV215" i="1"/>
  <c r="F540" i="1" s="1"/>
  <c r="AR215" i="1"/>
  <c r="G540" i="1" s="1"/>
  <c r="AQ215" i="1"/>
  <c r="G541" i="1" s="1"/>
  <c r="AO215" i="1"/>
  <c r="G543" i="1" s="1"/>
  <c r="AM215" i="1"/>
  <c r="H541" i="1" s="1"/>
  <c r="AK215" i="1"/>
  <c r="H543" i="1" s="1"/>
  <c r="AJ215" i="1"/>
  <c r="I540" i="1" s="1"/>
  <c r="AI215" i="1"/>
  <c r="I541" i="1" s="1"/>
  <c r="AF215" i="1"/>
  <c r="J540" i="1" s="1"/>
  <c r="AE215" i="1"/>
  <c r="J541" i="1" s="1"/>
  <c r="AB215" i="1"/>
  <c r="K540" i="1" s="1"/>
  <c r="Z215" i="1"/>
  <c r="L540" i="1" s="1"/>
  <c r="U215" i="1"/>
  <c r="M541" i="1" s="1"/>
  <c r="S215" i="1"/>
  <c r="M543" i="1" s="1"/>
  <c r="R215" i="1"/>
  <c r="N540" i="1" s="1"/>
  <c r="P215" i="1"/>
  <c r="N542" i="1" s="1"/>
  <c r="O215" i="1"/>
  <c r="N543" i="1" s="1"/>
  <c r="N215" i="1"/>
  <c r="O540" i="1" s="1"/>
  <c r="L215" i="1"/>
  <c r="O542" i="1" s="1"/>
  <c r="K215" i="1"/>
  <c r="O543" i="1" s="1"/>
  <c r="I215" i="1"/>
  <c r="P541" i="1" s="1"/>
  <c r="G215" i="1"/>
  <c r="P543" i="1" s="1"/>
  <c r="BM213" i="1"/>
  <c r="BM215" i="1" s="1"/>
  <c r="BL213" i="1"/>
  <c r="BL215" i="1" s="1"/>
  <c r="B540" i="1" s="1"/>
  <c r="B544" i="1" s="1"/>
  <c r="B545" i="1" s="1"/>
  <c r="BK213" i="1"/>
  <c r="BJ213" i="1"/>
  <c r="BJ215" i="1" s="1"/>
  <c r="B542" i="1" s="1"/>
  <c r="BI213" i="1"/>
  <c r="BI215" i="1" s="1"/>
  <c r="B543" i="1" s="1"/>
  <c r="BH213" i="1"/>
  <c r="BG213" i="1"/>
  <c r="BG215" i="1" s="1"/>
  <c r="C541" i="1" s="1"/>
  <c r="BF213" i="1"/>
  <c r="BF215" i="1" s="1"/>
  <c r="C542" i="1" s="1"/>
  <c r="BE213" i="1"/>
  <c r="BE215" i="1" s="1"/>
  <c r="C543" i="1" s="1"/>
  <c r="BD213" i="1"/>
  <c r="BD215" i="1" s="1"/>
  <c r="D540" i="1" s="1"/>
  <c r="BC213" i="1"/>
  <c r="BC215" i="1" s="1"/>
  <c r="D541" i="1" s="1"/>
  <c r="BB213" i="1"/>
  <c r="BB215" i="1" s="1"/>
  <c r="D542" i="1" s="1"/>
  <c r="BA213" i="1"/>
  <c r="AZ213" i="1"/>
  <c r="AY213" i="1"/>
  <c r="AY215" i="1" s="1"/>
  <c r="E541" i="1" s="1"/>
  <c r="AX213" i="1"/>
  <c r="AX215" i="1" s="1"/>
  <c r="E542" i="1" s="1"/>
  <c r="AW213" i="1"/>
  <c r="AW215" i="1" s="1"/>
  <c r="E543" i="1" s="1"/>
  <c r="AV213" i="1"/>
  <c r="AU213" i="1"/>
  <c r="AU215" i="1" s="1"/>
  <c r="F541" i="1" s="1"/>
  <c r="AT213" i="1"/>
  <c r="AT215" i="1" s="1"/>
  <c r="F542" i="1" s="1"/>
  <c r="AS213" i="1"/>
  <c r="AS215" i="1" s="1"/>
  <c r="F543" i="1" s="1"/>
  <c r="AR213" i="1"/>
  <c r="AQ213" i="1"/>
  <c r="AP213" i="1"/>
  <c r="AP215" i="1" s="1"/>
  <c r="G542" i="1" s="1"/>
  <c r="AO213" i="1"/>
  <c r="AN213" i="1"/>
  <c r="AN215" i="1" s="1"/>
  <c r="H540" i="1" s="1"/>
  <c r="H544" i="1" s="1"/>
  <c r="H545" i="1" s="1"/>
  <c r="AM213" i="1"/>
  <c r="AL213" i="1"/>
  <c r="AL215" i="1" s="1"/>
  <c r="H542" i="1" s="1"/>
  <c r="AK213" i="1"/>
  <c r="AJ213" i="1"/>
  <c r="AI213" i="1"/>
  <c r="AH213" i="1"/>
  <c r="AH215" i="1" s="1"/>
  <c r="I542" i="1" s="1"/>
  <c r="AG213" i="1"/>
  <c r="AG215" i="1" s="1"/>
  <c r="I543" i="1" s="1"/>
  <c r="AF213" i="1"/>
  <c r="AE213" i="1"/>
  <c r="AD213" i="1"/>
  <c r="AD215" i="1" s="1"/>
  <c r="J542" i="1" s="1"/>
  <c r="AC213" i="1"/>
  <c r="AC215" i="1" s="1"/>
  <c r="J543" i="1" s="1"/>
  <c r="AB213" i="1"/>
  <c r="AA213" i="1"/>
  <c r="AA215" i="1" s="1"/>
  <c r="K543" i="1" s="1"/>
  <c r="Z213" i="1"/>
  <c r="Y213" i="1"/>
  <c r="Y215" i="1" s="1"/>
  <c r="L541" i="1" s="1"/>
  <c r="X213" i="1"/>
  <c r="X215" i="1" s="1"/>
  <c r="L542" i="1" s="1"/>
  <c r="W213" i="1"/>
  <c r="W215" i="1" s="1"/>
  <c r="L543" i="1" s="1"/>
  <c r="V213" i="1"/>
  <c r="V215" i="1" s="1"/>
  <c r="M540" i="1" s="1"/>
  <c r="U213" i="1"/>
  <c r="T213" i="1"/>
  <c r="T215" i="1" s="1"/>
  <c r="M542" i="1" s="1"/>
  <c r="S213" i="1"/>
  <c r="R213" i="1"/>
  <c r="Q213" i="1"/>
  <c r="Q215" i="1" s="1"/>
  <c r="N541" i="1" s="1"/>
  <c r="N544" i="1" s="1"/>
  <c r="P213" i="1"/>
  <c r="O213" i="1"/>
  <c r="N213" i="1"/>
  <c r="M213" i="1"/>
  <c r="M215" i="1" s="1"/>
  <c r="O541" i="1" s="1"/>
  <c r="O544" i="1" s="1"/>
  <c r="O545" i="1" s="1"/>
  <c r="L213" i="1"/>
  <c r="K213" i="1"/>
  <c r="J213" i="1"/>
  <c r="J215" i="1" s="1"/>
  <c r="P540" i="1" s="1"/>
  <c r="I213" i="1"/>
  <c r="H213" i="1"/>
  <c r="H215" i="1" s="1"/>
  <c r="P542" i="1" s="1"/>
  <c r="G213" i="1"/>
  <c r="F213" i="1"/>
  <c r="F215" i="1" s="1"/>
  <c r="Q540" i="1" s="1"/>
  <c r="E213" i="1"/>
  <c r="E215" i="1" s="1"/>
  <c r="Q541" i="1" s="1"/>
  <c r="D213" i="1"/>
  <c r="D215" i="1" s="1"/>
  <c r="Q542" i="1" s="1"/>
  <c r="C213" i="1"/>
  <c r="C215" i="1" s="1"/>
  <c r="Q543" i="1" s="1"/>
  <c r="B213" i="1"/>
  <c r="B215" i="1" s="1"/>
  <c r="R540" i="1" s="1"/>
  <c r="BL125" i="1"/>
  <c r="B429" i="1" s="1"/>
  <c r="BH125" i="1"/>
  <c r="C429" i="1" s="1"/>
  <c r="AV125" i="1"/>
  <c r="F429" i="1" s="1"/>
  <c r="AF125" i="1"/>
  <c r="J429" i="1" s="1"/>
  <c r="P125" i="1"/>
  <c r="N431" i="1" s="1"/>
  <c r="BL124" i="1"/>
  <c r="B423" i="1" s="1"/>
  <c r="BK124" i="1"/>
  <c r="B424" i="1" s="1"/>
  <c r="BH124" i="1"/>
  <c r="C423" i="1" s="1"/>
  <c r="BG124" i="1"/>
  <c r="C424" i="1" s="1"/>
  <c r="BD124" i="1"/>
  <c r="D423" i="1" s="1"/>
  <c r="BB124" i="1"/>
  <c r="D425" i="1" s="1"/>
  <c r="AW124" i="1"/>
  <c r="E426" i="1" s="1"/>
  <c r="E427" i="1" s="1"/>
  <c r="AV124" i="1"/>
  <c r="F423" i="1" s="1"/>
  <c r="AU124" i="1"/>
  <c r="F424" i="1" s="1"/>
  <c r="AR124" i="1"/>
  <c r="G423" i="1" s="1"/>
  <c r="AQ124" i="1"/>
  <c r="G424" i="1" s="1"/>
  <c r="AN124" i="1"/>
  <c r="H423" i="1" s="1"/>
  <c r="AL124" i="1"/>
  <c r="H425" i="1" s="1"/>
  <c r="AG124" i="1"/>
  <c r="I426" i="1" s="1"/>
  <c r="I427" i="1" s="1"/>
  <c r="AF124" i="1"/>
  <c r="J423" i="1" s="1"/>
  <c r="AE124" i="1"/>
  <c r="J424" i="1" s="1"/>
  <c r="AB124" i="1"/>
  <c r="K423" i="1" s="1"/>
  <c r="AA124" i="1"/>
  <c r="K426" i="1" s="1"/>
  <c r="K427" i="1" s="1"/>
  <c r="X124" i="1"/>
  <c r="L425" i="1" s="1"/>
  <c r="V124" i="1"/>
  <c r="M423" i="1" s="1"/>
  <c r="Q124" i="1"/>
  <c r="N424" i="1" s="1"/>
  <c r="P124" i="1"/>
  <c r="N425" i="1" s="1"/>
  <c r="O124" i="1"/>
  <c r="N426" i="1" s="1"/>
  <c r="N427" i="1" s="1"/>
  <c r="L124" i="1"/>
  <c r="O425" i="1" s="1"/>
  <c r="K124" i="1"/>
  <c r="O426" i="1" s="1"/>
  <c r="O427" i="1" s="1"/>
  <c r="H124" i="1"/>
  <c r="P425" i="1" s="1"/>
  <c r="F124" i="1"/>
  <c r="Q423" i="1" s="1"/>
  <c r="BL123" i="1"/>
  <c r="B417" i="1" s="1"/>
  <c r="BK123" i="1"/>
  <c r="BK125" i="1" s="1"/>
  <c r="B430" i="1" s="1"/>
  <c r="BJ123" i="1"/>
  <c r="BI123" i="1"/>
  <c r="B420" i="1" s="1"/>
  <c r="B421" i="1" s="1"/>
  <c r="BH123" i="1"/>
  <c r="C417" i="1" s="1"/>
  <c r="BG123" i="1"/>
  <c r="BG125" i="1" s="1"/>
  <c r="C430" i="1" s="1"/>
  <c r="BF123" i="1"/>
  <c r="C419" i="1" s="1"/>
  <c r="BE123" i="1"/>
  <c r="C420" i="1" s="1"/>
  <c r="C421" i="1" s="1"/>
  <c r="BD123" i="1"/>
  <c r="D417" i="1" s="1"/>
  <c r="BC123" i="1"/>
  <c r="D418" i="1" s="1"/>
  <c r="BA123" i="1"/>
  <c r="D420" i="1" s="1"/>
  <c r="D421" i="1" s="1"/>
  <c r="AV123" i="1"/>
  <c r="F417" i="1" s="1"/>
  <c r="AU123" i="1"/>
  <c r="F418" i="1" s="1"/>
  <c r="AT123" i="1"/>
  <c r="F419" i="1" s="1"/>
  <c r="AQ123" i="1"/>
  <c r="G418" i="1" s="1"/>
  <c r="AP123" i="1"/>
  <c r="G419" i="1" s="1"/>
  <c r="AM123" i="1"/>
  <c r="H418" i="1" s="1"/>
  <c r="AK123" i="1"/>
  <c r="H420" i="1" s="1"/>
  <c r="H421" i="1" s="1"/>
  <c r="AF123" i="1"/>
  <c r="J417" i="1" s="1"/>
  <c r="AE123" i="1"/>
  <c r="J418" i="1" s="1"/>
  <c r="AD123" i="1"/>
  <c r="J419" i="1" s="1"/>
  <c r="AA123" i="1"/>
  <c r="AA125" i="1" s="1"/>
  <c r="K432" i="1" s="1"/>
  <c r="Z123" i="1"/>
  <c r="L417" i="1" s="1"/>
  <c r="W123" i="1"/>
  <c r="L420" i="1" s="1"/>
  <c r="L421" i="1" s="1"/>
  <c r="U123" i="1"/>
  <c r="P123" i="1"/>
  <c r="N419" i="1" s="1"/>
  <c r="O123" i="1"/>
  <c r="O125" i="1" s="1"/>
  <c r="N432" i="1" s="1"/>
  <c r="N123" i="1"/>
  <c r="O417" i="1" s="1"/>
  <c r="K123" i="1"/>
  <c r="O420" i="1" s="1"/>
  <c r="O421" i="1" s="1"/>
  <c r="J123" i="1"/>
  <c r="P417" i="1" s="1"/>
  <c r="G123" i="1"/>
  <c r="P420" i="1" s="1"/>
  <c r="P421" i="1" s="1"/>
  <c r="E123" i="1"/>
  <c r="Q418" i="1" s="1"/>
  <c r="BL122" i="1"/>
  <c r="BK122" i="1"/>
  <c r="BJ122" i="1"/>
  <c r="BJ124" i="1" s="1"/>
  <c r="B425" i="1" s="1"/>
  <c r="BI122" i="1"/>
  <c r="BI124" i="1" s="1"/>
  <c r="BH122" i="1"/>
  <c r="BG122" i="1"/>
  <c r="BF122" i="1"/>
  <c r="BF124" i="1" s="1"/>
  <c r="C425" i="1" s="1"/>
  <c r="BE122" i="1"/>
  <c r="BE124" i="1" s="1"/>
  <c r="BD122" i="1"/>
  <c r="BC122" i="1"/>
  <c r="BC124" i="1" s="1"/>
  <c r="BB122" i="1"/>
  <c r="BA122" i="1"/>
  <c r="BA124" i="1" s="1"/>
  <c r="D426" i="1" s="1"/>
  <c r="D427" i="1" s="1"/>
  <c r="AZ122" i="1"/>
  <c r="AZ124" i="1" s="1"/>
  <c r="E423" i="1" s="1"/>
  <c r="AY122" i="1"/>
  <c r="AY124" i="1" s="1"/>
  <c r="E424" i="1" s="1"/>
  <c r="AX122" i="1"/>
  <c r="AX124" i="1" s="1"/>
  <c r="E425" i="1" s="1"/>
  <c r="AW122" i="1"/>
  <c r="AV122" i="1"/>
  <c r="AU122" i="1"/>
  <c r="AT122" i="1"/>
  <c r="AT124" i="1" s="1"/>
  <c r="F425" i="1" s="1"/>
  <c r="AS122" i="1"/>
  <c r="AS124" i="1" s="1"/>
  <c r="F426" i="1" s="1"/>
  <c r="F427" i="1" s="1"/>
  <c r="AR122" i="1"/>
  <c r="AQ122" i="1"/>
  <c r="AP122" i="1"/>
  <c r="AP124" i="1" s="1"/>
  <c r="G425" i="1" s="1"/>
  <c r="AO122" i="1"/>
  <c r="AO124" i="1" s="1"/>
  <c r="G426" i="1" s="1"/>
  <c r="G427" i="1" s="1"/>
  <c r="AN122" i="1"/>
  <c r="AM122" i="1"/>
  <c r="AM124" i="1" s="1"/>
  <c r="AL122" i="1"/>
  <c r="AK122" i="1"/>
  <c r="AK124" i="1" s="1"/>
  <c r="H426" i="1" s="1"/>
  <c r="H427" i="1" s="1"/>
  <c r="AJ122" i="1"/>
  <c r="AJ124" i="1" s="1"/>
  <c r="I423" i="1" s="1"/>
  <c r="AI122" i="1"/>
  <c r="AI124" i="1" s="1"/>
  <c r="I424" i="1" s="1"/>
  <c r="AH122" i="1"/>
  <c r="AH124" i="1" s="1"/>
  <c r="I425" i="1" s="1"/>
  <c r="AG122" i="1"/>
  <c r="AF122" i="1"/>
  <c r="AE122" i="1"/>
  <c r="AD122" i="1"/>
  <c r="AD124" i="1" s="1"/>
  <c r="J425" i="1" s="1"/>
  <c r="AC122" i="1"/>
  <c r="AC124" i="1" s="1"/>
  <c r="J426" i="1" s="1"/>
  <c r="J427" i="1" s="1"/>
  <c r="AB122" i="1"/>
  <c r="AA122" i="1"/>
  <c r="Z122" i="1"/>
  <c r="Z124" i="1" s="1"/>
  <c r="L423" i="1" s="1"/>
  <c r="Y122" i="1"/>
  <c r="Y124" i="1" s="1"/>
  <c r="L424" i="1" s="1"/>
  <c r="X122" i="1"/>
  <c r="W122" i="1"/>
  <c r="W124" i="1" s="1"/>
  <c r="V122" i="1"/>
  <c r="U122" i="1"/>
  <c r="U124" i="1" s="1"/>
  <c r="M424" i="1" s="1"/>
  <c r="T122" i="1"/>
  <c r="T124" i="1" s="1"/>
  <c r="M425" i="1" s="1"/>
  <c r="S122" i="1"/>
  <c r="S124" i="1" s="1"/>
  <c r="M426" i="1" s="1"/>
  <c r="M427" i="1" s="1"/>
  <c r="R122" i="1"/>
  <c r="R124" i="1" s="1"/>
  <c r="N423" i="1" s="1"/>
  <c r="Q122" i="1"/>
  <c r="P122" i="1"/>
  <c r="O122" i="1"/>
  <c r="N122" i="1"/>
  <c r="N124" i="1" s="1"/>
  <c r="O423" i="1" s="1"/>
  <c r="M122" i="1"/>
  <c r="M124" i="1" s="1"/>
  <c r="O424" i="1" s="1"/>
  <c r="L122" i="1"/>
  <c r="K122" i="1"/>
  <c r="J122" i="1"/>
  <c r="J124" i="1" s="1"/>
  <c r="P423" i="1" s="1"/>
  <c r="I122" i="1"/>
  <c r="I124" i="1" s="1"/>
  <c r="P424" i="1" s="1"/>
  <c r="H122" i="1"/>
  <c r="G122" i="1"/>
  <c r="G124" i="1" s="1"/>
  <c r="F122" i="1"/>
  <c r="E122" i="1"/>
  <c r="E124" i="1" s="1"/>
  <c r="Q424" i="1" s="1"/>
  <c r="D122" i="1"/>
  <c r="D124" i="1" s="1"/>
  <c r="Q425" i="1" s="1"/>
  <c r="C122" i="1"/>
  <c r="C124" i="1" s="1"/>
  <c r="Q426" i="1" s="1"/>
  <c r="Q427" i="1" s="1"/>
  <c r="B122" i="1"/>
  <c r="B124" i="1" s="1"/>
  <c r="BL121" i="1"/>
  <c r="BK121" i="1"/>
  <c r="BJ121" i="1"/>
  <c r="BI121" i="1"/>
  <c r="BH121" i="1"/>
  <c r="BG121" i="1"/>
  <c r="BF121" i="1"/>
  <c r="BE121" i="1"/>
  <c r="BD121" i="1"/>
  <c r="BC121" i="1"/>
  <c r="BB121" i="1"/>
  <c r="BB123" i="1" s="1"/>
  <c r="BA121" i="1"/>
  <c r="AZ121" i="1"/>
  <c r="AZ123" i="1" s="1"/>
  <c r="AY121" i="1"/>
  <c r="AY123" i="1" s="1"/>
  <c r="AX121" i="1"/>
  <c r="AX123" i="1" s="1"/>
  <c r="AW121" i="1"/>
  <c r="AW123" i="1" s="1"/>
  <c r="AV121" i="1"/>
  <c r="AU121" i="1"/>
  <c r="AT121" i="1"/>
  <c r="AS121" i="1"/>
  <c r="AS123" i="1" s="1"/>
  <c r="AR121" i="1"/>
  <c r="AR123" i="1" s="1"/>
  <c r="AQ121" i="1"/>
  <c r="AP121" i="1"/>
  <c r="AO121" i="1"/>
  <c r="AO123" i="1" s="1"/>
  <c r="AN121" i="1"/>
  <c r="AN123" i="1" s="1"/>
  <c r="AM121" i="1"/>
  <c r="AL121" i="1"/>
  <c r="AL123" i="1" s="1"/>
  <c r="AK121" i="1"/>
  <c r="AJ121" i="1"/>
  <c r="AJ123" i="1" s="1"/>
  <c r="AI121" i="1"/>
  <c r="AI123" i="1" s="1"/>
  <c r="AH121" i="1"/>
  <c r="AH123" i="1" s="1"/>
  <c r="AG121" i="1"/>
  <c r="AG123" i="1" s="1"/>
  <c r="AF121" i="1"/>
  <c r="AE121" i="1"/>
  <c r="AD121" i="1"/>
  <c r="AC121" i="1"/>
  <c r="AC123" i="1" s="1"/>
  <c r="AB121" i="1"/>
  <c r="AB123" i="1" s="1"/>
  <c r="AA121" i="1"/>
  <c r="Z121" i="1"/>
  <c r="Y121" i="1"/>
  <c r="Y123" i="1" s="1"/>
  <c r="X121" i="1"/>
  <c r="X123" i="1" s="1"/>
  <c r="W121" i="1"/>
  <c r="V121" i="1"/>
  <c r="V123" i="1" s="1"/>
  <c r="U121" i="1"/>
  <c r="T121" i="1"/>
  <c r="T123" i="1" s="1"/>
  <c r="S121" i="1"/>
  <c r="S123" i="1" s="1"/>
  <c r="R121" i="1"/>
  <c r="R123" i="1" s="1"/>
  <c r="Q121" i="1"/>
  <c r="Q123" i="1" s="1"/>
  <c r="P121" i="1"/>
  <c r="O121" i="1"/>
  <c r="N121" i="1"/>
  <c r="M121" i="1"/>
  <c r="M123" i="1" s="1"/>
  <c r="L121" i="1"/>
  <c r="L123" i="1" s="1"/>
  <c r="K121" i="1"/>
  <c r="J121" i="1"/>
  <c r="I121" i="1"/>
  <c r="I123" i="1" s="1"/>
  <c r="H121" i="1"/>
  <c r="H123" i="1" s="1"/>
  <c r="G121" i="1"/>
  <c r="F121" i="1"/>
  <c r="F123" i="1" s="1"/>
  <c r="E121" i="1"/>
  <c r="D121" i="1"/>
  <c r="D123" i="1" s="1"/>
  <c r="C121" i="1"/>
  <c r="C123" i="1" s="1"/>
  <c r="B121" i="1"/>
  <c r="B123" i="1" s="1"/>
  <c r="R417" i="1" l="1"/>
  <c r="R420" i="1"/>
  <c r="R421" i="1" s="1"/>
  <c r="B125" i="1"/>
  <c r="N417" i="1"/>
  <c r="R125" i="1"/>
  <c r="N429" i="1" s="1"/>
  <c r="E419" i="1"/>
  <c r="AX125" i="1"/>
  <c r="E431" i="1" s="1"/>
  <c r="P419" i="1"/>
  <c r="H125" i="1"/>
  <c r="P431" i="1" s="1"/>
  <c r="L419" i="1"/>
  <c r="X125" i="1"/>
  <c r="L431" i="1" s="1"/>
  <c r="H417" i="1"/>
  <c r="AN125" i="1"/>
  <c r="H429" i="1" s="1"/>
  <c r="C426" i="1"/>
  <c r="C427" i="1" s="1"/>
  <c r="BE125" i="1"/>
  <c r="C432" i="1" s="1"/>
  <c r="M125" i="1"/>
  <c r="O430" i="1" s="1"/>
  <c r="O418" i="1"/>
  <c r="BJ125" i="1"/>
  <c r="B431" i="1" s="1"/>
  <c r="Q420" i="1"/>
  <c r="Q421" i="1" s="1"/>
  <c r="C125" i="1"/>
  <c r="Q432" i="1" s="1"/>
  <c r="I418" i="1"/>
  <c r="AI125" i="1"/>
  <c r="I430" i="1" s="1"/>
  <c r="U125" i="1"/>
  <c r="M430" i="1" s="1"/>
  <c r="K664" i="1"/>
  <c r="K433" i="1"/>
  <c r="Q419" i="1"/>
  <c r="D125" i="1"/>
  <c r="Q431" i="1" s="1"/>
  <c r="M419" i="1"/>
  <c r="T125" i="1"/>
  <c r="M431" i="1" s="1"/>
  <c r="I417" i="1"/>
  <c r="AJ125" i="1"/>
  <c r="I429" i="1" s="1"/>
  <c r="E417" i="1"/>
  <c r="AZ125" i="1"/>
  <c r="E429" i="1" s="1"/>
  <c r="I125" i="1"/>
  <c r="P430" i="1" s="1"/>
  <c r="P418" i="1"/>
  <c r="Y125" i="1"/>
  <c r="L430" i="1" s="1"/>
  <c r="L418" i="1"/>
  <c r="G420" i="1"/>
  <c r="G421" i="1" s="1"/>
  <c r="AO125" i="1"/>
  <c r="G432" i="1" s="1"/>
  <c r="I420" i="1"/>
  <c r="I421" i="1" s="1"/>
  <c r="AG125" i="1"/>
  <c r="I432" i="1" s="1"/>
  <c r="E420" i="1"/>
  <c r="E421" i="1" s="1"/>
  <c r="AW125" i="1"/>
  <c r="E432" i="1" s="1"/>
  <c r="R426" i="1"/>
  <c r="R427" i="1" s="1"/>
  <c r="R423" i="1"/>
  <c r="I419" i="1"/>
  <c r="AH125" i="1"/>
  <c r="I431" i="1" s="1"/>
  <c r="Q544" i="1"/>
  <c r="Q545" i="1" s="1"/>
  <c r="O419" i="1"/>
  <c r="L125" i="1"/>
  <c r="O431" i="1" s="1"/>
  <c r="K417" i="1"/>
  <c r="AB125" i="1"/>
  <c r="K429" i="1" s="1"/>
  <c r="G417" i="1"/>
  <c r="AR125" i="1"/>
  <c r="G429" i="1" s="1"/>
  <c r="B426" i="1"/>
  <c r="B427" i="1" s="1"/>
  <c r="BI125" i="1"/>
  <c r="B432" i="1" s="1"/>
  <c r="AA367" i="1"/>
  <c r="O635" i="1"/>
  <c r="O550" i="1"/>
  <c r="N545" i="1"/>
  <c r="N418" i="1"/>
  <c r="Q125" i="1"/>
  <c r="N430" i="1" s="1"/>
  <c r="F420" i="1"/>
  <c r="F421" i="1" s="1"/>
  <c r="AS125" i="1"/>
  <c r="F432" i="1" s="1"/>
  <c r="S125" i="1"/>
  <c r="M432" i="1" s="1"/>
  <c r="M420" i="1"/>
  <c r="M421" i="1" s="1"/>
  <c r="O636" i="1"/>
  <c r="O512" i="1"/>
  <c r="J420" i="1"/>
  <c r="J421" i="1" s="1"/>
  <c r="AC125" i="1"/>
  <c r="J432" i="1" s="1"/>
  <c r="E418" i="1"/>
  <c r="AY125" i="1"/>
  <c r="E430" i="1" s="1"/>
  <c r="N665" i="1"/>
  <c r="N664" i="1"/>
  <c r="N433" i="1"/>
  <c r="Q417" i="1"/>
  <c r="F125" i="1"/>
  <c r="Q429" i="1" s="1"/>
  <c r="M417" i="1"/>
  <c r="V125" i="1"/>
  <c r="M429" i="1" s="1"/>
  <c r="H419" i="1"/>
  <c r="AL125" i="1"/>
  <c r="H431" i="1" s="1"/>
  <c r="D419" i="1"/>
  <c r="BB125" i="1"/>
  <c r="D431" i="1" s="1"/>
  <c r="P426" i="1"/>
  <c r="P427" i="1" s="1"/>
  <c r="G125" i="1"/>
  <c r="P432" i="1" s="1"/>
  <c r="W125" i="1"/>
  <c r="L432" i="1" s="1"/>
  <c r="L426" i="1"/>
  <c r="L427" i="1" s="1"/>
  <c r="AM125" i="1"/>
  <c r="H430" i="1" s="1"/>
  <c r="H424" i="1"/>
  <c r="D424" i="1"/>
  <c r="BC125" i="1"/>
  <c r="D430" i="1" s="1"/>
  <c r="D544" i="1"/>
  <c r="D545" i="1" s="1"/>
  <c r="I632" i="1"/>
  <c r="I547" i="1"/>
  <c r="H633" i="1"/>
  <c r="H548" i="1"/>
  <c r="F635" i="1"/>
  <c r="F550" i="1"/>
  <c r="J636" i="1"/>
  <c r="J512" i="1"/>
  <c r="O662" i="1"/>
  <c r="O661" i="1"/>
  <c r="O379" i="1"/>
  <c r="C418" i="1"/>
  <c r="Q452" i="1"/>
  <c r="J632" i="1"/>
  <c r="J547" i="1"/>
  <c r="I633" i="1"/>
  <c r="I548" i="1"/>
  <c r="G635" i="1"/>
  <c r="G550" i="1"/>
  <c r="L667" i="1"/>
  <c r="L511" i="1"/>
  <c r="L568" i="1"/>
  <c r="P669" i="1"/>
  <c r="P668" i="1"/>
  <c r="P505" i="1"/>
  <c r="O508" i="1"/>
  <c r="P662" i="1"/>
  <c r="P661" i="1"/>
  <c r="P379" i="1"/>
  <c r="N420" i="1"/>
  <c r="N421" i="1" s="1"/>
  <c r="L439" i="1"/>
  <c r="K667" i="1"/>
  <c r="K466" i="1"/>
  <c r="K504" i="1"/>
  <c r="K511" i="1"/>
  <c r="J633" i="1"/>
  <c r="J548" i="1"/>
  <c r="I634" i="1"/>
  <c r="I549" i="1"/>
  <c r="L466" i="1"/>
  <c r="B504" i="1"/>
  <c r="Q669" i="1"/>
  <c r="Q668" i="1"/>
  <c r="Q670" i="1" s="1"/>
  <c r="Q504" i="1"/>
  <c r="Q505" i="1"/>
  <c r="P634" i="1"/>
  <c r="P549" i="1"/>
  <c r="R544" i="1"/>
  <c r="R545" i="1" s="1"/>
  <c r="E355" i="1"/>
  <c r="Q662" i="1"/>
  <c r="Q661" i="1"/>
  <c r="Q379" i="1"/>
  <c r="H445" i="1"/>
  <c r="H458" i="1"/>
  <c r="J634" i="1"/>
  <c r="J549" i="1"/>
  <c r="I635" i="1"/>
  <c r="I550" i="1"/>
  <c r="N484" i="1"/>
  <c r="C669" i="1"/>
  <c r="C668" i="1"/>
  <c r="C504" i="1"/>
  <c r="C505" i="1"/>
  <c r="R503" i="1"/>
  <c r="O634" i="1"/>
  <c r="O549" i="1"/>
  <c r="C529" i="1"/>
  <c r="O683" i="1"/>
  <c r="I544" i="1"/>
  <c r="B661" i="1"/>
  <c r="B662" i="1"/>
  <c r="R661" i="1"/>
  <c r="R662" i="1"/>
  <c r="R379" i="1"/>
  <c r="L391" i="1"/>
  <c r="I445" i="1"/>
  <c r="I439" i="1"/>
  <c r="I415" i="1"/>
  <c r="I452" i="1"/>
  <c r="E409" i="1"/>
  <c r="M418" i="1"/>
  <c r="O484" i="1"/>
  <c r="D669" i="1"/>
  <c r="D668" i="1"/>
  <c r="D670" i="1" s="1"/>
  <c r="D504" i="1"/>
  <c r="D505" i="1"/>
  <c r="O669" i="1"/>
  <c r="O668" i="1"/>
  <c r="O504" i="1"/>
  <c r="E125" i="1"/>
  <c r="Q430" i="1" s="1"/>
  <c r="AK125" i="1"/>
  <c r="H432" i="1" s="1"/>
  <c r="BA125" i="1"/>
  <c r="D432" i="1" s="1"/>
  <c r="E361" i="1"/>
  <c r="E367" i="1"/>
  <c r="C662" i="1"/>
  <c r="C661" i="1"/>
  <c r="N391" i="1"/>
  <c r="O439" i="1"/>
  <c r="E452" i="1"/>
  <c r="N632" i="1"/>
  <c r="N547" i="1"/>
  <c r="M633" i="1"/>
  <c r="M548" i="1"/>
  <c r="L634" i="1"/>
  <c r="L549" i="1"/>
  <c r="K635" i="1"/>
  <c r="K550" i="1"/>
  <c r="N638" i="1"/>
  <c r="N520" i="1"/>
  <c r="N646" i="1"/>
  <c r="N529" i="1"/>
  <c r="N662" i="1"/>
  <c r="N661" i="1"/>
  <c r="G634" i="1"/>
  <c r="G549" i="1"/>
  <c r="M544" i="1"/>
  <c r="X374" i="1"/>
  <c r="X375" i="1" s="1"/>
  <c r="D662" i="1"/>
  <c r="D661" i="1"/>
  <c r="C379" i="1"/>
  <c r="Q385" i="1"/>
  <c r="K439" i="1"/>
  <c r="K458" i="1"/>
  <c r="K415" i="1"/>
  <c r="H415" i="1"/>
  <c r="N548" i="1"/>
  <c r="N633" i="1"/>
  <c r="Q484" i="1"/>
  <c r="I490" i="1"/>
  <c r="F632" i="1"/>
  <c r="F547" i="1"/>
  <c r="E662" i="1"/>
  <c r="E661" i="1"/>
  <c r="E379" i="1"/>
  <c r="L445" i="1"/>
  <c r="B673" i="1"/>
  <c r="B680" i="1" s="1"/>
  <c r="B458" i="1"/>
  <c r="R673" i="1"/>
  <c r="R458" i="1"/>
  <c r="P632" i="1"/>
  <c r="P547" i="1"/>
  <c r="O667" i="1"/>
  <c r="O466" i="1"/>
  <c r="N634" i="1"/>
  <c r="N549" i="1"/>
  <c r="M635" i="1"/>
  <c r="M550" i="1"/>
  <c r="J490" i="1"/>
  <c r="H549" i="1"/>
  <c r="C544" i="1"/>
  <c r="C545" i="1" s="1"/>
  <c r="BD125" i="1"/>
  <c r="D429" i="1" s="1"/>
  <c r="G544" i="1"/>
  <c r="G545" i="1" s="1"/>
  <c r="M439" i="1"/>
  <c r="M415" i="1"/>
  <c r="M452" i="1"/>
  <c r="Q415" i="1"/>
  <c r="B419" i="1"/>
  <c r="M445" i="1"/>
  <c r="H452" i="1"/>
  <c r="Q632" i="1"/>
  <c r="Q547" i="1"/>
  <c r="P465" i="1"/>
  <c r="P504" i="1" s="1"/>
  <c r="N635" i="1"/>
  <c r="N550" i="1"/>
  <c r="K490" i="1"/>
  <c r="B536" i="1"/>
  <c r="O568" i="1"/>
  <c r="P544" i="1"/>
  <c r="K544" i="1"/>
  <c r="K545" i="1" s="1"/>
  <c r="E373" i="1"/>
  <c r="G662" i="1"/>
  <c r="G661" i="1"/>
  <c r="G379" i="1"/>
  <c r="N439" i="1"/>
  <c r="N458" i="1"/>
  <c r="N409" i="1"/>
  <c r="N445" i="1"/>
  <c r="B597" i="1"/>
  <c r="B511" i="1"/>
  <c r="R632" i="1"/>
  <c r="R547" i="1"/>
  <c r="Q597" i="1"/>
  <c r="Q667" i="1"/>
  <c r="Q511" i="1"/>
  <c r="I669" i="1"/>
  <c r="I668" i="1"/>
  <c r="I504" i="1"/>
  <c r="I505" i="1"/>
  <c r="H669" i="1"/>
  <c r="H668" i="1"/>
  <c r="H504" i="1"/>
  <c r="H505" i="1"/>
  <c r="G669" i="1"/>
  <c r="G668" i="1"/>
  <c r="G504" i="1"/>
  <c r="N669" i="1"/>
  <c r="N668" i="1"/>
  <c r="N505" i="1"/>
  <c r="N504" i="1"/>
  <c r="C647" i="1"/>
  <c r="C536" i="1"/>
  <c r="C551" i="1" s="1"/>
  <c r="L544" i="1"/>
  <c r="L545" i="1" s="1"/>
  <c r="H662" i="1"/>
  <c r="H661" i="1"/>
  <c r="H379" i="1"/>
  <c r="O458" i="1"/>
  <c r="O452" i="1"/>
  <c r="L409" i="1"/>
  <c r="L415" i="1"/>
  <c r="O445" i="1"/>
  <c r="C632" i="1"/>
  <c r="C547" i="1"/>
  <c r="B633" i="1"/>
  <c r="B548" i="1"/>
  <c r="R667" i="1"/>
  <c r="R597" i="1"/>
  <c r="R466" i="1"/>
  <c r="R511" i="1"/>
  <c r="Q634" i="1"/>
  <c r="Q549" i="1"/>
  <c r="P635" i="1"/>
  <c r="P550" i="1"/>
  <c r="I472" i="1"/>
  <c r="I568" i="1" s="1"/>
  <c r="J669" i="1"/>
  <c r="J668" i="1"/>
  <c r="J504" i="1"/>
  <c r="J505" i="1"/>
  <c r="J125" i="1"/>
  <c r="P429" i="1" s="1"/>
  <c r="Z125" i="1"/>
  <c r="L429" i="1" s="1"/>
  <c r="AP125" i="1"/>
  <c r="G431" i="1" s="1"/>
  <c r="BF125" i="1"/>
  <c r="C431" i="1" s="1"/>
  <c r="K125" i="1"/>
  <c r="O432" i="1" s="1"/>
  <c r="AQ125" i="1"/>
  <c r="G430" i="1" s="1"/>
  <c r="I662" i="1"/>
  <c r="I661" i="1"/>
  <c r="I379" i="1"/>
  <c r="E439" i="1"/>
  <c r="K452" i="1"/>
  <c r="D632" i="1"/>
  <c r="D547" i="1"/>
  <c r="C633" i="1"/>
  <c r="C548" i="1"/>
  <c r="B634" i="1"/>
  <c r="B549" i="1"/>
  <c r="R634" i="1"/>
  <c r="R549" i="1"/>
  <c r="Q635" i="1"/>
  <c r="Q550" i="1"/>
  <c r="J472" i="1"/>
  <c r="J551" i="1" s="1"/>
  <c r="D496" i="1"/>
  <c r="O505" i="1"/>
  <c r="F544" i="1"/>
  <c r="F545" i="1" s="1"/>
  <c r="J662" i="1"/>
  <c r="J661" i="1"/>
  <c r="J379" i="1"/>
  <c r="Q445" i="1"/>
  <c r="L452" i="1"/>
  <c r="D633" i="1"/>
  <c r="D548" i="1"/>
  <c r="C634" i="1"/>
  <c r="C549" i="1"/>
  <c r="B635" i="1"/>
  <c r="B550" i="1"/>
  <c r="R635" i="1"/>
  <c r="R550" i="1"/>
  <c r="E496" i="1"/>
  <c r="K633" i="1"/>
  <c r="K548" i="1"/>
  <c r="H537" i="1"/>
  <c r="E544" i="1"/>
  <c r="E545" i="1" s="1"/>
  <c r="J544" i="1"/>
  <c r="K662" i="1"/>
  <c r="K661" i="1"/>
  <c r="K379" i="1"/>
  <c r="D634" i="1"/>
  <c r="D549" i="1"/>
  <c r="C635" i="1"/>
  <c r="C550" i="1"/>
  <c r="C636" i="1"/>
  <c r="C512" i="1"/>
  <c r="C513" i="1"/>
  <c r="C478" i="1"/>
  <c r="M669" i="1"/>
  <c r="M668" i="1"/>
  <c r="M505" i="1"/>
  <c r="P642" i="1"/>
  <c r="O643" i="1"/>
  <c r="I537" i="1"/>
  <c r="N125" i="1"/>
  <c r="O429" i="1" s="1"/>
  <c r="AD125" i="1"/>
  <c r="J431" i="1" s="1"/>
  <c r="AT125" i="1"/>
  <c r="F431" i="1" s="1"/>
  <c r="L662" i="1"/>
  <c r="L661" i="1"/>
  <c r="L379" i="1"/>
  <c r="O409" i="1"/>
  <c r="H439" i="1"/>
  <c r="K445" i="1"/>
  <c r="N452" i="1"/>
  <c r="G667" i="1"/>
  <c r="G683" i="1"/>
  <c r="G597" i="1"/>
  <c r="G466" i="1"/>
  <c r="G511" i="1"/>
  <c r="F633" i="1"/>
  <c r="F548" i="1"/>
  <c r="E667" i="1"/>
  <c r="E597" i="1"/>
  <c r="E683" i="1"/>
  <c r="E568" i="1"/>
  <c r="E466" i="1"/>
  <c r="E511" i="1"/>
  <c r="D667" i="1"/>
  <c r="D597" i="1"/>
  <c r="D683" i="1"/>
  <c r="D466" i="1"/>
  <c r="D511" i="1"/>
  <c r="D478" i="1"/>
  <c r="R536" i="1"/>
  <c r="AE125" i="1"/>
  <c r="J430" i="1" s="1"/>
  <c r="AU125" i="1"/>
  <c r="F430" i="1" s="1"/>
  <c r="M662" i="1"/>
  <c r="M661" i="1"/>
  <c r="M379" i="1"/>
  <c r="H667" i="1"/>
  <c r="H683" i="1"/>
  <c r="H466" i="1"/>
  <c r="H511" i="1"/>
  <c r="H597" i="1"/>
  <c r="G633" i="1"/>
  <c r="G548" i="1"/>
  <c r="F634" i="1"/>
  <c r="F549" i="1"/>
  <c r="E635" i="1"/>
  <c r="E550" i="1"/>
  <c r="E478" i="1"/>
  <c r="L550" i="1"/>
  <c r="L635" i="1"/>
  <c r="O632" i="1"/>
  <c r="O547" i="1"/>
  <c r="M465" i="1"/>
  <c r="M641" i="1" s="1"/>
  <c r="P508" i="1"/>
  <c r="P637" i="1"/>
  <c r="O638" i="1"/>
  <c r="N639" i="1"/>
  <c r="M640" i="1"/>
  <c r="O646" i="1"/>
  <c r="D647" i="1"/>
  <c r="C648" i="1"/>
  <c r="B649" i="1"/>
  <c r="R649" i="1"/>
  <c r="Q650" i="1"/>
  <c r="K549" i="1"/>
  <c r="B652" i="1"/>
  <c r="B588" i="1"/>
  <c r="R652" i="1"/>
  <c r="Q653" i="1"/>
  <c r="Q588" i="1"/>
  <c r="P654" i="1"/>
  <c r="P588" i="1"/>
  <c r="P603" i="1" s="1"/>
  <c r="O655" i="1"/>
  <c r="O588" i="1"/>
  <c r="C597" i="1"/>
  <c r="C458" i="1"/>
  <c r="N465" i="1"/>
  <c r="Q508" i="1"/>
  <c r="Q637" i="1"/>
  <c r="P638" i="1"/>
  <c r="O639" i="1"/>
  <c r="N640" i="1"/>
  <c r="O520" i="1"/>
  <c r="B642" i="1"/>
  <c r="R642" i="1"/>
  <c r="Q643" i="1"/>
  <c r="Q528" i="1"/>
  <c r="P644" i="1"/>
  <c r="O645" i="1"/>
  <c r="P528" i="1"/>
  <c r="E647" i="1"/>
  <c r="D648" i="1"/>
  <c r="C649" i="1"/>
  <c r="B650" i="1"/>
  <c r="R650" i="1"/>
  <c r="H538" i="1"/>
  <c r="C439" i="1"/>
  <c r="D458" i="1"/>
  <c r="R508" i="1"/>
  <c r="B637" i="1"/>
  <c r="R637" i="1"/>
  <c r="Q638" i="1"/>
  <c r="P639" i="1"/>
  <c r="O640" i="1"/>
  <c r="P520" i="1"/>
  <c r="C642" i="1"/>
  <c r="B643" i="1"/>
  <c r="R643" i="1"/>
  <c r="Q644" i="1"/>
  <c r="P645" i="1"/>
  <c r="R528" i="1"/>
  <c r="F647" i="1"/>
  <c r="F536" i="1"/>
  <c r="E648" i="1"/>
  <c r="D649" i="1"/>
  <c r="C650" i="1"/>
  <c r="I538" i="1"/>
  <c r="N568" i="1"/>
  <c r="B606" i="1"/>
  <c r="R606" i="1"/>
  <c r="P608" i="1"/>
  <c r="F662" i="1"/>
  <c r="F661" i="1"/>
  <c r="E458" i="1"/>
  <c r="B507" i="1"/>
  <c r="C637" i="1"/>
  <c r="C520" i="1"/>
  <c r="B638" i="1"/>
  <c r="R638" i="1"/>
  <c r="Q639" i="1"/>
  <c r="P640" i="1"/>
  <c r="Q520" i="1"/>
  <c r="D642" i="1"/>
  <c r="C643" i="1"/>
  <c r="B644" i="1"/>
  <c r="R644" i="1"/>
  <c r="Q645" i="1"/>
  <c r="G647" i="1"/>
  <c r="G536" i="1"/>
  <c r="F648" i="1"/>
  <c r="E649" i="1"/>
  <c r="D650" i="1"/>
  <c r="J550" i="1"/>
  <c r="F597" i="1"/>
  <c r="F458" i="1"/>
  <c r="D637" i="1"/>
  <c r="C638" i="1"/>
  <c r="B639" i="1"/>
  <c r="R639" i="1"/>
  <c r="Q640" i="1"/>
  <c r="R520" i="1"/>
  <c r="E642" i="1"/>
  <c r="D643" i="1"/>
  <c r="C644" i="1"/>
  <c r="B645" i="1"/>
  <c r="R645" i="1"/>
  <c r="H647" i="1"/>
  <c r="G648" i="1"/>
  <c r="F649" i="1"/>
  <c r="E650" i="1"/>
  <c r="D536" i="1"/>
  <c r="B581" i="1"/>
  <c r="G458" i="1"/>
  <c r="D510" i="1"/>
  <c r="E637" i="1"/>
  <c r="D638" i="1"/>
  <c r="C639" i="1"/>
  <c r="B640" i="1"/>
  <c r="R640" i="1"/>
  <c r="F642" i="1"/>
  <c r="E643" i="1"/>
  <c r="D644" i="1"/>
  <c r="C645" i="1"/>
  <c r="B528" i="1"/>
  <c r="I647" i="1"/>
  <c r="H648" i="1"/>
  <c r="G649" i="1"/>
  <c r="F650" i="1"/>
  <c r="E536" i="1"/>
  <c r="C581" i="1"/>
  <c r="R581" i="1"/>
  <c r="C667" i="1"/>
  <c r="C589" i="1"/>
  <c r="C466" i="1"/>
  <c r="E669" i="1"/>
  <c r="E668" i="1"/>
  <c r="E505" i="1"/>
  <c r="E632" i="1"/>
  <c r="E547" i="1"/>
  <c r="E633" i="1"/>
  <c r="E548" i="1"/>
  <c r="E509" i="1"/>
  <c r="B520" i="1"/>
  <c r="G642" i="1"/>
  <c r="F643" i="1"/>
  <c r="E644" i="1"/>
  <c r="D645" i="1"/>
  <c r="C646" i="1"/>
  <c r="H651" i="1"/>
  <c r="H674" i="1"/>
  <c r="H659" i="1"/>
  <c r="H657" i="1"/>
  <c r="H589" i="1"/>
  <c r="H603" i="1"/>
  <c r="H656" i="1"/>
  <c r="I597" i="1"/>
  <c r="D608" i="1"/>
  <c r="D603" i="1"/>
  <c r="I458" i="1"/>
  <c r="F503" i="1"/>
  <c r="G505" i="1" s="1"/>
  <c r="E504" i="1"/>
  <c r="G520" i="1"/>
  <c r="D520" i="1"/>
  <c r="H642" i="1"/>
  <c r="G643" i="1"/>
  <c r="F644" i="1"/>
  <c r="E645" i="1"/>
  <c r="D528" i="1"/>
  <c r="I651" i="1"/>
  <c r="D568" i="1"/>
  <c r="C568" i="1"/>
  <c r="B568" i="1"/>
  <c r="Q568" i="1"/>
  <c r="N659" i="1"/>
  <c r="N657" i="1"/>
  <c r="N656" i="1"/>
  <c r="N674" i="1"/>
  <c r="N589" i="1"/>
  <c r="D445" i="1"/>
  <c r="J458" i="1"/>
  <c r="G507" i="1"/>
  <c r="H637" i="1"/>
  <c r="G638" i="1"/>
  <c r="F639" i="1"/>
  <c r="E640" i="1"/>
  <c r="E520" i="1"/>
  <c r="I642" i="1"/>
  <c r="H643" i="1"/>
  <c r="G644" i="1"/>
  <c r="F645" i="1"/>
  <c r="E528" i="1"/>
  <c r="L647" i="1"/>
  <c r="K648" i="1"/>
  <c r="K536" i="1"/>
  <c r="J649" i="1"/>
  <c r="I650" i="1"/>
  <c r="J536" i="1"/>
  <c r="K597" i="1"/>
  <c r="F667" i="1"/>
  <c r="F466" i="1"/>
  <c r="H507" i="1"/>
  <c r="H510" i="1"/>
  <c r="I637" i="1"/>
  <c r="H638" i="1"/>
  <c r="G639" i="1"/>
  <c r="F640" i="1"/>
  <c r="F520" i="1"/>
  <c r="J642" i="1"/>
  <c r="I643" i="1"/>
  <c r="H644" i="1"/>
  <c r="G645" i="1"/>
  <c r="F528" i="1"/>
  <c r="M647" i="1"/>
  <c r="L648" i="1"/>
  <c r="K649" i="1"/>
  <c r="J650" i="1"/>
  <c r="L536" i="1"/>
  <c r="K652" i="1"/>
  <c r="J653" i="1"/>
  <c r="I654" i="1"/>
  <c r="H655" i="1"/>
  <c r="L597" i="1"/>
  <c r="L458" i="1"/>
  <c r="J637" i="1"/>
  <c r="I638" i="1"/>
  <c r="H639" i="1"/>
  <c r="G640" i="1"/>
  <c r="H520" i="1"/>
  <c r="K642" i="1"/>
  <c r="J643" i="1"/>
  <c r="I644" i="1"/>
  <c r="H645" i="1"/>
  <c r="G528" i="1"/>
  <c r="N647" i="1"/>
  <c r="M648" i="1"/>
  <c r="L649" i="1"/>
  <c r="K650" i="1"/>
  <c r="M536" i="1"/>
  <c r="M547" i="1"/>
  <c r="F568" i="1"/>
  <c r="L588" i="1"/>
  <c r="L652" i="1"/>
  <c r="K588" i="1"/>
  <c r="K653" i="1"/>
  <c r="J654" i="1"/>
  <c r="J588" i="1"/>
  <c r="J603" i="1" s="1"/>
  <c r="M458" i="1"/>
  <c r="K637" i="1"/>
  <c r="J638" i="1"/>
  <c r="I639" i="1"/>
  <c r="I520" i="1"/>
  <c r="L642" i="1"/>
  <c r="L528" i="1"/>
  <c r="K643" i="1"/>
  <c r="J644" i="1"/>
  <c r="I645" i="1"/>
  <c r="H528" i="1"/>
  <c r="O530" i="1"/>
  <c r="N536" i="1"/>
  <c r="J568" i="1"/>
  <c r="I667" i="1"/>
  <c r="I683" i="1"/>
  <c r="I511" i="1"/>
  <c r="J513" i="1" s="1"/>
  <c r="I466" i="1"/>
  <c r="K669" i="1"/>
  <c r="K668" i="1"/>
  <c r="K670" i="1" s="1"/>
  <c r="K505" i="1"/>
  <c r="K632" i="1"/>
  <c r="K547" i="1"/>
  <c r="I640" i="1"/>
  <c r="J520" i="1"/>
  <c r="M642" i="1"/>
  <c r="M528" i="1"/>
  <c r="L643" i="1"/>
  <c r="K644" i="1"/>
  <c r="J645" i="1"/>
  <c r="I528" i="1"/>
  <c r="J530" i="1" s="1"/>
  <c r="P647" i="1"/>
  <c r="O648" i="1"/>
  <c r="N649" i="1"/>
  <c r="M650" i="1"/>
  <c r="O536" i="1"/>
  <c r="H568" i="1"/>
  <c r="O597" i="1"/>
  <c r="J667" i="1"/>
  <c r="J683" i="1"/>
  <c r="J466" i="1"/>
  <c r="L669" i="1"/>
  <c r="L668" i="1"/>
  <c r="L670" i="1" s="1"/>
  <c r="L505" i="1"/>
  <c r="L632" i="1"/>
  <c r="L547" i="1"/>
  <c r="M549" i="1"/>
  <c r="M634" i="1"/>
  <c r="M637" i="1"/>
  <c r="L638" i="1"/>
  <c r="K639" i="1"/>
  <c r="J640" i="1"/>
  <c r="K520" i="1"/>
  <c r="N642" i="1"/>
  <c r="M643" i="1"/>
  <c r="L644" i="1"/>
  <c r="K645" i="1"/>
  <c r="J646" i="1"/>
  <c r="P536" i="1"/>
  <c r="L548" i="1"/>
  <c r="G568" i="1"/>
  <c r="P568" i="1"/>
  <c r="P597" i="1"/>
  <c r="P458" i="1"/>
  <c r="L504" i="1"/>
  <c r="N637" i="1"/>
  <c r="M638" i="1"/>
  <c r="L639" i="1"/>
  <c r="K640" i="1"/>
  <c r="L520" i="1"/>
  <c r="O642" i="1"/>
  <c r="N643" i="1"/>
  <c r="M644" i="1"/>
  <c r="L645" i="1"/>
  <c r="K528" i="1"/>
  <c r="O529" i="1"/>
  <c r="B647" i="1"/>
  <c r="R647" i="1"/>
  <c r="Q648" i="1"/>
  <c r="P649" i="1"/>
  <c r="O650" i="1"/>
  <c r="Q536" i="1"/>
  <c r="K568" i="1"/>
  <c r="R568" i="1"/>
  <c r="C652" i="1"/>
  <c r="B653" i="1"/>
  <c r="R653" i="1"/>
  <c r="Q654" i="1"/>
  <c r="P655" i="1"/>
  <c r="P683" i="1"/>
  <c r="I713" i="1"/>
  <c r="H714" i="1"/>
  <c r="H716" i="1" s="1"/>
  <c r="D652" i="1"/>
  <c r="C653" i="1"/>
  <c r="B654" i="1"/>
  <c r="R654" i="1"/>
  <c r="Q655" i="1"/>
  <c r="Q683" i="1"/>
  <c r="G701" i="1"/>
  <c r="F702" i="1"/>
  <c r="F704" i="1" s="1"/>
  <c r="L726" i="1"/>
  <c r="M725" i="1"/>
  <c r="O647" i="1"/>
  <c r="N648" i="1"/>
  <c r="M649" i="1"/>
  <c r="L650" i="1"/>
  <c r="E652" i="1"/>
  <c r="D653" i="1"/>
  <c r="C654" i="1"/>
  <c r="B655" i="1"/>
  <c r="R655" i="1"/>
  <c r="F603" i="1"/>
  <c r="B683" i="1"/>
  <c r="F652" i="1"/>
  <c r="E653" i="1"/>
  <c r="D654" i="1"/>
  <c r="C655" i="1"/>
  <c r="R588" i="1"/>
  <c r="G603" i="1"/>
  <c r="C683" i="1"/>
  <c r="G652" i="1"/>
  <c r="F653" i="1"/>
  <c r="E654" i="1"/>
  <c r="D655" i="1"/>
  <c r="C659" i="1"/>
  <c r="C657" i="1"/>
  <c r="C656" i="1"/>
  <c r="C674" i="1"/>
  <c r="H652" i="1"/>
  <c r="G653" i="1"/>
  <c r="F654" i="1"/>
  <c r="E655" i="1"/>
  <c r="D657" i="1"/>
  <c r="D656" i="1"/>
  <c r="D674" i="1"/>
  <c r="J717" i="1"/>
  <c r="I718" i="1"/>
  <c r="I720" i="1" s="1"/>
  <c r="I652" i="1"/>
  <c r="H653" i="1"/>
  <c r="G654" i="1"/>
  <c r="F655" i="1"/>
  <c r="E588" i="1"/>
  <c r="D589" i="1"/>
  <c r="D590" i="1"/>
  <c r="D659" i="1"/>
  <c r="F683" i="1"/>
  <c r="J652" i="1"/>
  <c r="I653" i="1"/>
  <c r="H654" i="1"/>
  <c r="G655" i="1"/>
  <c r="F588" i="1"/>
  <c r="H720" i="1"/>
  <c r="G588" i="1"/>
  <c r="H590" i="1" s="1"/>
  <c r="I705" i="1"/>
  <c r="H706" i="1"/>
  <c r="H708" i="1" s="1"/>
  <c r="M730" i="1"/>
  <c r="M732" i="1" s="1"/>
  <c r="N729" i="1"/>
  <c r="P741" i="1"/>
  <c r="O742" i="1"/>
  <c r="N608" i="1"/>
  <c r="L721" i="1"/>
  <c r="K722" i="1"/>
  <c r="M652" i="1"/>
  <c r="L653" i="1"/>
  <c r="K654" i="1"/>
  <c r="J655" i="1"/>
  <c r="I588" i="1"/>
  <c r="O603" i="1"/>
  <c r="O608" i="1"/>
  <c r="N652" i="1"/>
  <c r="M653" i="1"/>
  <c r="L654" i="1"/>
  <c r="K655" i="1"/>
  <c r="K683" i="1"/>
  <c r="N653" i="1"/>
  <c r="M654" i="1"/>
  <c r="L655" i="1"/>
  <c r="Q603" i="1"/>
  <c r="L683" i="1"/>
  <c r="F710" i="1"/>
  <c r="F712" i="1" s="1"/>
  <c r="G709" i="1"/>
  <c r="O746" i="1"/>
  <c r="O747" i="1" s="1"/>
  <c r="P745" i="1"/>
  <c r="N644" i="1"/>
  <c r="M645" i="1"/>
  <c r="J647" i="1"/>
  <c r="I648" i="1"/>
  <c r="H649" i="1"/>
  <c r="G650" i="1"/>
  <c r="P652" i="1"/>
  <c r="O653" i="1"/>
  <c r="N654" i="1"/>
  <c r="M655" i="1"/>
  <c r="R603" i="1"/>
  <c r="G637" i="1"/>
  <c r="F638" i="1"/>
  <c r="E639" i="1"/>
  <c r="D640" i="1"/>
  <c r="Q642" i="1"/>
  <c r="P643" i="1"/>
  <c r="O644" i="1"/>
  <c r="N645" i="1"/>
  <c r="K647" i="1"/>
  <c r="J648" i="1"/>
  <c r="I649" i="1"/>
  <c r="H650" i="1"/>
  <c r="Q652" i="1"/>
  <c r="P653" i="1"/>
  <c r="O654" i="1"/>
  <c r="N655" i="1"/>
  <c r="M588" i="1"/>
  <c r="N590" i="1" s="1"/>
  <c r="N683" i="1"/>
  <c r="O733" i="1"/>
  <c r="N734" i="1"/>
  <c r="N736" i="1" s="1"/>
  <c r="E700" i="1"/>
  <c r="H718" i="1"/>
  <c r="G706" i="1"/>
  <c r="E708" i="1"/>
  <c r="F708" i="1"/>
  <c r="R677" i="1"/>
  <c r="G708" i="1"/>
  <c r="I724" i="1"/>
  <c r="L732" i="1"/>
  <c r="J724" i="1"/>
  <c r="R679" i="1"/>
  <c r="K724" i="1"/>
  <c r="N737" i="1"/>
  <c r="R680" i="1"/>
  <c r="S680" i="1" s="1"/>
  <c r="L728" i="1"/>
  <c r="R694" i="1"/>
  <c r="G714" i="1"/>
  <c r="G716" i="1"/>
  <c r="F697" i="1"/>
  <c r="Q690" i="1" l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R690" i="1"/>
  <c r="B690" i="1"/>
  <c r="J553" i="1"/>
  <c r="J552" i="1"/>
  <c r="J559" i="1"/>
  <c r="J574" i="1"/>
  <c r="C574" i="1"/>
  <c r="C575" i="1" s="1"/>
  <c r="C553" i="1"/>
  <c r="C552" i="1"/>
  <c r="C559" i="1"/>
  <c r="G646" i="1"/>
  <c r="G529" i="1"/>
  <c r="G530" i="1"/>
  <c r="J713" i="1"/>
  <c r="I714" i="1"/>
  <c r="I716" i="1" s="1"/>
  <c r="C557" i="1"/>
  <c r="C572" i="1"/>
  <c r="P651" i="1"/>
  <c r="P537" i="1"/>
  <c r="P538" i="1"/>
  <c r="F651" i="1"/>
  <c r="F538" i="1"/>
  <c r="F537" i="1"/>
  <c r="J573" i="1"/>
  <c r="J558" i="1"/>
  <c r="E555" i="1"/>
  <c r="E570" i="1"/>
  <c r="R646" i="1"/>
  <c r="R530" i="1"/>
  <c r="R529" i="1"/>
  <c r="L558" i="1"/>
  <c r="L573" i="1"/>
  <c r="F571" i="1"/>
  <c r="F556" i="1"/>
  <c r="B556" i="1"/>
  <c r="B571" i="1"/>
  <c r="J651" i="1"/>
  <c r="J538" i="1"/>
  <c r="J537" i="1"/>
  <c r="B632" i="1"/>
  <c r="B547" i="1"/>
  <c r="B572" i="1"/>
  <c r="B557" i="1"/>
  <c r="M504" i="1"/>
  <c r="F646" i="1"/>
  <c r="F529" i="1"/>
  <c r="F530" i="1"/>
  <c r="R651" i="1"/>
  <c r="R537" i="1"/>
  <c r="R538" i="1"/>
  <c r="G636" i="1"/>
  <c r="G551" i="1"/>
  <c r="G512" i="1"/>
  <c r="D556" i="1"/>
  <c r="D571" i="1"/>
  <c r="C555" i="1"/>
  <c r="C570" i="1"/>
  <c r="N670" i="1"/>
  <c r="O670" i="1"/>
  <c r="C665" i="1"/>
  <c r="C664" i="1"/>
  <c r="C433" i="1"/>
  <c r="C682" i="1"/>
  <c r="M726" i="1"/>
  <c r="M728" i="1" s="1"/>
  <c r="N725" i="1"/>
  <c r="L641" i="1"/>
  <c r="L521" i="1"/>
  <c r="L522" i="1"/>
  <c r="E670" i="1"/>
  <c r="G651" i="1"/>
  <c r="G537" i="1"/>
  <c r="G538" i="1"/>
  <c r="N667" i="1"/>
  <c r="N597" i="1"/>
  <c r="N511" i="1"/>
  <c r="N466" i="1"/>
  <c r="J545" i="1"/>
  <c r="C571" i="1"/>
  <c r="C556" i="1"/>
  <c r="B651" i="1"/>
  <c r="B537" i="1"/>
  <c r="M556" i="1"/>
  <c r="M571" i="1"/>
  <c r="J572" i="1"/>
  <c r="J557" i="1"/>
  <c r="O633" i="1"/>
  <c r="O548" i="1"/>
  <c r="O558" i="1"/>
  <c r="O573" i="1"/>
  <c r="M646" i="1"/>
  <c r="M529" i="1"/>
  <c r="M530" i="1"/>
  <c r="P545" i="1"/>
  <c r="K555" i="1"/>
  <c r="K570" i="1"/>
  <c r="D681" i="1"/>
  <c r="D678" i="1"/>
  <c r="D675" i="1"/>
  <c r="I674" i="1"/>
  <c r="I659" i="1"/>
  <c r="I657" i="1"/>
  <c r="I656" i="1"/>
  <c r="I590" i="1"/>
  <c r="I589" i="1"/>
  <c r="I603" i="1"/>
  <c r="N651" i="1"/>
  <c r="N537" i="1"/>
  <c r="N538" i="1"/>
  <c r="B646" i="1"/>
  <c r="B529" i="1"/>
  <c r="H646" i="1"/>
  <c r="H529" i="1"/>
  <c r="H530" i="1"/>
  <c r="Q466" i="1"/>
  <c r="L557" i="1"/>
  <c r="L572" i="1"/>
  <c r="I573" i="1"/>
  <c r="I558" i="1"/>
  <c r="J641" i="1"/>
  <c r="J521" i="1"/>
  <c r="J522" i="1"/>
  <c r="H641" i="1"/>
  <c r="H521" i="1"/>
  <c r="H522" i="1"/>
  <c r="D646" i="1"/>
  <c r="D529" i="1"/>
  <c r="D530" i="1"/>
  <c r="Q633" i="1"/>
  <c r="Q548" i="1"/>
  <c r="K651" i="1"/>
  <c r="K537" i="1"/>
  <c r="K538" i="1"/>
  <c r="F557" i="1"/>
  <c r="F572" i="1"/>
  <c r="F511" i="1"/>
  <c r="J670" i="1"/>
  <c r="H572" i="1"/>
  <c r="H557" i="1"/>
  <c r="I557" i="1"/>
  <c r="I572" i="1"/>
  <c r="E665" i="1"/>
  <c r="E664" i="1"/>
  <c r="E433" i="1"/>
  <c r="M568" i="1"/>
  <c r="L646" i="1"/>
  <c r="L530" i="1"/>
  <c r="L529" i="1"/>
  <c r="J597" i="1"/>
  <c r="H678" i="1"/>
  <c r="H681" i="1"/>
  <c r="C530" i="1"/>
  <c r="D636" i="1"/>
  <c r="D551" i="1"/>
  <c r="D512" i="1"/>
  <c r="D513" i="1"/>
  <c r="M670" i="1"/>
  <c r="D570" i="1"/>
  <c r="D555" i="1"/>
  <c r="N558" i="1"/>
  <c r="N573" i="1"/>
  <c r="M545" i="1"/>
  <c r="N555" i="1"/>
  <c r="N570" i="1"/>
  <c r="E556" i="1"/>
  <c r="E571" i="1"/>
  <c r="F698" i="1"/>
  <c r="F700" i="1" s="1"/>
  <c r="G697" i="1"/>
  <c r="K674" i="1"/>
  <c r="K659" i="1"/>
  <c r="K657" i="1"/>
  <c r="K656" i="1"/>
  <c r="K590" i="1"/>
  <c r="K589" i="1"/>
  <c r="K603" i="1"/>
  <c r="G674" i="1"/>
  <c r="H675" i="1" s="1"/>
  <c r="G659" i="1"/>
  <c r="G657" i="1"/>
  <c r="G656" i="1"/>
  <c r="G590" i="1"/>
  <c r="G589" i="1"/>
  <c r="Q636" i="1"/>
  <c r="Q551" i="1"/>
  <c r="Q512" i="1"/>
  <c r="L674" i="1"/>
  <c r="L659" i="1"/>
  <c r="L657" i="1"/>
  <c r="L656" i="1"/>
  <c r="L590" i="1"/>
  <c r="L589" i="1"/>
  <c r="L603" i="1"/>
  <c r="F656" i="1"/>
  <c r="F674" i="1"/>
  <c r="F659" i="1"/>
  <c r="F590" i="1"/>
  <c r="F589" i="1"/>
  <c r="F657" i="1"/>
  <c r="G632" i="1"/>
  <c r="G547" i="1"/>
  <c r="E558" i="1"/>
  <c r="E573" i="1"/>
  <c r="R683" i="1"/>
  <c r="K641" i="1"/>
  <c r="K521" i="1"/>
  <c r="K522" i="1"/>
  <c r="R555" i="1"/>
  <c r="R570" i="1"/>
  <c r="J529" i="1"/>
  <c r="M721" i="1"/>
  <c r="L722" i="1"/>
  <c r="L724" i="1" s="1"/>
  <c r="C681" i="1"/>
  <c r="C678" i="1"/>
  <c r="H701" i="1"/>
  <c r="G702" i="1"/>
  <c r="G704" i="1" s="1"/>
  <c r="P641" i="1"/>
  <c r="P521" i="1"/>
  <c r="P522" i="1"/>
  <c r="P646" i="1"/>
  <c r="P530" i="1"/>
  <c r="P529" i="1"/>
  <c r="O659" i="1"/>
  <c r="O657" i="1"/>
  <c r="O656" i="1"/>
  <c r="O674" i="1"/>
  <c r="O590" i="1"/>
  <c r="O589" i="1"/>
  <c r="G556" i="1"/>
  <c r="G571" i="1"/>
  <c r="M522" i="1"/>
  <c r="G670" i="1"/>
  <c r="B636" i="1"/>
  <c r="B551" i="1"/>
  <c r="B512" i="1"/>
  <c r="M558" i="1"/>
  <c r="M573" i="1"/>
  <c r="F555" i="1"/>
  <c r="F570" i="1"/>
  <c r="G557" i="1"/>
  <c r="G572" i="1"/>
  <c r="I545" i="1"/>
  <c r="J556" i="1"/>
  <c r="J571" i="1"/>
  <c r="P670" i="1"/>
  <c r="L665" i="1"/>
  <c r="L664" i="1"/>
  <c r="L433" i="1"/>
  <c r="J665" i="1"/>
  <c r="J664" i="1"/>
  <c r="J433" i="1"/>
  <c r="I665" i="1"/>
  <c r="I664" i="1"/>
  <c r="I433" i="1"/>
  <c r="J705" i="1"/>
  <c r="I706" i="1"/>
  <c r="I708" i="1" s="1"/>
  <c r="Q651" i="1"/>
  <c r="Q537" i="1"/>
  <c r="Q538" i="1"/>
  <c r="O651" i="1"/>
  <c r="O537" i="1"/>
  <c r="O538" i="1"/>
  <c r="I641" i="1"/>
  <c r="I521" i="1"/>
  <c r="I522" i="1"/>
  <c r="M570" i="1"/>
  <c r="M555" i="1"/>
  <c r="F522" i="1"/>
  <c r="F521" i="1"/>
  <c r="F641" i="1"/>
  <c r="D641" i="1"/>
  <c r="D521" i="1"/>
  <c r="D522" i="1"/>
  <c r="R641" i="1"/>
  <c r="R522" i="1"/>
  <c r="R521" i="1"/>
  <c r="M521" i="1"/>
  <c r="P558" i="1"/>
  <c r="P573" i="1"/>
  <c r="P667" i="1"/>
  <c r="P466" i="1"/>
  <c r="P511" i="1"/>
  <c r="Q513" i="1" s="1"/>
  <c r="P664" i="1"/>
  <c r="P665" i="1"/>
  <c r="P433" i="1"/>
  <c r="B665" i="1"/>
  <c r="B664" i="1"/>
  <c r="B433" i="1"/>
  <c r="K646" i="1"/>
  <c r="K530" i="1"/>
  <c r="K529" i="1"/>
  <c r="E657" i="1"/>
  <c r="E656" i="1"/>
  <c r="E674" i="1"/>
  <c r="E659" i="1"/>
  <c r="E590" i="1"/>
  <c r="E589" i="1"/>
  <c r="E603" i="1"/>
  <c r="E646" i="1"/>
  <c r="E529" i="1"/>
  <c r="E530" i="1"/>
  <c r="N681" i="1"/>
  <c r="N688" i="1" s="1"/>
  <c r="N678" i="1"/>
  <c r="N675" i="1"/>
  <c r="G641" i="1"/>
  <c r="G521" i="1"/>
  <c r="G522" i="1"/>
  <c r="P659" i="1"/>
  <c r="P657" i="1"/>
  <c r="P656" i="1"/>
  <c r="P674" i="1"/>
  <c r="P590" i="1"/>
  <c r="P589" i="1"/>
  <c r="Q555" i="1"/>
  <c r="Q570" i="1"/>
  <c r="N557" i="1"/>
  <c r="N572" i="1"/>
  <c r="K551" i="1"/>
  <c r="K636" i="1"/>
  <c r="K512" i="1"/>
  <c r="K513" i="1"/>
  <c r="G665" i="1"/>
  <c r="G664" i="1"/>
  <c r="G433" i="1"/>
  <c r="K665" i="1"/>
  <c r="M651" i="1"/>
  <c r="M537" i="1"/>
  <c r="M538" i="1"/>
  <c r="O748" i="1"/>
  <c r="P733" i="1"/>
  <c r="O734" i="1"/>
  <c r="P746" i="1"/>
  <c r="Q745" i="1"/>
  <c r="O744" i="1"/>
  <c r="O743" i="1"/>
  <c r="Q646" i="1"/>
  <c r="Q530" i="1"/>
  <c r="Q529" i="1"/>
  <c r="H636" i="1"/>
  <c r="H513" i="1"/>
  <c r="H512" i="1"/>
  <c r="H551" i="1"/>
  <c r="K571" i="1"/>
  <c r="K556" i="1"/>
  <c r="Q557" i="1"/>
  <c r="Q572" i="1"/>
  <c r="O557" i="1"/>
  <c r="O572" i="1"/>
  <c r="L636" i="1"/>
  <c r="L512" i="1"/>
  <c r="L513" i="1"/>
  <c r="L551" i="1"/>
  <c r="Q741" i="1"/>
  <c r="P742" i="1"/>
  <c r="M557" i="1"/>
  <c r="M572" i="1"/>
  <c r="I636" i="1"/>
  <c r="I512" i="1"/>
  <c r="I513" i="1"/>
  <c r="I551" i="1"/>
  <c r="F669" i="1"/>
  <c r="F668" i="1"/>
  <c r="F670" i="1" s="1"/>
  <c r="F504" i="1"/>
  <c r="F505" i="1"/>
  <c r="C582" i="1"/>
  <c r="C658" i="1" s="1"/>
  <c r="D635" i="1"/>
  <c r="D550" i="1"/>
  <c r="Q641" i="1"/>
  <c r="Q521" i="1"/>
  <c r="Q522" i="1"/>
  <c r="Q659" i="1"/>
  <c r="Q657" i="1"/>
  <c r="Q656" i="1"/>
  <c r="Q674" i="1"/>
  <c r="Q590" i="1"/>
  <c r="Q589" i="1"/>
  <c r="E636" i="1"/>
  <c r="E551" i="1"/>
  <c r="E512" i="1"/>
  <c r="E513" i="1"/>
  <c r="H670" i="1"/>
  <c r="N530" i="1"/>
  <c r="F558" i="1"/>
  <c r="F573" i="1"/>
  <c r="O551" i="1"/>
  <c r="M674" i="1"/>
  <c r="M659" i="1"/>
  <c r="M657" i="1"/>
  <c r="M656" i="1"/>
  <c r="M603" i="1"/>
  <c r="M590" i="1"/>
  <c r="M589" i="1"/>
  <c r="G710" i="1"/>
  <c r="G712" i="1" s="1"/>
  <c r="H709" i="1"/>
  <c r="N730" i="1"/>
  <c r="N732" i="1" s="1"/>
  <c r="O729" i="1"/>
  <c r="L570" i="1"/>
  <c r="L555" i="1"/>
  <c r="S683" i="1"/>
  <c r="E651" i="1"/>
  <c r="E538" i="1"/>
  <c r="E537" i="1"/>
  <c r="P633" i="1"/>
  <c r="P548" i="1"/>
  <c r="R636" i="1"/>
  <c r="R551" i="1"/>
  <c r="R512" i="1"/>
  <c r="R513" i="1"/>
  <c r="N556" i="1"/>
  <c r="N571" i="1"/>
  <c r="R669" i="1"/>
  <c r="R668" i="1"/>
  <c r="R670" i="1" s="1"/>
  <c r="R504" i="1"/>
  <c r="R505" i="1"/>
  <c r="G573" i="1"/>
  <c r="G558" i="1"/>
  <c r="I646" i="1"/>
  <c r="I529" i="1"/>
  <c r="I530" i="1"/>
  <c r="J674" i="1"/>
  <c r="J659" i="1"/>
  <c r="J657" i="1"/>
  <c r="J656" i="1"/>
  <c r="J590" i="1"/>
  <c r="J589" i="1"/>
  <c r="H635" i="1"/>
  <c r="H550" i="1"/>
  <c r="B641" i="1"/>
  <c r="B521" i="1"/>
  <c r="R633" i="1"/>
  <c r="R548" i="1"/>
  <c r="M667" i="1"/>
  <c r="M683" i="1"/>
  <c r="M597" i="1"/>
  <c r="M511" i="1"/>
  <c r="M466" i="1"/>
  <c r="C558" i="1"/>
  <c r="C573" i="1"/>
  <c r="R558" i="1"/>
  <c r="R573" i="1"/>
  <c r="X354" i="1"/>
  <c r="X358" i="1"/>
  <c r="Y351" i="1"/>
  <c r="X356" i="1"/>
  <c r="P555" i="1"/>
  <c r="P570" i="1"/>
  <c r="P557" i="1"/>
  <c r="P572" i="1"/>
  <c r="H556" i="1"/>
  <c r="H571" i="1"/>
  <c r="Q664" i="1"/>
  <c r="Q665" i="1"/>
  <c r="Q433" i="1"/>
  <c r="K717" i="1"/>
  <c r="J718" i="1"/>
  <c r="J720" i="1" s="1"/>
  <c r="L571" i="1"/>
  <c r="L556" i="1"/>
  <c r="L651" i="1"/>
  <c r="L537" i="1"/>
  <c r="L538" i="1"/>
  <c r="H632" i="1"/>
  <c r="H547" i="1"/>
  <c r="E641" i="1"/>
  <c r="E521" i="1"/>
  <c r="E522" i="1"/>
  <c r="E634" i="1"/>
  <c r="E549" i="1"/>
  <c r="D651" i="1"/>
  <c r="D537" i="1"/>
  <c r="D538" i="1"/>
  <c r="O641" i="1"/>
  <c r="O522" i="1"/>
  <c r="O521" i="1"/>
  <c r="B659" i="1"/>
  <c r="B657" i="1"/>
  <c r="B656" i="1"/>
  <c r="B674" i="1"/>
  <c r="C675" i="1" s="1"/>
  <c r="B603" i="1"/>
  <c r="C590" i="1"/>
  <c r="B589" i="1"/>
  <c r="O555" i="1"/>
  <c r="O570" i="1"/>
  <c r="Q573" i="1"/>
  <c r="Q558" i="1"/>
  <c r="O665" i="1"/>
  <c r="O664" i="1"/>
  <c r="O433" i="1"/>
  <c r="N641" i="1"/>
  <c r="N522" i="1"/>
  <c r="N521" i="1"/>
  <c r="I571" i="1"/>
  <c r="I556" i="1"/>
  <c r="M665" i="1"/>
  <c r="M664" i="1"/>
  <c r="M433" i="1"/>
  <c r="D557" i="1"/>
  <c r="D572" i="1"/>
  <c r="B558" i="1"/>
  <c r="B573" i="1"/>
  <c r="C651" i="1"/>
  <c r="C538" i="1"/>
  <c r="C537" i="1"/>
  <c r="I670" i="1"/>
  <c r="D665" i="1"/>
  <c r="D664" i="1"/>
  <c r="D433" i="1"/>
  <c r="C670" i="1"/>
  <c r="I555" i="1"/>
  <c r="I570" i="1"/>
  <c r="F665" i="1"/>
  <c r="F664" i="1"/>
  <c r="F433" i="1"/>
  <c r="R432" i="1"/>
  <c r="R429" i="1"/>
  <c r="C641" i="1"/>
  <c r="C521" i="1"/>
  <c r="C522" i="1"/>
  <c r="R572" i="1"/>
  <c r="R557" i="1"/>
  <c r="K558" i="1"/>
  <c r="K573" i="1"/>
  <c r="H665" i="1"/>
  <c r="H664" i="1"/>
  <c r="H433" i="1"/>
  <c r="J570" i="1"/>
  <c r="J555" i="1"/>
  <c r="N738" i="1"/>
  <c r="N740" i="1" s="1"/>
  <c r="O737" i="1"/>
  <c r="R659" i="1"/>
  <c r="R657" i="1"/>
  <c r="R656" i="1"/>
  <c r="R674" i="1"/>
  <c r="R590" i="1"/>
  <c r="R589" i="1"/>
  <c r="K572" i="1"/>
  <c r="K557" i="1"/>
  <c r="I709" i="1" l="1"/>
  <c r="H710" i="1"/>
  <c r="H712" i="1" s="1"/>
  <c r="J678" i="1"/>
  <c r="J675" i="1"/>
  <c r="J681" i="1"/>
  <c r="J688" i="1" s="1"/>
  <c r="E681" i="1"/>
  <c r="E678" i="1"/>
  <c r="E675" i="1"/>
  <c r="D559" i="1"/>
  <c r="D553" i="1"/>
  <c r="D552" i="1"/>
  <c r="D574" i="1"/>
  <c r="N636" i="1"/>
  <c r="N551" i="1"/>
  <c r="N512" i="1"/>
  <c r="N513" i="1"/>
  <c r="O513" i="1"/>
  <c r="O738" i="1"/>
  <c r="P737" i="1"/>
  <c r="G698" i="1"/>
  <c r="G700" i="1" s="1"/>
  <c r="H697" i="1"/>
  <c r="M675" i="1"/>
  <c r="M681" i="1"/>
  <c r="M688" i="1" s="1"/>
  <c r="M678" i="1"/>
  <c r="P744" i="1"/>
  <c r="P743" i="1"/>
  <c r="Q559" i="1"/>
  <c r="Q574" i="1"/>
  <c r="Q552" i="1"/>
  <c r="Q556" i="1"/>
  <c r="Q571" i="1"/>
  <c r="E572" i="1"/>
  <c r="E557" i="1"/>
  <c r="M636" i="1"/>
  <c r="M551" i="1"/>
  <c r="M512" i="1"/>
  <c r="M513" i="1"/>
  <c r="K678" i="1"/>
  <c r="K675" i="1"/>
  <c r="K681" i="1"/>
  <c r="K688" i="1" s="1"/>
  <c r="G570" i="1"/>
  <c r="G555" i="1"/>
  <c r="O559" i="1"/>
  <c r="O574" i="1"/>
  <c r="O553" i="1"/>
  <c r="O552" i="1"/>
  <c r="Q742" i="1"/>
  <c r="R741" i="1"/>
  <c r="R742" i="1" s="1"/>
  <c r="H688" i="1"/>
  <c r="B555" i="1"/>
  <c r="B570" i="1"/>
  <c r="C560" i="1"/>
  <c r="O730" i="1"/>
  <c r="P729" i="1"/>
  <c r="E559" i="1"/>
  <c r="E574" i="1"/>
  <c r="E553" i="1"/>
  <c r="E552" i="1"/>
  <c r="P681" i="1"/>
  <c r="P678" i="1"/>
  <c r="P675" i="1"/>
  <c r="L675" i="1"/>
  <c r="L681" i="1"/>
  <c r="L678" i="1"/>
  <c r="P556" i="1"/>
  <c r="P571" i="1"/>
  <c r="I701" i="1"/>
  <c r="H702" i="1"/>
  <c r="H704" i="1" s="1"/>
  <c r="R556" i="1"/>
  <c r="R571" i="1"/>
  <c r="L559" i="1"/>
  <c r="L574" i="1"/>
  <c r="L553" i="1"/>
  <c r="L552" i="1"/>
  <c r="C688" i="1"/>
  <c r="F636" i="1"/>
  <c r="F512" i="1"/>
  <c r="F513" i="1"/>
  <c r="F551" i="1"/>
  <c r="O556" i="1"/>
  <c r="O571" i="1"/>
  <c r="Q746" i="1"/>
  <c r="R745" i="1"/>
  <c r="R746" i="1" s="1"/>
  <c r="O735" i="1"/>
  <c r="O736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R693" i="1"/>
  <c r="B693" i="1"/>
  <c r="Q693" i="1"/>
  <c r="P693" i="1"/>
  <c r="O693" i="1"/>
  <c r="Y354" i="1"/>
  <c r="Y358" i="1"/>
  <c r="Y356" i="1"/>
  <c r="Z351" i="1"/>
  <c r="G681" i="1"/>
  <c r="G678" i="1"/>
  <c r="G675" i="1"/>
  <c r="R665" i="1"/>
  <c r="R664" i="1"/>
  <c r="R433" i="1"/>
  <c r="H555" i="1"/>
  <c r="H570" i="1"/>
  <c r="D573" i="1"/>
  <c r="D558" i="1"/>
  <c r="B681" i="1"/>
  <c r="B678" i="1"/>
  <c r="O681" i="1"/>
  <c r="O678" i="1"/>
  <c r="O675" i="1"/>
  <c r="M722" i="1"/>
  <c r="M724" i="1" s="1"/>
  <c r="N721" i="1"/>
  <c r="G513" i="1"/>
  <c r="K705" i="1"/>
  <c r="J706" i="1"/>
  <c r="J708" i="1" s="1"/>
  <c r="F681" i="1"/>
  <c r="F678" i="1"/>
  <c r="F675" i="1"/>
  <c r="G553" i="1"/>
  <c r="G552" i="1"/>
  <c r="G559" i="1"/>
  <c r="G574" i="1"/>
  <c r="J575" i="1"/>
  <c r="J582" i="1"/>
  <c r="J658" i="1" s="1"/>
  <c r="J560" i="1"/>
  <c r="K559" i="1"/>
  <c r="K574" i="1"/>
  <c r="K553" i="1"/>
  <c r="K552" i="1"/>
  <c r="I678" i="1"/>
  <c r="I675" i="1"/>
  <c r="I681" i="1"/>
  <c r="X359" i="1"/>
  <c r="X361" i="1" s="1"/>
  <c r="N726" i="1"/>
  <c r="N728" i="1" s="1"/>
  <c r="O725" i="1"/>
  <c r="P747" i="1"/>
  <c r="P748" i="1"/>
  <c r="P734" i="1"/>
  <c r="Q733" i="1"/>
  <c r="H558" i="1"/>
  <c r="H573" i="1"/>
  <c r="D688" i="1"/>
  <c r="I574" i="1"/>
  <c r="I553" i="1"/>
  <c r="I552" i="1"/>
  <c r="I559" i="1"/>
  <c r="P636" i="1"/>
  <c r="P551" i="1"/>
  <c r="P512" i="1"/>
  <c r="P513" i="1"/>
  <c r="R678" i="1"/>
  <c r="R675" i="1"/>
  <c r="R681" i="1"/>
  <c r="R688" i="1" s="1"/>
  <c r="L717" i="1"/>
  <c r="K718" i="1"/>
  <c r="K720" i="1" s="1"/>
  <c r="J682" i="1"/>
  <c r="R559" i="1"/>
  <c r="R574" i="1"/>
  <c r="R553" i="1"/>
  <c r="R552" i="1"/>
  <c r="Q681" i="1"/>
  <c r="Q688" i="1" s="1"/>
  <c r="Q678" i="1"/>
  <c r="Q675" i="1"/>
  <c r="H574" i="1"/>
  <c r="H559" i="1"/>
  <c r="H553" i="1"/>
  <c r="H552" i="1"/>
  <c r="B559" i="1"/>
  <c r="C561" i="1" s="1"/>
  <c r="B574" i="1"/>
  <c r="B552" i="1"/>
  <c r="J714" i="1"/>
  <c r="J716" i="1" s="1"/>
  <c r="K713" i="1"/>
  <c r="P574" i="1" l="1"/>
  <c r="P553" i="1"/>
  <c r="P552" i="1"/>
  <c r="P559" i="1"/>
  <c r="Y359" i="1"/>
  <c r="Y361" i="1" s="1"/>
  <c r="H698" i="1"/>
  <c r="H700" i="1" s="1"/>
  <c r="I697" i="1"/>
  <c r="S681" i="1"/>
  <c r="I688" i="1"/>
  <c r="L561" i="1"/>
  <c r="L560" i="1"/>
  <c r="L682" i="1"/>
  <c r="O575" i="1"/>
  <c r="O582" i="1"/>
  <c r="O658" i="1" s="1"/>
  <c r="O560" i="1"/>
  <c r="O682" i="1"/>
  <c r="E561" i="1"/>
  <c r="E560" i="1"/>
  <c r="E682" i="1"/>
  <c r="N559" i="1"/>
  <c r="O561" i="1" s="1"/>
  <c r="N574" i="1"/>
  <c r="N553" i="1"/>
  <c r="N552" i="1"/>
  <c r="H561" i="1"/>
  <c r="H560" i="1"/>
  <c r="H682" i="1"/>
  <c r="M717" i="1"/>
  <c r="L718" i="1"/>
  <c r="L720" i="1" s="1"/>
  <c r="Q560" i="1"/>
  <c r="Q682" i="1"/>
  <c r="Z354" i="1"/>
  <c r="Z358" i="1"/>
  <c r="Z356" i="1"/>
  <c r="AA351" i="1"/>
  <c r="R744" i="1"/>
  <c r="R743" i="1"/>
  <c r="G575" i="1"/>
  <c r="G582" i="1"/>
  <c r="G658" i="1" s="1"/>
  <c r="I561" i="1"/>
  <c r="I560" i="1"/>
  <c r="I682" i="1"/>
  <c r="O740" i="1"/>
  <c r="O739" i="1"/>
  <c r="P730" i="1"/>
  <c r="Q729" i="1"/>
  <c r="J701" i="1"/>
  <c r="I702" i="1"/>
  <c r="I704" i="1" s="1"/>
  <c r="L705" i="1"/>
  <c r="K706" i="1"/>
  <c r="K708" i="1" s="1"/>
  <c r="D575" i="1"/>
  <c r="D582" i="1"/>
  <c r="D658" i="1" s="1"/>
  <c r="K714" i="1"/>
  <c r="K716" i="1" s="1"/>
  <c r="L713" i="1"/>
  <c r="L575" i="1"/>
  <c r="L582" i="1"/>
  <c r="L658" i="1" s="1"/>
  <c r="B575" i="1"/>
  <c r="B582" i="1"/>
  <c r="B658" i="1" s="1"/>
  <c r="E575" i="1"/>
  <c r="E582" i="1"/>
  <c r="E658" i="1" s="1"/>
  <c r="K575" i="1"/>
  <c r="K582" i="1"/>
  <c r="K658" i="1" s="1"/>
  <c r="Q748" i="1"/>
  <c r="Q747" i="1"/>
  <c r="Q575" i="1"/>
  <c r="Q582" i="1"/>
  <c r="Q658" i="1" s="1"/>
  <c r="H575" i="1"/>
  <c r="H582" i="1"/>
  <c r="H658" i="1" s="1"/>
  <c r="P735" i="1"/>
  <c r="P736" i="1"/>
  <c r="F574" i="1"/>
  <c r="F553" i="1"/>
  <c r="F552" i="1"/>
  <c r="F559" i="1"/>
  <c r="O726" i="1"/>
  <c r="P725" i="1"/>
  <c r="X363" i="1"/>
  <c r="X364" i="1" s="1"/>
  <c r="G561" i="1"/>
  <c r="G560" i="1"/>
  <c r="G682" i="1"/>
  <c r="P688" i="1"/>
  <c r="P738" i="1"/>
  <c r="Q737" i="1"/>
  <c r="B560" i="1"/>
  <c r="B682" i="1"/>
  <c r="I582" i="1"/>
  <c r="I658" i="1" s="1"/>
  <c r="I575" i="1"/>
  <c r="K561" i="1"/>
  <c r="K560" i="1"/>
  <c r="K682" i="1"/>
  <c r="O731" i="1"/>
  <c r="O732" i="1"/>
  <c r="J561" i="1"/>
  <c r="Q744" i="1"/>
  <c r="Q743" i="1"/>
  <c r="R575" i="1"/>
  <c r="R582" i="1"/>
  <c r="R658" i="1" s="1"/>
  <c r="O688" i="1"/>
  <c r="E688" i="1"/>
  <c r="R561" i="1"/>
  <c r="R560" i="1"/>
  <c r="R682" i="1"/>
  <c r="R747" i="1"/>
  <c r="R748" i="1"/>
  <c r="J709" i="1"/>
  <c r="I710" i="1"/>
  <c r="I712" i="1" s="1"/>
  <c r="Q553" i="1"/>
  <c r="F688" i="1"/>
  <c r="Q734" i="1"/>
  <c r="R733" i="1"/>
  <c r="R734" i="1" s="1"/>
  <c r="N722" i="1"/>
  <c r="N724" i="1" s="1"/>
  <c r="O721" i="1"/>
  <c r="G688" i="1"/>
  <c r="L688" i="1"/>
  <c r="M559" i="1"/>
  <c r="M574" i="1"/>
  <c r="M553" i="1"/>
  <c r="M552" i="1"/>
  <c r="D561" i="1"/>
  <c r="D560" i="1"/>
  <c r="D682" i="1"/>
  <c r="X377" i="1" l="1"/>
  <c r="X365" i="1"/>
  <c r="I698" i="1"/>
  <c r="I700" i="1" s="1"/>
  <c r="J697" i="1"/>
  <c r="AA354" i="1"/>
  <c r="AA358" i="1"/>
  <c r="AA356" i="1"/>
  <c r="O722" i="1"/>
  <c r="P721" i="1"/>
  <c r="R735" i="1"/>
  <c r="R736" i="1"/>
  <c r="P575" i="1"/>
  <c r="P582" i="1"/>
  <c r="P658" i="1" s="1"/>
  <c r="S682" i="1"/>
  <c r="R737" i="1"/>
  <c r="R738" i="1" s="1"/>
  <c r="Q738" i="1"/>
  <c r="N575" i="1"/>
  <c r="N582" i="1"/>
  <c r="N658" i="1" s="1"/>
  <c r="P561" i="1"/>
  <c r="P560" i="1"/>
  <c r="P682" i="1"/>
  <c r="K701" i="1"/>
  <c r="J702" i="1"/>
  <c r="J704" i="1" s="1"/>
  <c r="P739" i="1"/>
  <c r="P740" i="1"/>
  <c r="N561" i="1"/>
  <c r="N560" i="1"/>
  <c r="N682" i="1"/>
  <c r="Y363" i="1"/>
  <c r="Y364" i="1" s="1"/>
  <c r="Y377" i="1" s="1"/>
  <c r="Y368" i="1" s="1"/>
  <c r="P731" i="1"/>
  <c r="P732" i="1"/>
  <c r="K709" i="1"/>
  <c r="J710" i="1"/>
  <c r="J712" i="1" s="1"/>
  <c r="F561" i="1"/>
  <c r="F560" i="1"/>
  <c r="F682" i="1"/>
  <c r="N717" i="1"/>
  <c r="M718" i="1"/>
  <c r="M720" i="1" s="1"/>
  <c r="M705" i="1"/>
  <c r="L706" i="1"/>
  <c r="L708" i="1" s="1"/>
  <c r="Z359" i="1"/>
  <c r="Z361" i="1" s="1"/>
  <c r="Q735" i="1"/>
  <c r="Q736" i="1"/>
  <c r="Q730" i="1"/>
  <c r="R729" i="1"/>
  <c r="R730" i="1" s="1"/>
  <c r="P726" i="1"/>
  <c r="Q725" i="1"/>
  <c r="Q561" i="1"/>
  <c r="O727" i="1"/>
  <c r="O728" i="1"/>
  <c r="M575" i="1"/>
  <c r="M582" i="1"/>
  <c r="M658" i="1" s="1"/>
  <c r="F575" i="1"/>
  <c r="F582" i="1"/>
  <c r="F658" i="1" s="1"/>
  <c r="M561" i="1"/>
  <c r="M560" i="1"/>
  <c r="M682" i="1"/>
  <c r="L714" i="1"/>
  <c r="L716" i="1" s="1"/>
  <c r="M713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R691" i="1"/>
  <c r="B691" i="1"/>
  <c r="Q691" i="1"/>
  <c r="Y369" i="1" l="1"/>
  <c r="Y371" i="1" s="1"/>
  <c r="Y374" i="1"/>
  <c r="Y375" i="1" s="1"/>
  <c r="O692" i="1"/>
  <c r="N692" i="1"/>
  <c r="M692" i="1"/>
  <c r="L692" i="1"/>
  <c r="L695" i="1" s="1"/>
  <c r="K692" i="1"/>
  <c r="K695" i="1" s="1"/>
  <c r="J692" i="1"/>
  <c r="J695" i="1" s="1"/>
  <c r="I692" i="1"/>
  <c r="I695" i="1" s="1"/>
  <c r="H692" i="1"/>
  <c r="H695" i="1" s="1"/>
  <c r="G692" i="1"/>
  <c r="G695" i="1" s="1"/>
  <c r="F692" i="1"/>
  <c r="E692" i="1"/>
  <c r="D692" i="1"/>
  <c r="D695" i="1" s="1"/>
  <c r="C692" i="1"/>
  <c r="C695" i="1" s="1"/>
  <c r="R692" i="1"/>
  <c r="R695" i="1" s="1"/>
  <c r="B692" i="1"/>
  <c r="Q692" i="1"/>
  <c r="P692" i="1"/>
  <c r="Q739" i="1"/>
  <c r="Q740" i="1"/>
  <c r="P695" i="1"/>
  <c r="B695" i="1"/>
  <c r="AA359" i="1"/>
  <c r="AA361" i="1" s="1"/>
  <c r="M695" i="1"/>
  <c r="R739" i="1"/>
  <c r="R740" i="1"/>
  <c r="R731" i="1"/>
  <c r="R732" i="1"/>
  <c r="Q731" i="1"/>
  <c r="Q732" i="1"/>
  <c r="M714" i="1"/>
  <c r="M716" i="1" s="1"/>
  <c r="N713" i="1"/>
  <c r="L701" i="1"/>
  <c r="K702" i="1"/>
  <c r="K704" i="1" s="1"/>
  <c r="J698" i="1"/>
  <c r="J700" i="1" s="1"/>
  <c r="K697" i="1"/>
  <c r="P727" i="1"/>
  <c r="P728" i="1"/>
  <c r="P722" i="1"/>
  <c r="Q721" i="1"/>
  <c r="N705" i="1"/>
  <c r="M706" i="1"/>
  <c r="M708" i="1" s="1"/>
  <c r="O723" i="1"/>
  <c r="O724" i="1"/>
  <c r="Q726" i="1"/>
  <c r="R725" i="1"/>
  <c r="R726" i="1" s="1"/>
  <c r="N695" i="1"/>
  <c r="O695" i="1"/>
  <c r="Q695" i="1"/>
  <c r="Z363" i="1"/>
  <c r="Z364" i="1" s="1"/>
  <c r="Z377" i="1" s="1"/>
  <c r="Z368" i="1" s="1"/>
  <c r="E695" i="1"/>
  <c r="F695" i="1"/>
  <c r="O717" i="1"/>
  <c r="N718" i="1"/>
  <c r="N720" i="1" s="1"/>
  <c r="L709" i="1"/>
  <c r="K710" i="1"/>
  <c r="K712" i="1" s="1"/>
  <c r="Z374" i="1" l="1"/>
  <c r="Z375" i="1" s="1"/>
  <c r="Z369" i="1"/>
  <c r="Z371" i="1" s="1"/>
  <c r="M701" i="1"/>
  <c r="L702" i="1"/>
  <c r="L704" i="1" s="1"/>
  <c r="O705" i="1"/>
  <c r="N706" i="1"/>
  <c r="N708" i="1" s="1"/>
  <c r="R727" i="1"/>
  <c r="R728" i="1"/>
  <c r="M709" i="1"/>
  <c r="L710" i="1"/>
  <c r="L712" i="1" s="1"/>
  <c r="Q727" i="1"/>
  <c r="Q728" i="1"/>
  <c r="O713" i="1"/>
  <c r="N714" i="1"/>
  <c r="N716" i="1" s="1"/>
  <c r="Q722" i="1"/>
  <c r="R721" i="1"/>
  <c r="R722" i="1" s="1"/>
  <c r="P723" i="1"/>
  <c r="P724" i="1"/>
  <c r="P717" i="1"/>
  <c r="O718" i="1"/>
  <c r="AA363" i="1"/>
  <c r="AA364" i="1" s="1"/>
  <c r="AA377" i="1" s="1"/>
  <c r="AA368" i="1" s="1"/>
  <c r="K698" i="1"/>
  <c r="K700" i="1" s="1"/>
  <c r="L697" i="1"/>
  <c r="AA374" i="1" l="1"/>
  <c r="AA375" i="1" s="1"/>
  <c r="AA369" i="1"/>
  <c r="AA371" i="1" s="1"/>
  <c r="L698" i="1"/>
  <c r="L700" i="1" s="1"/>
  <c r="M697" i="1"/>
  <c r="Q717" i="1"/>
  <c r="P718" i="1"/>
  <c r="N701" i="1"/>
  <c r="M702" i="1"/>
  <c r="M704" i="1" s="1"/>
  <c r="R723" i="1"/>
  <c r="R724" i="1"/>
  <c r="Q723" i="1"/>
  <c r="Q724" i="1"/>
  <c r="P713" i="1"/>
  <c r="O714" i="1"/>
  <c r="N709" i="1"/>
  <c r="M710" i="1"/>
  <c r="M712" i="1" s="1"/>
  <c r="P705" i="1"/>
  <c r="O706" i="1"/>
  <c r="O719" i="1"/>
  <c r="O720" i="1"/>
  <c r="O709" i="1" l="1"/>
  <c r="N710" i="1"/>
  <c r="N712" i="1" s="1"/>
  <c r="O715" i="1"/>
  <c r="O716" i="1"/>
  <c r="Q713" i="1"/>
  <c r="P714" i="1"/>
  <c r="O701" i="1"/>
  <c r="N702" i="1"/>
  <c r="N704" i="1" s="1"/>
  <c r="P719" i="1"/>
  <c r="P720" i="1"/>
  <c r="R717" i="1"/>
  <c r="R718" i="1" s="1"/>
  <c r="Q718" i="1"/>
  <c r="M698" i="1"/>
  <c r="M700" i="1" s="1"/>
  <c r="N697" i="1"/>
  <c r="O707" i="1"/>
  <c r="O708" i="1"/>
  <c r="Q705" i="1"/>
  <c r="P706" i="1"/>
  <c r="N698" i="1" l="1"/>
  <c r="N700" i="1" s="1"/>
  <c r="O697" i="1"/>
  <c r="Q719" i="1"/>
  <c r="Q720" i="1"/>
  <c r="R719" i="1"/>
  <c r="R720" i="1"/>
  <c r="P701" i="1"/>
  <c r="O702" i="1"/>
  <c r="P715" i="1"/>
  <c r="P716" i="1"/>
  <c r="R713" i="1"/>
  <c r="R714" i="1" s="1"/>
  <c r="Q714" i="1"/>
  <c r="P707" i="1"/>
  <c r="P708" i="1"/>
  <c r="R705" i="1"/>
  <c r="R706" i="1" s="1"/>
  <c r="Q706" i="1"/>
  <c r="P709" i="1"/>
  <c r="O710" i="1"/>
  <c r="Q707" i="1" l="1"/>
  <c r="Q708" i="1"/>
  <c r="R707" i="1"/>
  <c r="R708" i="1"/>
  <c r="Q715" i="1"/>
  <c r="Q716" i="1"/>
  <c r="R715" i="1"/>
  <c r="R716" i="1"/>
  <c r="O703" i="1"/>
  <c r="O704" i="1"/>
  <c r="Q701" i="1"/>
  <c r="P702" i="1"/>
  <c r="O711" i="1"/>
  <c r="O712" i="1"/>
  <c r="O698" i="1"/>
  <c r="P697" i="1"/>
  <c r="Q709" i="1"/>
  <c r="P710" i="1"/>
  <c r="P698" i="1" l="1"/>
  <c r="Q697" i="1"/>
  <c r="O700" i="1"/>
  <c r="O699" i="1"/>
  <c r="P703" i="1"/>
  <c r="P704" i="1"/>
  <c r="R701" i="1"/>
  <c r="R702" i="1" s="1"/>
  <c r="Q702" i="1"/>
  <c r="P711" i="1"/>
  <c r="P712" i="1"/>
  <c r="R709" i="1"/>
  <c r="R710" i="1" s="1"/>
  <c r="Q710" i="1"/>
  <c r="Q711" i="1" l="1"/>
  <c r="Q712" i="1"/>
  <c r="R711" i="1"/>
  <c r="R712" i="1"/>
  <c r="Q704" i="1"/>
  <c r="Q703" i="1"/>
  <c r="R703" i="1"/>
  <c r="R704" i="1"/>
  <c r="Q698" i="1"/>
  <c r="R697" i="1"/>
  <c r="R698" i="1" s="1"/>
  <c r="P700" i="1"/>
  <c r="P699" i="1"/>
  <c r="R700" i="1" l="1"/>
  <c r="R699" i="1"/>
  <c r="Q700" i="1"/>
  <c r="Q699" i="1"/>
</calcChain>
</file>

<file path=xl/sharedStrings.xml><?xml version="1.0" encoding="utf-8"?>
<sst xmlns="http://schemas.openxmlformats.org/spreadsheetml/2006/main" count="1108" uniqueCount="525">
  <si>
    <t>Balance Sheet</t>
  </si>
  <si>
    <t/>
  </si>
  <si>
    <t>Q1/2024</t>
  </si>
  <si>
    <t>Yearly/2023</t>
  </si>
  <si>
    <t>Q3/2023</t>
  </si>
  <si>
    <t>Q2/2023</t>
  </si>
  <si>
    <t>Q1/2023</t>
  </si>
  <si>
    <t>Yearly/2022</t>
  </si>
  <si>
    <t>Q3/2022</t>
  </si>
  <si>
    <t>Q2/2022</t>
  </si>
  <si>
    <t>Q1/2022</t>
  </si>
  <si>
    <t>Yearly/2021</t>
  </si>
  <si>
    <t>Q3/2021</t>
  </si>
  <si>
    <t>Q2/2021</t>
  </si>
  <si>
    <t>Q1/2021</t>
  </si>
  <si>
    <t>Yearly/2020</t>
  </si>
  <si>
    <t>Q3/2020</t>
  </si>
  <si>
    <t>Q2/2020</t>
  </si>
  <si>
    <t>Q1/2020</t>
  </si>
  <si>
    <t>Yearly/2019</t>
  </si>
  <si>
    <t>Q3/2019</t>
  </si>
  <si>
    <t>Q2/2019</t>
  </si>
  <si>
    <t>Q1/2019</t>
  </si>
  <si>
    <t>Yearly/2018</t>
  </si>
  <si>
    <t>Q3/2018</t>
  </si>
  <si>
    <t>Q2/2018</t>
  </si>
  <si>
    <t>Q1/2018</t>
  </si>
  <si>
    <t>Yearly/2017</t>
  </si>
  <si>
    <t>Q1/2017</t>
  </si>
  <si>
    <t>Yearly/2016</t>
  </si>
  <si>
    <t>Q3/2016</t>
  </si>
  <si>
    <t>Q2/2016</t>
  </si>
  <si>
    <t>Q1/2016</t>
  </si>
  <si>
    <t>Yearly/2015</t>
  </si>
  <si>
    <t>Q3/2015</t>
  </si>
  <si>
    <t>Q2/2015</t>
  </si>
  <si>
    <t>Q1/2015</t>
  </si>
  <si>
    <t>Yearly/2014</t>
  </si>
  <si>
    <t>Q3/2014</t>
  </si>
  <si>
    <t>Q2/2014</t>
  </si>
  <si>
    <t>Q1/2014</t>
  </si>
  <si>
    <t>Yearly/2013</t>
  </si>
  <si>
    <t>Q3/2013</t>
  </si>
  <si>
    <t>Q2/2013</t>
  </si>
  <si>
    <t>Q1/2013</t>
  </si>
  <si>
    <t>Yearly/2012</t>
  </si>
  <si>
    <t>Q3/2012</t>
  </si>
  <si>
    <t>Q2/2012</t>
  </si>
  <si>
    <t>Q1/2012</t>
  </si>
  <si>
    <t>Yearly/2011</t>
  </si>
  <si>
    <t>Q3/2011</t>
  </si>
  <si>
    <t>Q2/2011</t>
  </si>
  <si>
    <t>Q1/2011</t>
  </si>
  <si>
    <t>Yearly/2010</t>
  </si>
  <si>
    <t>Q3/2010</t>
  </si>
  <si>
    <t>Q2/2010</t>
  </si>
  <si>
    <t>Q1/2010</t>
  </si>
  <si>
    <t>Yearly/2009</t>
  </si>
  <si>
    <t>Q3/2009</t>
  </si>
  <si>
    <t>Q2/2009</t>
  </si>
  <si>
    <t>Q1/2009</t>
  </si>
  <si>
    <t>Yearly/2008</t>
  </si>
  <si>
    <t>Q3/2008</t>
  </si>
  <si>
    <t>Q2/2008</t>
  </si>
  <si>
    <t>Q1/2008</t>
  </si>
  <si>
    <t xml:space="preserve"> Assets</t>
  </si>
  <si>
    <t xml:space="preserve"> Current Assets</t>
  </si>
  <si>
    <t xml:space="preserve">    Cash And Cash Equivalents</t>
  </si>
  <si>
    <t xml:space="preserve">    Short-Term Investments - Net</t>
  </si>
  <si>
    <t xml:space="preserve">      Investment In Debt Instruments Measured At Fair Value Through Profit Or Loss</t>
  </si>
  <si>
    <t xml:space="preserve">    Trade And Other Receivables - Current - Net</t>
  </si>
  <si>
    <t xml:space="preserve">      Other Parties</t>
  </si>
  <si>
    <t xml:space="preserve">      Other Current Receivables</t>
  </si>
  <si>
    <t xml:space="preserve">    Current Portion Of Lease Receivables - Net</t>
  </si>
  <si>
    <t xml:space="preserve">    Short-Term Loan And Interest Receivables</t>
  </si>
  <si>
    <t xml:space="preserve">      Related Parties</t>
  </si>
  <si>
    <t xml:space="preserve">    Inventories - Net</t>
  </si>
  <si>
    <t xml:space="preserve">      Real Estate Development Costs</t>
  </si>
  <si>
    <t xml:space="preserve">    Other Current Financial Assets</t>
  </si>
  <si>
    <t xml:space="preserve">      Other Current Financial Assets - Others</t>
  </si>
  <si>
    <t xml:space="preserve">    Other Current Assets</t>
  </si>
  <si>
    <t xml:space="preserve">      Other Current Assets - Others</t>
  </si>
  <si>
    <t xml:space="preserve">    Total Current Assets</t>
  </si>
  <si>
    <t xml:space="preserve"> Non-Current Assets</t>
  </si>
  <si>
    <t xml:space="preserve">    Restricted Deposits - Non-Current</t>
  </si>
  <si>
    <t xml:space="preserve">    Trade And Other Receivables - Non-Current - Net</t>
  </si>
  <si>
    <t xml:space="preserve">    Non-Current Portion Of Lease Receivables - Net</t>
  </si>
  <si>
    <t xml:space="preserve">    Long-Term Investments - Net</t>
  </si>
  <si>
    <t xml:space="preserve">      Investment In Equity Instruments Measured At Fair Value Through Other Comprehensive Income</t>
  </si>
  <si>
    <t xml:space="preserve">    Long-Term Investments - Net (Amended Account)</t>
  </si>
  <si>
    <t xml:space="preserve">    Investment In Subsidiaries, Associates And Joint Ventures Using The Equity Method - Net</t>
  </si>
  <si>
    <t xml:space="preserve">      Investment In Associates</t>
  </si>
  <si>
    <t xml:space="preserve">      Investment In Joint Ventures</t>
  </si>
  <si>
    <t xml:space="preserve">    Investment In Subsidiaries, Associates And Joint Ventures Using Other Methods - Net</t>
  </si>
  <si>
    <t xml:space="preserve">    Non-Current Portion Of Long-Term Loan Receivables</t>
  </si>
  <si>
    <t xml:space="preserve">    Other Non-Current Financial Assets</t>
  </si>
  <si>
    <t xml:space="preserve">      Other Non-Current Financial Assets - Others</t>
  </si>
  <si>
    <t xml:space="preserve">    Investment Properties - Net</t>
  </si>
  <si>
    <t xml:space="preserve">    Property, Plant And Equipment - Net</t>
  </si>
  <si>
    <t xml:space="preserve">    Intangible Assets - Net</t>
  </si>
  <si>
    <t xml:space="preserve">      Intangible Assets - Others</t>
  </si>
  <si>
    <t xml:space="preserve">    Goodwill - Net</t>
  </si>
  <si>
    <t xml:space="preserve">    Deferred Tax Assets</t>
  </si>
  <si>
    <t xml:space="preserve">    Other Non-Current Assets</t>
  </si>
  <si>
    <t xml:space="preserve">      Advance Payment For Purchases Of Assets</t>
  </si>
  <si>
    <t xml:space="preserve">      Other Non-Current Assets - Others</t>
  </si>
  <si>
    <t xml:space="preserve">    Total Non-Current Assets</t>
  </si>
  <si>
    <t xml:space="preserve">    Total Assets</t>
  </si>
  <si>
    <t xml:space="preserve"> Liabilities</t>
  </si>
  <si>
    <t xml:space="preserve"> Current Liabilities</t>
  </si>
  <si>
    <t xml:space="preserve">    Bank Overdrafts And Short-Term Borrowings From Financial Institutions</t>
  </si>
  <si>
    <t xml:space="preserve">    Trade And Other Payables - Current</t>
  </si>
  <si>
    <t xml:space="preserve">      Land And Construction Cost Payables</t>
  </si>
  <si>
    <t xml:space="preserve">      Other Current Payables</t>
  </si>
  <si>
    <t xml:space="preserve">    Short-Term Borrowings</t>
  </si>
  <si>
    <t xml:space="preserve">    Current Portion Of Long-Term Debts</t>
  </si>
  <si>
    <t xml:space="preserve">      Financial Institutions</t>
  </si>
  <si>
    <t xml:space="preserve">      Current Portion Of Long-Term Debts - Others</t>
  </si>
  <si>
    <t xml:space="preserve">    Contract Liabilities And Unearned Rental Income - Current</t>
  </si>
  <si>
    <t xml:space="preserve">      Unearned Rental Income</t>
  </si>
  <si>
    <t xml:space="preserve">      Deferred Revenue - Others</t>
  </si>
  <si>
    <t xml:space="preserve">      Contract Liabilities And Unearned Rental Income - Others</t>
  </si>
  <si>
    <t xml:space="preserve">    Current Portion Of Lease Liabilities</t>
  </si>
  <si>
    <t xml:space="preserve">    Provisions For Employee Benefit Obligations - Current</t>
  </si>
  <si>
    <t xml:space="preserve">    Short-Term Provisions</t>
  </si>
  <si>
    <t xml:space="preserve">    Income Tax Payable</t>
  </si>
  <si>
    <t xml:space="preserve">    Other Current Liabilities</t>
  </si>
  <si>
    <t xml:space="preserve">    Total Current Liabilities</t>
  </si>
  <si>
    <t xml:space="preserve"> Non-Current Liabilities</t>
  </si>
  <si>
    <t xml:space="preserve">    Trade And Other Payables - Non-Current</t>
  </si>
  <si>
    <t xml:space="preserve">    Non-Current Portion Of Long-Term Debts</t>
  </si>
  <si>
    <t xml:space="preserve">      Non-Current Portion Of Long-Term Debts - Others</t>
  </si>
  <si>
    <t xml:space="preserve">    Non-Current Portion Of Lease Liabilities</t>
  </si>
  <si>
    <t xml:space="preserve">    Other Non-Current Financial Liabilities</t>
  </si>
  <si>
    <t xml:space="preserve">      Deposits</t>
  </si>
  <si>
    <t xml:space="preserve">      Other Non-Current Financial Liabilities - Others</t>
  </si>
  <si>
    <t xml:space="preserve">    Contract Liabilities And Unearned Rental Income - Non-Current</t>
  </si>
  <si>
    <t xml:space="preserve">    Long-Term Provisions</t>
  </si>
  <si>
    <t xml:space="preserve">    Provisions For Employee Benefit Obligations - Non-Current</t>
  </si>
  <si>
    <t xml:space="preserve">    Deferred Tax Liabilities</t>
  </si>
  <si>
    <t xml:space="preserve">    Other Non-Current Liabilities</t>
  </si>
  <si>
    <t xml:space="preserve">    Total Non-Current Liabilities</t>
  </si>
  <si>
    <t xml:space="preserve">    Total Liabilities</t>
  </si>
  <si>
    <t xml:space="preserve"> Equity</t>
  </si>
  <si>
    <t xml:space="preserve">    Authorised Share Capital</t>
  </si>
  <si>
    <t xml:space="preserve">      Authorised Ordinary Shares</t>
  </si>
  <si>
    <t xml:space="preserve">    Issued And Paid-Up Share Capital</t>
  </si>
  <si>
    <t xml:space="preserve">      Paid-Up Ordinary Shares</t>
  </si>
  <si>
    <t xml:space="preserve">    Premium (Discount) On Share Capital</t>
  </si>
  <si>
    <t xml:space="preserve">      Premium (Discount) On Ordinary Shares</t>
  </si>
  <si>
    <t xml:space="preserve">    Retained Earnings (Deficits)</t>
  </si>
  <si>
    <t xml:space="preserve">      Retained Earnings - Appropriated</t>
  </si>
  <si>
    <t xml:space="preserve">        Legal And Statutory Reserves</t>
  </si>
  <si>
    <t xml:space="preserve">      Retained Earnings (Deficits) - Unappropriated</t>
  </si>
  <si>
    <t xml:space="preserve">    Treasury Shares</t>
  </si>
  <si>
    <t xml:space="preserve">    Other Components Of Equity</t>
  </si>
  <si>
    <t xml:space="preserve">      Surplus (Deficits)</t>
  </si>
  <si>
    <t xml:space="preserve">        Surplus (Deficits) From Treasury Shares</t>
  </si>
  <si>
    <t xml:space="preserve">        Surplus (Deficits) From Business Combinations Under Common Control</t>
  </si>
  <si>
    <t xml:space="preserve">        Surplus (Deficits) - Others</t>
  </si>
  <si>
    <t xml:space="preserve">      Currency Translation Adjustments</t>
  </si>
  <si>
    <t xml:space="preserve">      Other Components Of Equity - Others</t>
  </si>
  <si>
    <t xml:space="preserve">    Equity Attributable To Owners Of The Parent</t>
  </si>
  <si>
    <t xml:space="preserve">    Non-Controlling Interests</t>
  </si>
  <si>
    <t xml:space="preserve">    Total Equity</t>
  </si>
  <si>
    <t xml:space="preserve">    Total Liabilities And Equity</t>
  </si>
  <si>
    <t>Financial Statement (Full Version):</t>
  </si>
  <si>
    <t>31/03/24</t>
  </si>
  <si>
    <t>31/12/23</t>
  </si>
  <si>
    <t>30/09/23</t>
  </si>
  <si>
    <t>30/06/23</t>
  </si>
  <si>
    <t>31/03/23</t>
  </si>
  <si>
    <t>31/12/22</t>
  </si>
  <si>
    <t>30/09/22</t>
  </si>
  <si>
    <t>30/06/22</t>
  </si>
  <si>
    <t>31/03/22</t>
  </si>
  <si>
    <t>31/12/21</t>
  </si>
  <si>
    <t>30/09/21</t>
  </si>
  <si>
    <t>30/06/21</t>
  </si>
  <si>
    <t>31/03/21</t>
  </si>
  <si>
    <t>31/12/20</t>
  </si>
  <si>
    <t>30/09/20</t>
  </si>
  <si>
    <t>30/06/20</t>
  </si>
  <si>
    <t>31/03/20</t>
  </si>
  <si>
    <t>31/12/19</t>
  </si>
  <si>
    <t>30/09/19</t>
  </si>
  <si>
    <t>30/06/19</t>
  </si>
  <si>
    <t>31/03/19</t>
  </si>
  <si>
    <t>31/12/18</t>
  </si>
  <si>
    <t>30/09/18</t>
  </si>
  <si>
    <t>30/06/18</t>
  </si>
  <si>
    <t>31/03/18</t>
  </si>
  <si>
    <t>31/12/17</t>
  </si>
  <si>
    <t>31/03/17</t>
  </si>
  <si>
    <t>31/12/16</t>
  </si>
  <si>
    <t>30/09/16</t>
  </si>
  <si>
    <t>30/06/16</t>
  </si>
  <si>
    <t>31/03/16</t>
  </si>
  <si>
    <t>31/12/15</t>
  </si>
  <si>
    <t>30/09/15</t>
  </si>
  <si>
    <t>30/06/15</t>
  </si>
  <si>
    <t>31/03/15</t>
  </si>
  <si>
    <t>31/12/14</t>
  </si>
  <si>
    <t>30/09/14</t>
  </si>
  <si>
    <t>30/06/14</t>
  </si>
  <si>
    <t>31/03/14</t>
  </si>
  <si>
    <t>31/12/13</t>
  </si>
  <si>
    <t>30/09/13</t>
  </si>
  <si>
    <t>30/06/13</t>
  </si>
  <si>
    <t>31/03/13</t>
  </si>
  <si>
    <t>31/12/12</t>
  </si>
  <si>
    <t>30/09/12</t>
  </si>
  <si>
    <t>30/06/12</t>
  </si>
  <si>
    <t>31/03/12</t>
  </si>
  <si>
    <t>31/12/11</t>
  </si>
  <si>
    <t>30/09/11</t>
  </si>
  <si>
    <t>30/06/11</t>
  </si>
  <si>
    <t>31/03/11</t>
  </si>
  <si>
    <t>31/12/10</t>
  </si>
  <si>
    <t>30/09/10</t>
  </si>
  <si>
    <t>30/06/10</t>
  </si>
  <si>
    <t>31/03/10</t>
  </si>
  <si>
    <t>31/12/09</t>
  </si>
  <si>
    <t>30/09/09</t>
  </si>
  <si>
    <t>30/06/09</t>
  </si>
  <si>
    <t>31/03/09</t>
  </si>
  <si>
    <t>31/12/08</t>
  </si>
  <si>
    <t>30/09/08</t>
  </si>
  <si>
    <t>30/06/08</t>
  </si>
  <si>
    <t>31/03/08</t>
  </si>
  <si>
    <t>Remark:</t>
  </si>
  <si>
    <t>* This information was prepared and directly disseminated by the listed company.</t>
  </si>
  <si>
    <t>Information on the financial statements is presented according to the information that the listed companies submit on that period. The investors should study additional information from the companies' financial statements.</t>
  </si>
  <si>
    <t>Restatement means companies may restate or reclassify their financial statements.</t>
  </si>
  <si>
    <t>Short-Term Debt</t>
  </si>
  <si>
    <t>Long-Term Debt</t>
  </si>
  <si>
    <t>Total Debt</t>
  </si>
  <si>
    <t>P&amp;L</t>
  </si>
  <si>
    <t>Q4/2023</t>
  </si>
  <si>
    <t>Q4/2022</t>
  </si>
  <si>
    <t>Q4/2021</t>
  </si>
  <si>
    <t>Q4/2020</t>
  </si>
  <si>
    <t>Q4/2019</t>
  </si>
  <si>
    <t>Q4/2018</t>
  </si>
  <si>
    <t>Q4/2017</t>
  </si>
  <si>
    <t>Q4/2016</t>
  </si>
  <si>
    <t>Q4/2015</t>
  </si>
  <si>
    <t>Q4/2014</t>
  </si>
  <si>
    <t>Q4/2013</t>
  </si>
  <si>
    <t>Q4/2012</t>
  </si>
  <si>
    <t>Q4/2011</t>
  </si>
  <si>
    <t>Q4/2010</t>
  </si>
  <si>
    <t>Q4/2009</t>
  </si>
  <si>
    <t>Q4/2008</t>
  </si>
  <si>
    <t xml:space="preserve"> Statement Of Comprehensive Income</t>
  </si>
  <si>
    <t xml:space="preserve"> Revenue</t>
  </si>
  <si>
    <t xml:space="preserve">    Revenue From Operations</t>
  </si>
  <si>
    <t xml:space="preserve">      Revenue From Sales And Rendering Services</t>
  </si>
  <si>
    <t xml:space="preserve">      Revenue From Sales</t>
  </si>
  <si>
    <t xml:space="preserve">      Revenue From Rendering Services</t>
  </si>
  <si>
    <t xml:space="preserve">      Revenue From Leases</t>
  </si>
  <si>
    <t xml:space="preserve">        Lease Income</t>
  </si>
  <si>
    <t xml:space="preserve">      Investment Income</t>
  </si>
  <si>
    <t xml:space="preserve">    Interest And Dividend Income</t>
  </si>
  <si>
    <t xml:space="preserve">      Interest Income</t>
  </si>
  <si>
    <t xml:space="preserve">      Dividend Income</t>
  </si>
  <si>
    <t xml:space="preserve">    Other Income</t>
  </si>
  <si>
    <t xml:space="preserve">    Total Revenue</t>
  </si>
  <si>
    <t xml:space="preserve"> Cost And Expenses</t>
  </si>
  <si>
    <t xml:space="preserve">    Costs</t>
  </si>
  <si>
    <t xml:space="preserve">      Cost Of Sales</t>
  </si>
  <si>
    <t xml:space="preserve">      Cost Of Rendering Services</t>
  </si>
  <si>
    <t xml:space="preserve">      Cost Of Leases</t>
  </si>
  <si>
    <t xml:space="preserve">    Selling And Administrative Expenses</t>
  </si>
  <si>
    <t xml:space="preserve">      Administrative Expenses</t>
  </si>
  <si>
    <t xml:space="preserve">    Management And Directors' Remuneration</t>
  </si>
  <si>
    <t xml:space="preserve">    (Reversal Of) Expected Credit Losses</t>
  </si>
  <si>
    <t xml:space="preserve">    (Reversal Of) Loss On Impairment</t>
  </si>
  <si>
    <t xml:space="preserve">    Total Cost And Expenses</t>
  </si>
  <si>
    <t xml:space="preserve">    Share Of Profit (Loss) From Investments Accounted For Using The Equity Method</t>
  </si>
  <si>
    <t xml:space="preserve">    Other Gains (Losses)</t>
  </si>
  <si>
    <t xml:space="preserve">      Gains (Losses) On Disposal Of Non-Financial Assets</t>
  </si>
  <si>
    <t xml:space="preserve">      Other Gains (Losses) - Others</t>
  </si>
  <si>
    <t xml:space="preserve">    Profit (Loss) Before Finance Costs And Income Tax Expense</t>
  </si>
  <si>
    <t xml:space="preserve">    Finance Costs</t>
  </si>
  <si>
    <t xml:space="preserve">    Income Tax Expense</t>
  </si>
  <si>
    <t xml:space="preserve">    Profit (Loss) For The Period From Continuing Operations</t>
  </si>
  <si>
    <t xml:space="preserve">    Net Profit (Loss) For The Period</t>
  </si>
  <si>
    <t xml:space="preserve"> Other Comprehensive Income</t>
  </si>
  <si>
    <t xml:space="preserve">    Net Profit (Loss) For The Period / Profit (Loss) For The Period From Continuing Operations</t>
  </si>
  <si>
    <t xml:space="preserve"> Items That Will Be Subsequently Reclassified To Profit Or Loss</t>
  </si>
  <si>
    <t xml:space="preserve">    Gains (Losses) On Investment In Debt Instruments Measured At Fair Value Through Other Comprehensive Income</t>
  </si>
  <si>
    <t xml:space="preserve">    Gains (Losses) On Cash Flow Hedges</t>
  </si>
  <si>
    <t xml:space="preserve">    Currency Translation Adjustments</t>
  </si>
  <si>
    <t xml:space="preserve">    Other Comprehensive Income That Will Be Subsequently Reclassified To Profit Or Loss</t>
  </si>
  <si>
    <t xml:space="preserve"> Items That Will Not Be Subsequently Reclassified To Profit Or Loss</t>
  </si>
  <si>
    <t xml:space="preserve">    Gains (Losses) On Remeasuring Investment In Equity Instruments Measured At Fair Value Through Other Comprehensive Income</t>
  </si>
  <si>
    <t xml:space="preserve">    Remeasurement Of Employee Benefit Obligations</t>
  </si>
  <si>
    <t xml:space="preserve">    Other Comprehensive Income (Expense) - Net Of Tax</t>
  </si>
  <si>
    <t xml:space="preserve">    Total Comprehensive Income (Expense) For The Period</t>
  </si>
  <si>
    <t xml:space="preserve"> Net Profit (Loss) Attributable To :</t>
  </si>
  <si>
    <t xml:space="preserve">      Net Profit (Loss) Attributable To : Owners Of The Parent</t>
  </si>
  <si>
    <t xml:space="preserve">      Net Profit (Loss) Attributable To : Non-Controlling Interests</t>
  </si>
  <si>
    <t xml:space="preserve"> Total Comprehensive Income (Expense) Attributable To :</t>
  </si>
  <si>
    <t xml:space="preserve">      Total Comprehensive Income (Expense) Attributable To : Owners Of The Parent</t>
  </si>
  <si>
    <t xml:space="preserve">      Total Comprehensive Income (Expense) Attributable To : Non-Controlling Interests</t>
  </si>
  <si>
    <t xml:space="preserve">    Basic Earnings (Loss) Per Share (Baht/Share)</t>
  </si>
  <si>
    <t xml:space="preserve"> Other Expenses (Edited)</t>
  </si>
  <si>
    <t>Cashflow</t>
  </si>
  <si>
    <t xml:space="preserve"> Net Cash From Operating Activities</t>
  </si>
  <si>
    <t xml:space="preserve">    Net Profit (Loss) Attributable To Owners Of The Parent For The Period</t>
  </si>
  <si>
    <t xml:space="preserve">    Profit (Loss) Before Finance Costs And/Or Income Tax Expense</t>
  </si>
  <si>
    <t xml:space="preserve">    Depreciation And Amortisation</t>
  </si>
  <si>
    <t xml:space="preserve">      Depreciation</t>
  </si>
  <si>
    <t xml:space="preserve">      Amortisation</t>
  </si>
  <si>
    <t xml:space="preserve">    Share Of (Profit) Loss From Investments Accounted For Using The Equity Method</t>
  </si>
  <si>
    <t xml:space="preserve">    (Gains) Losses On Foreign Currency Exchange</t>
  </si>
  <si>
    <t xml:space="preserve">    (Gains) Losses On Disposal Of Investment In Subsidiaries, Associates And Joint Ventures</t>
  </si>
  <si>
    <t xml:space="preserve">    (Gains) Losses On Disposal Of Other Investments</t>
  </si>
  <si>
    <t xml:space="preserve">    (Gains) Losses On Fair Value Adjustments Of Other Financial Instruments</t>
  </si>
  <si>
    <t xml:space="preserve">    (Gains) Losses On Fair Value Adjustments Of Non-Financial Assets</t>
  </si>
  <si>
    <t xml:space="preserve">    (Gains) Losses On Fair Value Adjustments Of Investments</t>
  </si>
  <si>
    <t xml:space="preserve">    (Gains) Losses On Disposal And Write-Off Of Fixed Assets</t>
  </si>
  <si>
    <t xml:space="preserve">      (Gains) Losses On Disposal Of Fixed Assets</t>
  </si>
  <si>
    <t xml:space="preserve">      Loss On Write-Off Of Fixed Assets</t>
  </si>
  <si>
    <t xml:space="preserve">    (Gains) Losses On Disposal And Write-Off Of Other Assets</t>
  </si>
  <si>
    <t xml:space="preserve">      (Gains) Losses On Disposal Of Other Assets</t>
  </si>
  <si>
    <t xml:space="preserve">      Loss On Write-Off Of Other Assets</t>
  </si>
  <si>
    <t xml:space="preserve">    (Reversal Of) Impairment Loss Of Fixed Assets</t>
  </si>
  <si>
    <t xml:space="preserve">    (Reversal Of) Loss On Impairment From Investments In Subsidiaries, Associates And Joint Ventures</t>
  </si>
  <si>
    <t xml:space="preserve">    (Reversal Of) Impairment Loss Of Other Assets</t>
  </si>
  <si>
    <t xml:space="preserve">    Dividend And Interest Income</t>
  </si>
  <si>
    <t xml:space="preserve">    Employee Benefit Expenses</t>
  </si>
  <si>
    <t xml:space="preserve">    Other Reconciliation Items</t>
  </si>
  <si>
    <t xml:space="preserve">    Cash Flows From (Used In) Operations Before Changes In Operating Assets And Liabilities</t>
  </si>
  <si>
    <t xml:space="preserve"> (Increase) Decrease In Operating Assets</t>
  </si>
  <si>
    <t xml:space="preserve">    (Increase) Decrease In Trade And Other Receivables</t>
  </si>
  <si>
    <t xml:space="preserve">    (Increase) Decrease In Lease Receivables</t>
  </si>
  <si>
    <t xml:space="preserve">    (Increase) Decrease In Inventories</t>
  </si>
  <si>
    <t xml:space="preserve">    (Increase) Decrease In Other Operating Assets</t>
  </si>
  <si>
    <t xml:space="preserve"> Increase (Decrease) In Operating Liabilities</t>
  </si>
  <si>
    <t xml:space="preserve">    Increase (Decrease) In Trade And Other Payables</t>
  </si>
  <si>
    <t xml:space="preserve">    Increase (Decrease) In Provisions For Employee Benefit Obligations</t>
  </si>
  <si>
    <t xml:space="preserve">    Increase (Decrease) In Other Operating Liabilities</t>
  </si>
  <si>
    <t xml:space="preserve">    Cash Generated From (Used In) Operations</t>
  </si>
  <si>
    <t xml:space="preserve">    Interest Received</t>
  </si>
  <si>
    <t xml:space="preserve">    Dividend Received</t>
  </si>
  <si>
    <t xml:space="preserve">    Income Tax (Paid) Received</t>
  </si>
  <si>
    <t xml:space="preserve">    Net Cash From (Used In) Operating Activities</t>
  </si>
  <si>
    <t xml:space="preserve"> Net Cash From Investing Activities</t>
  </si>
  <si>
    <t xml:space="preserve">    (Increase) Decrease In Short-Term Investments</t>
  </si>
  <si>
    <t xml:space="preserve">    Proceeds From Investment</t>
  </si>
  <si>
    <t xml:space="preserve">      Proceeds From Disposal Of Investments</t>
  </si>
  <si>
    <t xml:space="preserve">    Purchase Of Investments</t>
  </si>
  <si>
    <t xml:space="preserve">    Proceeds From Disposal Of Investment In Subsidiaries, Associates And Joint Ventures</t>
  </si>
  <si>
    <t xml:space="preserve">    Payment For Purchase Of Investment In Subsidiaries, Associates And Joint Ventures</t>
  </si>
  <si>
    <t xml:space="preserve">    Loan Receivables Made</t>
  </si>
  <si>
    <t xml:space="preserve">      Loan Receivables Made (Amended Account)</t>
  </si>
  <si>
    <t xml:space="preserve">    Loan Receivables Repayment Received</t>
  </si>
  <si>
    <t xml:space="preserve">      Long-Term Loan Receivables Repayment Received</t>
  </si>
  <si>
    <t xml:space="preserve">        Long-Term Loan Receivables Repayment Received - Related Parties</t>
  </si>
  <si>
    <t xml:space="preserve">      Loan Receivables Repayment Received (Amended Account)</t>
  </si>
  <si>
    <t xml:space="preserve">    Proceeds From Disposal Of Fixed Assets</t>
  </si>
  <si>
    <t xml:space="preserve">      Property, Plant And Equipment</t>
  </si>
  <si>
    <t xml:space="preserve">      Investment Properties</t>
  </si>
  <si>
    <t xml:space="preserve">    Payment For Purchase Of Fixed Assets</t>
  </si>
  <si>
    <t xml:space="preserve">      Intangible Assets</t>
  </si>
  <si>
    <t xml:space="preserve">    Other Items (Investing Activities)</t>
  </si>
  <si>
    <t xml:space="preserve">    Net Cash From (Used In) Investing Activities</t>
  </si>
  <si>
    <t xml:space="preserve"> Net Cash From Financing Activities</t>
  </si>
  <si>
    <t xml:space="preserve">    Proceeds From Borrowings</t>
  </si>
  <si>
    <t xml:space="preserve">      Proceeds From Short-Term Borrowings</t>
  </si>
  <si>
    <t xml:space="preserve">        Proceeds From Short-Term Borrowings - Financial Institutions</t>
  </si>
  <si>
    <t xml:space="preserve">        Proceeds From Short-Term Borrowings - Related Parties</t>
  </si>
  <si>
    <t xml:space="preserve">      Proceeds From Long-Term Borrowings</t>
  </si>
  <si>
    <t xml:space="preserve">        Proceeds From Long-Term Borrowings - Financial Institutions</t>
  </si>
  <si>
    <t xml:space="preserve">        Proceeds From Long-Term Borrowings - Related Parties</t>
  </si>
  <si>
    <t xml:space="preserve">      Proceeds From Borrowings (Amended Account)</t>
  </si>
  <si>
    <t xml:space="preserve">    Repayments On Borrowings</t>
  </si>
  <si>
    <t xml:space="preserve">      Repayments On Short-Term Borrowings</t>
  </si>
  <si>
    <t xml:space="preserve">        Repayments On Short-Term Borrowings - Financial Institutions</t>
  </si>
  <si>
    <t xml:space="preserve">      Repayments On Long-Term Borrowings</t>
  </si>
  <si>
    <t xml:space="preserve">        Repayments On Long-Term Borrowings - Financial Institutions</t>
  </si>
  <si>
    <t xml:space="preserve">      Repayments On Borrowings (Amended Account)</t>
  </si>
  <si>
    <t xml:space="preserve">    Repayments On Lease Liabilities</t>
  </si>
  <si>
    <t xml:space="preserve">    Proceeds From Issuance Of Equity Instruments</t>
  </si>
  <si>
    <t xml:space="preserve">    Payment For Purchase Of Treasury Shares</t>
  </si>
  <si>
    <t xml:space="preserve">    Proceeds From Reissuance Of Treasury Shares</t>
  </si>
  <si>
    <t xml:space="preserve">    Payments For Changes In Interest In Subsidiaries</t>
  </si>
  <si>
    <t xml:space="preserve">    Dividend Paid</t>
  </si>
  <si>
    <t xml:space="preserve">    Interest Paid</t>
  </si>
  <si>
    <t xml:space="preserve">    Other Items (Financing Activities)</t>
  </si>
  <si>
    <t xml:space="preserve">    Net Cash From (Used In) Financing Activities</t>
  </si>
  <si>
    <t xml:space="preserve">    Net Increase (Decrease) In Cash And Cash Equivalent</t>
  </si>
  <si>
    <t xml:space="preserve">    Effect Of Exchange Rate Changes On Cash And Cash Equivalents</t>
  </si>
  <si>
    <t xml:space="preserve">    Differences Of Foreign Currency Exchange On Financial Statements Translation</t>
  </si>
  <si>
    <t xml:space="preserve">    Cash And Cash Equivalents, Beginning Balance</t>
  </si>
  <si>
    <t xml:space="preserve">    Cash And Cash Equivalents, Ending Balance</t>
  </si>
  <si>
    <t>Years Active</t>
  </si>
  <si>
    <t>Latest Year</t>
  </si>
  <si>
    <t>Asset</t>
  </si>
  <si>
    <t>Forecast</t>
  </si>
  <si>
    <t>Rev.Growth</t>
  </si>
  <si>
    <t>Q1</t>
  </si>
  <si>
    <t>Revenue</t>
  </si>
  <si>
    <t>Q2</t>
  </si>
  <si>
    <t>Other Rev.</t>
  </si>
  <si>
    <t>Q3</t>
  </si>
  <si>
    <t>GPM</t>
  </si>
  <si>
    <t>Yearly</t>
  </si>
  <si>
    <t>Gross Profit</t>
  </si>
  <si>
    <t>%Common Size</t>
  </si>
  <si>
    <t>Selling Expense</t>
  </si>
  <si>
    <t>Admin Expense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</si>
  <si>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</si>
  <si>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</si>
  <si>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</si>
  <si>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</si>
  <si>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</si>
  <si>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</si>
  <si>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</si>
  <si>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</si>
  <si>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EPS</t>
  </si>
  <si>
    <t>FWD P/E</t>
  </si>
  <si>
    <t>Fair P/E</t>
  </si>
  <si>
    <t>MOS</t>
  </si>
  <si>
    <t>Expected Growth</t>
  </si>
  <si>
    <t>Expected Return</t>
  </si>
  <si>
    <t>Fair Price</t>
  </si>
  <si>
    <t>Upside</t>
  </si>
  <si>
    <t>รบกวนสอบถามค่ะ</t>
  </si>
  <si>
    <t>1. Revenue year 2024 ไม่เท่ากะของอาจารย์อ่ะค่ะ ตัวเลขมาจากไหนอ่ะค่ะ</t>
  </si>
  <si>
    <t>2.other Rev. นี่ประมาณการจาก Q1x4 (529*4)ใช่ไหมค่ะ</t>
  </si>
  <si>
    <t>3.ทำไม admin expense ลดลงเรื่อย ๆ ค่ะ</t>
  </si>
  <si>
    <t>4.Profit sharing นี่ประมาณการจาก Q1x4 (596*4)ใช่ไหมค่ะ</t>
  </si>
  <si>
    <t>Liabilities</t>
  </si>
  <si>
    <t>D/E Ratio</t>
  </si>
  <si>
    <t>Equity</t>
  </si>
  <si>
    <t>REVENUE STRUCTURE</t>
  </si>
  <si>
    <t>Q4</t>
  </si>
  <si>
    <t>%YOY Growth</t>
  </si>
  <si>
    <t>COGS BREAKDOWN</t>
  </si>
  <si>
    <t>%GPM</t>
  </si>
  <si>
    <t>SG&amp;A</t>
  </si>
  <si>
    <t xml:space="preserve">      Selling Expenses</t>
  </si>
  <si>
    <t>%EBIT</t>
  </si>
  <si>
    <t>EBITDA</t>
  </si>
  <si>
    <t>%EBITDA</t>
  </si>
  <si>
    <t>%EBT</t>
  </si>
  <si>
    <t>%Tax Rate</t>
  </si>
  <si>
    <t>%NPM</t>
  </si>
  <si>
    <t>Operating Activities</t>
  </si>
  <si>
    <t>CFO/Net Profit</t>
  </si>
  <si>
    <t>Free Cash Flow</t>
  </si>
  <si>
    <t>Investing Activities</t>
  </si>
  <si>
    <t>Financial Ratio</t>
  </si>
  <si>
    <t>Profitability Ratio</t>
  </si>
  <si>
    <t>GPM | Q1</t>
  </si>
  <si>
    <t>GPM | Q2</t>
  </si>
  <si>
    <t>GPM | Q3</t>
  </si>
  <si>
    <t>GPM | Q4</t>
  </si>
  <si>
    <t>Selling Expense | Q1</t>
  </si>
  <si>
    <t>Selling Expense | Q2</t>
  </si>
  <si>
    <t>Selling Expense | Q3</t>
  </si>
  <si>
    <t>Selling Expense | Q4</t>
  </si>
  <si>
    <t>Admins Expense | Q1</t>
  </si>
  <si>
    <t>Admins Expense | Q2</t>
  </si>
  <si>
    <t>Admins Expense | Q3</t>
  </si>
  <si>
    <t>Admins Expense | Q4</t>
  </si>
  <si>
    <t>Admins Expense</t>
  </si>
  <si>
    <t>SG&amp;A | Q1</t>
  </si>
  <si>
    <t>SG&amp;A | Q2</t>
  </si>
  <si>
    <t>SG&amp;A | Q3</t>
  </si>
  <si>
    <t>SG&amp;A | Q4</t>
  </si>
  <si>
    <t>NPM | Q1</t>
  </si>
  <si>
    <t>NPM |Q2</t>
  </si>
  <si>
    <t>NPM | Q3</t>
  </si>
  <si>
    <t>NPM | Q4</t>
  </si>
  <si>
    <t>ROA</t>
  </si>
  <si>
    <t>ROIC</t>
  </si>
  <si>
    <t>ROE</t>
  </si>
  <si>
    <t>Liquidity Ratio</t>
  </si>
  <si>
    <t>Current Ratio</t>
  </si>
  <si>
    <t>Quick Ratio</t>
  </si>
  <si>
    <t>Leverage Ratio</t>
  </si>
  <si>
    <t>Debt to Equity</t>
  </si>
  <si>
    <t>Debt to Net Profit</t>
  </si>
  <si>
    <t>Efficiency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</si>
  <si>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</si>
  <si>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</si>
  <si>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</si>
  <si>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</si>
  <si>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Market Ratio</t>
  </si>
  <si>
    <t>Common Shares</t>
  </si>
  <si>
    <t>Book Value / Share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</si>
  <si>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</si>
  <si>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</si>
  <si>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</si>
  <si>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</si>
  <si>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</si>
  <si>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</si>
  <si>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</si>
  <si>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</si>
  <si>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</si>
  <si>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</si>
  <si>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</si>
  <si>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CPN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</si>
  <si>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</si>
  <si>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</si>
  <si>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</si>
  <si>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</si>
  <si>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</si>
  <si>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</si>
  <si>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</si>
  <si>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</si>
  <si>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</si>
  <si>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</si>
  <si>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</si>
  <si>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</si>
  <si>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</si>
  <si>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</si>
  <si>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ปี 2024 เราต้องนับการ growth จากปี 2023 ครับ</t>
  </si>
  <si>
    <t>ใช่ครับ</t>
  </si>
  <si>
    <t>ธรรมชาติของ Admin expense จะเป็นเงินเดือนพนักงานป็นหลักครับ ถ้าไม่ผิดปกติก็จะเพิ่มขึ้นน้อยกว่ารายได้ครับ บริษัทตั้งเป้ารายได้เติบโต 10% ทุกปี</t>
  </si>
  <si>
    <t>ใช่คร้าบ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</si>
</sst>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#,##0,;\-#,##0,"/>
    <numFmt numFmtId="189" formatCode="#,##0.0,;\-#,##0.0,"/>
    <numFmt numFmtId="190" formatCode="#,##0.00,;\-#,##0.00,"/>
    <numFmt numFmtId="191" formatCode="0.0%"/>
    <numFmt numFmtId="192" formatCode="_-* #,##0.0_-;\-* #,##0.0_-;_-* &quot;-&quot;??_-;_-@_-"/>
    <numFmt numFmtId="193" formatCode="_(* #,##0.0_);_(* \(#,##0.0\);_(* &quot;-&quot;??_);_(@_)"/>
    <numFmt numFmtId="194" formatCode="_(* #,##0_);_(* \(#,##0\);_(* &quot;-&quot;??_);_(@_)"/>
    <numFmt numFmtId="195" formatCode="0.0%;[Red]\-0.0%"/>
  </numFmts>
  <fonts count="24" x14ac:knownFonts="1"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1"/>
    </font>
    <font>
      <sz val="11"/>
      <color theme="1"/>
      <name val="Century Gothic"/>
      <family val="2"/>
    </font>
    <font>
      <b/>
      <sz val="11"/>
      <color rgb="FF000000"/>
      <name val="Century Gothic"/>
      <family val="1"/>
    </font>
    <font>
      <sz val="11"/>
      <color rgb="FFFF0000"/>
      <name val="Century Gothic"/>
      <family val="2"/>
    </font>
    <font>
      <sz val="11"/>
      <color rgb="FF000000"/>
      <name val="Century Gothic"/>
      <family val="1"/>
    </font>
    <font>
      <sz val="11"/>
      <color theme="0"/>
      <name val="Century Gothic"/>
      <family val="1"/>
    </font>
    <font>
      <b/>
      <sz val="11"/>
      <color rgb="FF000000"/>
      <name val="Century Gothic"/>
      <family val="2"/>
    </font>
    <font>
      <b/>
      <sz val="12"/>
      <color theme="1"/>
      <name val="Century Gothic"/>
      <family val="1"/>
    </font>
    <font>
      <b/>
      <sz val="11"/>
      <color rgb="FFFFFFFF"/>
      <name val="Century Gothic"/>
      <family val="1"/>
    </font>
    <font>
      <b/>
      <sz val="11"/>
      <color rgb="FF00B050"/>
      <name val="Century Gothic"/>
      <family val="1"/>
    </font>
    <font>
      <sz val="11"/>
      <color theme="0"/>
      <name val="Century Gothic"/>
      <family val="2"/>
    </font>
    <font>
      <b/>
      <sz val="11"/>
      <color theme="1"/>
      <name val="Century Gothic"/>
      <family val="1"/>
    </font>
    <font>
      <sz val="20"/>
      <color rgb="FF000000"/>
      <name val="Century Gothic"/>
      <family val="2"/>
    </font>
    <font>
      <b/>
      <sz val="11"/>
      <name val="Century Gothic"/>
      <family val="1"/>
    </font>
    <font>
      <sz val="12"/>
      <color theme="1"/>
      <name val="Tahoma"/>
      <family val="2"/>
      <scheme val="minor"/>
    </font>
    <font>
      <sz val="11"/>
      <color theme="1"/>
      <name val="Arial"/>
      <family val="2"/>
    </font>
    <font>
      <sz val="11"/>
      <color rgb="FF00B050"/>
      <name val="Century Gothic"/>
      <family val="1"/>
    </font>
    <font>
      <b/>
      <sz val="12"/>
      <color theme="1"/>
      <name val="Century Gothic"/>
      <family val="2"/>
    </font>
    <font>
      <b/>
      <sz val="12"/>
      <color rgb="FF00B050"/>
      <name val="Century Gothic"/>
      <family val="2"/>
    </font>
    <font>
      <b/>
      <sz val="11"/>
      <color rgb="FFFF0000"/>
      <name val="Century Gothic"/>
      <family val="1"/>
    </font>
    <font>
      <sz val="11"/>
      <color theme="1"/>
      <name val="Century Gothic"/>
      <family val="1"/>
    </font>
    <font>
      <sz val="20"/>
      <color rgb="FFFF0000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6" tint="0.59999389629810485"/>
        <bgColor rgb="FF00B05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7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7" fillId="0" borderId="0"/>
    <xf numFmtId="187" fontId="17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3" applyFont="1" applyFill="1"/>
    <xf numFmtId="0" fontId="1" fillId="0" borderId="0" xfId="3"/>
    <xf numFmtId="0" fontId="4" fillId="0" borderId="0" xfId="3" applyFont="1"/>
    <xf numFmtId="0" fontId="5" fillId="0" borderId="0" xfId="3" applyFont="1"/>
    <xf numFmtId="0" fontId="0" fillId="3" borderId="0" xfId="0" applyFill="1"/>
    <xf numFmtId="187" fontId="0" fillId="3" borderId="0" xfId="4" applyFont="1" applyFill="1"/>
    <xf numFmtId="0" fontId="1" fillId="4" borderId="0" xfId="3" applyFill="1"/>
    <xf numFmtId="187" fontId="0" fillId="0" borderId="0" xfId="4" applyFont="1"/>
    <xf numFmtId="187" fontId="1" fillId="0" borderId="0" xfId="3" applyNumberFormat="1"/>
    <xf numFmtId="0" fontId="7" fillId="2" borderId="0" xfId="3" applyFont="1" applyFill="1"/>
    <xf numFmtId="0" fontId="8" fillId="4" borderId="1" xfId="3" applyFont="1" applyFill="1" applyBorder="1" applyAlignment="1">
      <alignment horizontal="center"/>
    </xf>
    <xf numFmtId="0" fontId="1" fillId="0" borderId="0" xfId="3" applyAlignment="1">
      <alignment horizontal="center"/>
    </xf>
    <xf numFmtId="0" fontId="4" fillId="0" borderId="0" xfId="3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" fillId="0" borderId="4" xfId="3" applyBorder="1"/>
    <xf numFmtId="0" fontId="10" fillId="5" borderId="0" xfId="3" applyFont="1" applyFill="1" applyAlignment="1">
      <alignment horizontal="center"/>
    </xf>
    <xf numFmtId="10" fontId="11" fillId="0" borderId="0" xfId="3" applyNumberFormat="1" applyFont="1"/>
    <xf numFmtId="0" fontId="1" fillId="6" borderId="0" xfId="3" applyFill="1"/>
    <xf numFmtId="0" fontId="10" fillId="7" borderId="0" xfId="3" applyFont="1" applyFill="1" applyAlignment="1">
      <alignment horizontal="center"/>
    </xf>
    <xf numFmtId="0" fontId="12" fillId="2" borderId="1" xfId="3" applyFont="1" applyFill="1" applyBorder="1"/>
    <xf numFmtId="9" fontId="12" fillId="2" borderId="1" xfId="3" applyNumberFormat="1" applyFont="1" applyFill="1" applyBorder="1"/>
    <xf numFmtId="188" fontId="13" fillId="0" borderId="5" xfId="3" applyNumberFormat="1" applyFont="1" applyBorder="1"/>
    <xf numFmtId="188" fontId="13" fillId="0" borderId="5" xfId="3" applyNumberFormat="1" applyFont="1" applyBorder="1" applyAlignment="1">
      <alignment horizontal="right"/>
    </xf>
    <xf numFmtId="0" fontId="4" fillId="0" borderId="0" xfId="3" applyFont="1" applyAlignment="1">
      <alignment horizontal="left"/>
    </xf>
    <xf numFmtId="189" fontId="12" fillId="2" borderId="1" xfId="3" applyNumberFormat="1" applyFont="1" applyFill="1" applyBorder="1"/>
    <xf numFmtId="190" fontId="12" fillId="2" borderId="1" xfId="3" applyNumberFormat="1" applyFont="1" applyFill="1" applyBorder="1"/>
    <xf numFmtId="0" fontId="12" fillId="8" borderId="1" xfId="3" applyFont="1" applyFill="1" applyBorder="1"/>
    <xf numFmtId="191" fontId="12" fillId="8" borderId="1" xfId="3" applyNumberFormat="1" applyFont="1" applyFill="1" applyBorder="1"/>
    <xf numFmtId="192" fontId="12" fillId="8" borderId="1" xfId="1" applyNumberFormat="1" applyFont="1" applyFill="1" applyBorder="1"/>
    <xf numFmtId="191" fontId="13" fillId="0" borderId="6" xfId="5" applyNumberFormat="1" applyFont="1" applyBorder="1"/>
    <xf numFmtId="191" fontId="4" fillId="0" borderId="0" xfId="3" applyNumberFormat="1" applyFont="1" applyAlignment="1">
      <alignment horizontal="left"/>
    </xf>
    <xf numFmtId="0" fontId="12" fillId="9" borderId="1" xfId="3" applyFont="1" applyFill="1" applyBorder="1"/>
    <xf numFmtId="10" fontId="12" fillId="9" borderId="1" xfId="3" applyNumberFormat="1" applyFont="1" applyFill="1" applyBorder="1"/>
    <xf numFmtId="192" fontId="12" fillId="9" borderId="1" xfId="1" applyNumberFormat="1" applyFont="1" applyFill="1" applyBorder="1"/>
    <xf numFmtId="193" fontId="1" fillId="8" borderId="1" xfId="3" applyNumberFormat="1" applyFill="1" applyBorder="1"/>
    <xf numFmtId="193" fontId="12" fillId="8" borderId="1" xfId="3" applyNumberFormat="1" applyFont="1" applyFill="1" applyBorder="1"/>
    <xf numFmtId="9" fontId="12" fillId="9" borderId="1" xfId="3" applyNumberFormat="1" applyFont="1" applyFill="1" applyBorder="1"/>
    <xf numFmtId="187" fontId="12" fillId="8" borderId="1" xfId="3" applyNumberFormat="1" applyFont="1" applyFill="1" applyBorder="1"/>
    <xf numFmtId="0" fontId="1" fillId="4" borderId="1" xfId="3" applyFill="1" applyBorder="1"/>
    <xf numFmtId="187" fontId="1" fillId="4" borderId="1" xfId="3" applyNumberFormat="1" applyFill="1" applyBorder="1"/>
    <xf numFmtId="43" fontId="1" fillId="4" borderId="1" xfId="3" applyNumberFormat="1" applyFill="1" applyBorder="1"/>
    <xf numFmtId="9" fontId="1" fillId="4" borderId="1" xfId="3" applyNumberFormat="1" applyFill="1" applyBorder="1"/>
    <xf numFmtId="43" fontId="1" fillId="0" borderId="0" xfId="1" applyFont="1"/>
    <xf numFmtId="0" fontId="14" fillId="3" borderId="0" xfId="3" applyFont="1" applyFill="1"/>
    <xf numFmtId="0" fontId="14" fillId="0" borderId="0" xfId="3" applyFont="1"/>
    <xf numFmtId="0" fontId="1" fillId="0" borderId="1" xfId="3" applyBorder="1"/>
    <xf numFmtId="0" fontId="10" fillId="11" borderId="0" xfId="3" applyFont="1" applyFill="1" applyAlignment="1">
      <alignment horizontal="center"/>
    </xf>
    <xf numFmtId="0" fontId="10" fillId="12" borderId="0" xfId="3" applyFont="1" applyFill="1" applyAlignment="1">
      <alignment horizontal="center"/>
    </xf>
    <xf numFmtId="187" fontId="10" fillId="12" borderId="0" xfId="3" applyNumberFormat="1" applyFont="1" applyFill="1" applyAlignment="1">
      <alignment horizontal="center"/>
    </xf>
    <xf numFmtId="191" fontId="0" fillId="0" borderId="0" xfId="5" applyNumberFormat="1" applyFont="1" applyBorder="1" applyAlignment="1"/>
    <xf numFmtId="187" fontId="13" fillId="0" borderId="6" xfId="4" applyFont="1" applyBorder="1"/>
    <xf numFmtId="191" fontId="4" fillId="0" borderId="0" xfId="5" applyNumberFormat="1" applyFont="1" applyAlignment="1">
      <alignment horizontal="left"/>
    </xf>
    <xf numFmtId="191" fontId="0" fillId="0" borderId="0" xfId="5" applyNumberFormat="1" applyFont="1" applyAlignment="1"/>
    <xf numFmtId="0" fontId="10" fillId="13" borderId="0" xfId="3" applyFont="1" applyFill="1" applyAlignment="1">
      <alignment horizontal="center"/>
    </xf>
    <xf numFmtId="0" fontId="13" fillId="14" borderId="0" xfId="3" applyFont="1" applyFill="1" applyAlignment="1">
      <alignment horizontal="center"/>
    </xf>
    <xf numFmtId="0" fontId="11" fillId="0" borderId="0" xfId="3" applyFont="1"/>
    <xf numFmtId="191" fontId="11" fillId="0" borderId="0" xfId="5" applyNumberFormat="1" applyFont="1"/>
    <xf numFmtId="188" fontId="1" fillId="0" borderId="0" xfId="3" applyNumberFormat="1"/>
    <xf numFmtId="188" fontId="13" fillId="0" borderId="7" xfId="3" applyNumberFormat="1" applyFont="1" applyBorder="1"/>
    <xf numFmtId="188" fontId="13" fillId="0" borderId="6" xfId="3" applyNumberFormat="1" applyFont="1" applyBorder="1"/>
    <xf numFmtId="191" fontId="13" fillId="0" borderId="8" xfId="5" applyNumberFormat="1" applyFont="1" applyBorder="1"/>
    <xf numFmtId="191" fontId="13" fillId="0" borderId="9" xfId="5" applyNumberFormat="1" applyFont="1" applyBorder="1"/>
    <xf numFmtId="188" fontId="15" fillId="0" borderId="5" xfId="3" applyNumberFormat="1" applyFont="1" applyBorder="1"/>
    <xf numFmtId="0" fontId="6" fillId="0" borderId="0" xfId="3" applyFont="1"/>
    <xf numFmtId="191" fontId="13" fillId="0" borderId="10" xfId="5" applyNumberFormat="1" applyFont="1" applyBorder="1"/>
    <xf numFmtId="191" fontId="13" fillId="0" borderId="0" xfId="5" applyNumberFormat="1" applyFont="1" applyBorder="1"/>
    <xf numFmtId="191" fontId="13" fillId="0" borderId="11" xfId="5" applyNumberFormat="1" applyFont="1" applyBorder="1"/>
    <xf numFmtId="191" fontId="13" fillId="0" borderId="1" xfId="5" applyNumberFormat="1" applyFont="1" applyBorder="1"/>
    <xf numFmtId="191" fontId="4" fillId="0" borderId="0" xfId="3" applyNumberFormat="1" applyFont="1"/>
    <xf numFmtId="188" fontId="13" fillId="0" borderId="1" xfId="3" applyNumberFormat="1" applyFont="1" applyBorder="1"/>
    <xf numFmtId="0" fontId="10" fillId="15" borderId="0" xfId="3" applyFont="1" applyFill="1" applyAlignment="1">
      <alignment horizontal="center"/>
    </xf>
    <xf numFmtId="188" fontId="13" fillId="0" borderId="4" xfId="3" applyNumberFormat="1" applyFont="1" applyBorder="1"/>
    <xf numFmtId="0" fontId="10" fillId="16" borderId="0" xfId="3" applyFont="1" applyFill="1" applyAlignment="1">
      <alignment horizontal="center"/>
    </xf>
    <xf numFmtId="187" fontId="13" fillId="0" borderId="1" xfId="4" applyFont="1" applyBorder="1" applyAlignment="1"/>
    <xf numFmtId="0" fontId="10" fillId="17" borderId="0" xfId="3" applyFont="1" applyFill="1" applyAlignment="1">
      <alignment horizontal="center"/>
    </xf>
    <xf numFmtId="0" fontId="10" fillId="18" borderId="0" xfId="3" applyFont="1" applyFill="1" applyAlignment="1">
      <alignment horizontal="center"/>
    </xf>
    <xf numFmtId="194" fontId="2" fillId="2" borderId="0" xfId="6" applyNumberFormat="1" applyFont="1" applyFill="1" applyBorder="1" applyAlignment="1">
      <alignment horizontal="center"/>
    </xf>
    <xf numFmtId="10" fontId="18" fillId="0" borderId="0" xfId="7" applyNumberFormat="1" applyFont="1" applyBorder="1"/>
    <xf numFmtId="194" fontId="3" fillId="0" borderId="0" xfId="6" applyNumberFormat="1" applyFont="1" applyAlignment="1">
      <alignment horizontal="left"/>
    </xf>
    <xf numFmtId="194" fontId="2" fillId="19" borderId="0" xfId="6" applyNumberFormat="1" applyFont="1" applyFill="1" applyBorder="1" applyAlignment="1">
      <alignment horizontal="center"/>
    </xf>
    <xf numFmtId="10" fontId="19" fillId="0" borderId="7" xfId="2" applyNumberFormat="1" applyFont="1" applyBorder="1" applyAlignment="1"/>
    <xf numFmtId="195" fontId="20" fillId="0" borderId="0" xfId="3" applyNumberFormat="1" applyFont="1"/>
    <xf numFmtId="194" fontId="19" fillId="0" borderId="0" xfId="8" applyNumberFormat="1" applyFont="1" applyAlignment="1">
      <alignment horizontal="left"/>
    </xf>
    <xf numFmtId="0" fontId="19" fillId="0" borderId="0" xfId="3" applyFont="1"/>
    <xf numFmtId="43" fontId="19" fillId="0" borderId="0" xfId="1" applyFont="1"/>
    <xf numFmtId="10" fontId="13" fillId="0" borderId="6" xfId="2" applyNumberFormat="1" applyFont="1" applyBorder="1"/>
    <xf numFmtId="0" fontId="11" fillId="0" borderId="8" xfId="3" applyFont="1" applyBorder="1"/>
    <xf numFmtId="0" fontId="21" fillId="0" borderId="10" xfId="3" applyFont="1" applyBorder="1"/>
    <xf numFmtId="0" fontId="4" fillId="0" borderId="13" xfId="3" applyFont="1" applyBorder="1"/>
    <xf numFmtId="10" fontId="13" fillId="0" borderId="6" xfId="5" applyNumberFormat="1" applyFont="1" applyBorder="1"/>
    <xf numFmtId="187" fontId="13" fillId="0" borderId="1" xfId="4" applyFont="1" applyBorder="1"/>
    <xf numFmtId="0" fontId="2" fillId="7" borderId="0" xfId="9" applyFont="1" applyFill="1" applyAlignment="1">
      <alignment horizontal="center"/>
    </xf>
    <xf numFmtId="0" fontId="11" fillId="0" borderId="0" xfId="9" applyFont="1"/>
    <xf numFmtId="0" fontId="13" fillId="0" borderId="0" xfId="9" applyFont="1"/>
    <xf numFmtId="187" fontId="13" fillId="0" borderId="14" xfId="4" applyFont="1" applyBorder="1"/>
    <xf numFmtId="187" fontId="13" fillId="0" borderId="15" xfId="4" applyFont="1" applyBorder="1"/>
    <xf numFmtId="187" fontId="13" fillId="0" borderId="11" xfId="4" applyFont="1" applyBorder="1" applyAlignment="1">
      <alignment horizontal="right"/>
    </xf>
    <xf numFmtId="187" fontId="13" fillId="0" borderId="16" xfId="9" applyNumberFormat="1" applyFont="1" applyBorder="1"/>
    <xf numFmtId="187" fontId="13" fillId="0" borderId="17" xfId="9" applyNumberFormat="1" applyFont="1" applyBorder="1"/>
    <xf numFmtId="187" fontId="13" fillId="0" borderId="18" xfId="9" applyNumberFormat="1" applyFont="1" applyBorder="1" applyAlignment="1">
      <alignment horizontal="right"/>
    </xf>
    <xf numFmtId="188" fontId="15" fillId="4" borderId="1" xfId="3" applyNumberFormat="1" applyFont="1" applyFill="1" applyBorder="1"/>
    <xf numFmtId="188" fontId="15" fillId="4" borderId="1" xfId="3" applyNumberFormat="1" applyFont="1" applyFill="1" applyBorder="1" applyAlignment="1">
      <alignment horizontal="right"/>
    </xf>
    <xf numFmtId="187" fontId="18" fillId="0" borderId="0" xfId="10" applyFont="1" applyBorder="1"/>
    <xf numFmtId="187" fontId="3" fillId="0" borderId="0" xfId="10" applyFont="1" applyBorder="1" applyAlignment="1">
      <alignment horizontal="left"/>
    </xf>
    <xf numFmtId="10" fontId="3" fillId="0" borderId="5" xfId="7" applyNumberFormat="1" applyFont="1" applyBorder="1"/>
    <xf numFmtId="10" fontId="3" fillId="0" borderId="0" xfId="7" applyNumberFormat="1" applyFont="1" applyBorder="1"/>
    <xf numFmtId="10" fontId="3" fillId="0" borderId="5" xfId="7" applyNumberFormat="1" applyFont="1" applyBorder="1" applyAlignment="1">
      <alignment horizontal="right"/>
    </xf>
    <xf numFmtId="10" fontId="11" fillId="0" borderId="0" xfId="7" applyNumberFormat="1" applyFont="1" applyBorder="1"/>
    <xf numFmtId="10" fontId="3" fillId="0" borderId="0" xfId="7" applyNumberFormat="1" applyFont="1" applyBorder="1" applyAlignment="1">
      <alignment horizontal="left"/>
    </xf>
    <xf numFmtId="187" fontId="15" fillId="4" borderId="1" xfId="4" applyFont="1" applyFill="1" applyBorder="1"/>
    <xf numFmtId="9" fontId="3" fillId="0" borderId="5" xfId="7" applyFont="1" applyBorder="1"/>
    <xf numFmtId="9" fontId="3" fillId="0" borderId="0" xfId="7" applyFont="1" applyBorder="1"/>
    <xf numFmtId="9" fontId="3" fillId="0" borderId="5" xfId="7" applyFont="1" applyBorder="1" applyAlignment="1">
      <alignment horizontal="right"/>
    </xf>
    <xf numFmtId="9" fontId="3" fillId="0" borderId="0" xfId="7" applyFont="1" applyBorder="1" applyAlignment="1">
      <alignment horizontal="left"/>
    </xf>
    <xf numFmtId="187" fontId="13" fillId="0" borderId="5" xfId="10" applyFont="1" applyBorder="1"/>
    <xf numFmtId="187" fontId="13" fillId="0" borderId="0" xfId="10" applyFont="1" applyBorder="1"/>
    <xf numFmtId="187" fontId="13" fillId="0" borderId="5" xfId="10" applyFont="1" applyBorder="1" applyAlignment="1">
      <alignment horizontal="right"/>
    </xf>
    <xf numFmtId="187" fontId="11" fillId="0" borderId="0" xfId="10" applyFont="1" applyBorder="1"/>
    <xf numFmtId="187" fontId="13" fillId="0" borderId="0" xfId="10" applyFont="1" applyBorder="1" applyAlignment="1">
      <alignment horizontal="left"/>
    </xf>
    <xf numFmtId="187" fontId="15" fillId="4" borderId="1" xfId="4" applyFont="1" applyFill="1" applyBorder="1" applyAlignment="1">
      <alignment horizontal="right"/>
    </xf>
    <xf numFmtId="187" fontId="11" fillId="0" borderId="0" xfId="10" applyFont="1" applyBorder="1" applyAlignment="1">
      <alignment horizontal="left"/>
    </xf>
    <xf numFmtId="10" fontId="21" fillId="0" borderId="0" xfId="7" applyNumberFormat="1" applyFont="1" applyBorder="1"/>
    <xf numFmtId="187" fontId="21" fillId="0" borderId="0" xfId="10" applyFont="1" applyBorder="1" applyAlignment="1">
      <alignment horizontal="left"/>
    </xf>
    <xf numFmtId="0" fontId="21" fillId="0" borderId="0" xfId="3" applyFont="1"/>
    <xf numFmtId="187" fontId="4" fillId="4" borderId="1" xfId="4" applyFont="1" applyFill="1" applyBorder="1"/>
    <xf numFmtId="187" fontId="4" fillId="4" borderId="1" xfId="4" applyFont="1" applyFill="1" applyBorder="1" applyAlignment="1">
      <alignment horizontal="right"/>
    </xf>
    <xf numFmtId="187" fontId="2" fillId="20" borderId="7" xfId="4" applyFont="1" applyFill="1" applyBorder="1" applyAlignment="1">
      <alignment horizontal="right"/>
    </xf>
    <xf numFmtId="0" fontId="4" fillId="4" borderId="1" xfId="3" applyFont="1" applyFill="1" applyBorder="1"/>
    <xf numFmtId="194" fontId="2" fillId="21" borderId="0" xfId="6" applyNumberFormat="1" applyFont="1" applyFill="1" applyBorder="1" applyAlignment="1">
      <alignment horizontal="center"/>
    </xf>
    <xf numFmtId="187" fontId="3" fillId="0" borderId="6" xfId="10" applyFont="1" applyBorder="1"/>
    <xf numFmtId="187" fontId="3" fillId="0" borderId="19" xfId="10" applyFont="1" applyBorder="1"/>
    <xf numFmtId="187" fontId="3" fillId="0" borderId="6" xfId="10" applyFont="1" applyBorder="1" applyAlignment="1">
      <alignment horizontal="right"/>
    </xf>
    <xf numFmtId="0" fontId="1" fillId="0" borderId="5" xfId="3" applyBorder="1"/>
    <xf numFmtId="187" fontId="3" fillId="0" borderId="0" xfId="10" applyFont="1" applyBorder="1"/>
    <xf numFmtId="187" fontId="3" fillId="0" borderId="5" xfId="10" applyFont="1" applyBorder="1"/>
    <xf numFmtId="187" fontId="3" fillId="0" borderId="5" xfId="10" applyFont="1" applyBorder="1" applyAlignment="1">
      <alignment horizontal="right"/>
    </xf>
    <xf numFmtId="187" fontId="22" fillId="0" borderId="5" xfId="10" applyFont="1" applyBorder="1" applyAlignment="1">
      <alignment horizontal="right"/>
    </xf>
    <xf numFmtId="9" fontId="13" fillId="0" borderId="5" xfId="7" applyFont="1" applyBorder="1"/>
    <xf numFmtId="9" fontId="13" fillId="0" borderId="0" xfId="7" applyFont="1" applyBorder="1"/>
    <xf numFmtId="9" fontId="13" fillId="0" borderId="5" xfId="7" applyFont="1" applyBorder="1" applyAlignment="1">
      <alignment horizontal="right"/>
    </xf>
    <xf numFmtId="9" fontId="13" fillId="0" borderId="0" xfId="7" applyFont="1" applyBorder="1" applyAlignment="1">
      <alignment horizontal="left"/>
    </xf>
    <xf numFmtId="9" fontId="3" fillId="0" borderId="7" xfId="7" applyFont="1" applyBorder="1"/>
    <xf numFmtId="9" fontId="3" fillId="0" borderId="22" xfId="7" applyFont="1" applyBorder="1"/>
    <xf numFmtId="9" fontId="13" fillId="0" borderId="7" xfId="7" applyFont="1" applyBorder="1"/>
    <xf numFmtId="9" fontId="13" fillId="0" borderId="22" xfId="7" applyFont="1" applyBorder="1"/>
    <xf numFmtId="9" fontId="13" fillId="0" borderId="7" xfId="7" applyFont="1" applyBorder="1" applyAlignment="1">
      <alignment horizontal="right"/>
    </xf>
    <xf numFmtId="194" fontId="2" fillId="20" borderId="0" xfId="6" applyNumberFormat="1" applyFont="1" applyFill="1" applyBorder="1" applyAlignment="1">
      <alignment horizontal="center"/>
    </xf>
    <xf numFmtId="187" fontId="4" fillId="0" borderId="8" xfId="4" applyFont="1" applyBorder="1" applyAlignment="1"/>
    <xf numFmtId="187" fontId="4" fillId="0" borderId="19" xfId="4" applyFont="1" applyBorder="1" applyAlignment="1"/>
    <xf numFmtId="187" fontId="4" fillId="0" borderId="9" xfId="4" applyFont="1" applyBorder="1" applyAlignment="1"/>
    <xf numFmtId="187" fontId="4" fillId="0" borderId="10" xfId="4" applyFont="1" applyBorder="1" applyAlignment="1"/>
    <xf numFmtId="187" fontId="4" fillId="0" borderId="0" xfId="4" applyFont="1" applyBorder="1" applyAlignment="1"/>
    <xf numFmtId="187" fontId="4" fillId="0" borderId="11" xfId="4" applyFont="1" applyBorder="1" applyAlignment="1"/>
    <xf numFmtId="0" fontId="4" fillId="0" borderId="10" xfId="3" applyFont="1" applyBorder="1"/>
    <xf numFmtId="194" fontId="11" fillId="0" borderId="0" xfId="6" applyNumberFormat="1" applyFont="1" applyBorder="1"/>
    <xf numFmtId="191" fontId="11" fillId="0" borderId="11" xfId="7" applyNumberFormat="1" applyFont="1" applyBorder="1"/>
    <xf numFmtId="194" fontId="11" fillId="0" borderId="0" xfId="6" applyNumberFormat="1" applyFont="1" applyAlignment="1">
      <alignment horizontal="left"/>
    </xf>
    <xf numFmtId="191" fontId="11" fillId="0" borderId="0" xfId="5" applyNumberFormat="1" applyFont="1" applyBorder="1" applyAlignment="1"/>
    <xf numFmtId="191" fontId="11" fillId="0" borderId="13" xfId="5" applyNumberFormat="1" applyFont="1" applyBorder="1" applyAlignment="1"/>
    <xf numFmtId="191" fontId="11" fillId="0" borderId="22" xfId="5" applyNumberFormat="1" applyFont="1" applyBorder="1" applyAlignment="1"/>
    <xf numFmtId="191" fontId="11" fillId="0" borderId="23" xfId="5" applyNumberFormat="1" applyFont="1" applyBorder="1" applyAlignment="1"/>
    <xf numFmtId="191" fontId="11" fillId="0" borderId="0" xfId="5" applyNumberFormat="1" applyFont="1" applyBorder="1"/>
    <xf numFmtId="191" fontId="11" fillId="0" borderId="0" xfId="5" applyNumberFormat="1" applyFont="1" applyBorder="1" applyAlignment="1">
      <alignment horizontal="left"/>
    </xf>
    <xf numFmtId="191" fontId="11" fillId="0" borderId="0" xfId="5" applyNumberFormat="1" applyFont="1" applyAlignment="1"/>
    <xf numFmtId="0" fontId="4" fillId="0" borderId="8" xfId="3" applyFont="1" applyBorder="1"/>
    <xf numFmtId="0" fontId="4" fillId="0" borderId="19" xfId="3" applyFont="1" applyBorder="1"/>
    <xf numFmtId="0" fontId="4" fillId="0" borderId="9" xfId="3" applyFont="1" applyBorder="1"/>
    <xf numFmtId="187" fontId="4" fillId="0" borderId="10" xfId="3" applyNumberFormat="1" applyFont="1" applyBorder="1"/>
    <xf numFmtId="187" fontId="4" fillId="0" borderId="0" xfId="3" applyNumberFormat="1" applyFont="1"/>
    <xf numFmtId="187" fontId="4" fillId="0" borderId="11" xfId="3" applyNumberFormat="1" applyFont="1" applyBorder="1"/>
    <xf numFmtId="194" fontId="2" fillId="19" borderId="4" xfId="6" applyNumberFormat="1" applyFont="1" applyFill="1" applyBorder="1" applyAlignment="1">
      <alignment horizontal="center"/>
    </xf>
    <xf numFmtId="194" fontId="2" fillId="19" borderId="12" xfId="6" applyNumberFormat="1" applyFont="1" applyFill="1" applyBorder="1" applyAlignment="1">
      <alignment horizontal="center"/>
    </xf>
    <xf numFmtId="0" fontId="2" fillId="7" borderId="4" xfId="9" applyFont="1" applyFill="1" applyBorder="1" applyAlignment="1">
      <alignment horizontal="center"/>
    </xf>
    <xf numFmtId="0" fontId="2" fillId="7" borderId="12" xfId="9" applyFont="1" applyFill="1" applyBorder="1" applyAlignment="1">
      <alignment horizontal="center"/>
    </xf>
    <xf numFmtId="194" fontId="2" fillId="19" borderId="8" xfId="6" applyNumberFormat="1" applyFont="1" applyFill="1" applyBorder="1" applyAlignment="1">
      <alignment horizontal="center"/>
    </xf>
    <xf numFmtId="194" fontId="2" fillId="19" borderId="19" xfId="6" applyNumberFormat="1" applyFont="1" applyFill="1" applyBorder="1" applyAlignment="1">
      <alignment horizontal="center"/>
    </xf>
    <xf numFmtId="194" fontId="2" fillId="21" borderId="20" xfId="6" applyNumberFormat="1" applyFont="1" applyFill="1" applyBorder="1" applyAlignment="1">
      <alignment horizontal="center"/>
    </xf>
    <xf numFmtId="194" fontId="2" fillId="21" borderId="21" xfId="6" applyNumberFormat="1" applyFont="1" applyFill="1" applyBorder="1" applyAlignment="1">
      <alignment horizontal="center"/>
    </xf>
    <xf numFmtId="194" fontId="2" fillId="20" borderId="4" xfId="6" applyNumberFormat="1" applyFont="1" applyFill="1" applyBorder="1" applyAlignment="1">
      <alignment horizontal="center"/>
    </xf>
    <xf numFmtId="194" fontId="2" fillId="20" borderId="12" xfId="6" applyNumberFormat="1" applyFont="1" applyFill="1" applyBorder="1" applyAlignment="1">
      <alignment horizontal="center"/>
    </xf>
    <xf numFmtId="0" fontId="10" fillId="15" borderId="4" xfId="3" applyFont="1" applyFill="1" applyBorder="1" applyAlignment="1">
      <alignment horizontal="center"/>
    </xf>
    <xf numFmtId="0" fontId="10" fillId="15" borderId="12" xfId="3" applyFont="1" applyFill="1" applyBorder="1" applyAlignment="1">
      <alignment horizontal="center"/>
    </xf>
    <xf numFmtId="0" fontId="10" fillId="13" borderId="4" xfId="3" applyFont="1" applyFill="1" applyBorder="1" applyAlignment="1">
      <alignment horizontal="center"/>
    </xf>
    <xf numFmtId="0" fontId="10" fillId="13" borderId="12" xfId="3" applyFont="1" applyFill="1" applyBorder="1" applyAlignment="1">
      <alignment horizontal="center"/>
    </xf>
    <xf numFmtId="0" fontId="10" fillId="18" borderId="10" xfId="3" applyFont="1" applyFill="1" applyBorder="1" applyAlignment="1">
      <alignment horizontal="center"/>
    </xf>
    <xf numFmtId="0" fontId="10" fillId="18" borderId="0" xfId="3" applyFont="1" applyFill="1" applyAlignment="1">
      <alignment horizontal="center"/>
    </xf>
    <xf numFmtId="194" fontId="2" fillId="2" borderId="4" xfId="6" applyNumberFormat="1" applyFont="1" applyFill="1" applyBorder="1" applyAlignment="1">
      <alignment horizontal="center"/>
    </xf>
    <xf numFmtId="194" fontId="2" fillId="2" borderId="12" xfId="6" applyNumberFormat="1" applyFont="1" applyFill="1" applyBorder="1" applyAlignment="1">
      <alignment horizontal="center"/>
    </xf>
    <xf numFmtId="0" fontId="10" fillId="5" borderId="1" xfId="3" applyFont="1" applyFill="1" applyBorder="1" applyAlignment="1">
      <alignment horizontal="center"/>
    </xf>
    <xf numFmtId="0" fontId="10" fillId="16" borderId="1" xfId="3" applyFont="1" applyFill="1" applyBorder="1" applyAlignment="1">
      <alignment horizontal="center"/>
    </xf>
    <xf numFmtId="0" fontId="10" fillId="5" borderId="4" xfId="3" applyFont="1" applyFill="1" applyBorder="1" applyAlignment="1">
      <alignment horizontal="center"/>
    </xf>
    <xf numFmtId="0" fontId="10" fillId="5" borderId="12" xfId="3" applyFont="1" applyFill="1" applyBorder="1" applyAlignment="1">
      <alignment horizontal="center"/>
    </xf>
    <xf numFmtId="0" fontId="10" fillId="17" borderId="4" xfId="3" applyFont="1" applyFill="1" applyBorder="1" applyAlignment="1">
      <alignment horizontal="center"/>
    </xf>
    <xf numFmtId="0" fontId="10" fillId="17" borderId="12" xfId="3" applyFont="1" applyFill="1" applyBorder="1" applyAlignment="1">
      <alignment horizontal="center"/>
    </xf>
    <xf numFmtId="0" fontId="10" fillId="12" borderId="4" xfId="3" applyFont="1" applyFill="1" applyBorder="1" applyAlignment="1">
      <alignment horizontal="center"/>
    </xf>
    <xf numFmtId="0" fontId="10" fillId="12" borderId="12" xfId="3" applyFont="1" applyFill="1" applyBorder="1" applyAlignment="1">
      <alignment horizontal="center"/>
    </xf>
    <xf numFmtId="0" fontId="10" fillId="13" borderId="1" xfId="3" applyFont="1" applyFill="1" applyBorder="1" applyAlignment="1">
      <alignment horizontal="center"/>
    </xf>
    <xf numFmtId="0" fontId="10" fillId="12" borderId="1" xfId="3" applyFont="1" applyFill="1" applyBorder="1" applyAlignment="1">
      <alignment horizontal="center"/>
    </xf>
    <xf numFmtId="0" fontId="10" fillId="15" borderId="1" xfId="3" applyFont="1" applyFill="1" applyBorder="1" applyAlignment="1">
      <alignment horizontal="center"/>
    </xf>
    <xf numFmtId="0" fontId="10" fillId="11" borderId="1" xfId="3" applyFont="1" applyFill="1" applyBorder="1" applyAlignment="1">
      <alignment horizontal="center"/>
    </xf>
    <xf numFmtId="0" fontId="13" fillId="14" borderId="1" xfId="3" applyFont="1" applyFill="1" applyBorder="1" applyAlignment="1">
      <alignment horizontal="center"/>
    </xf>
    <xf numFmtId="187" fontId="10" fillId="12" borderId="1" xfId="3" applyNumberFormat="1" applyFont="1" applyFill="1" applyBorder="1" applyAlignment="1">
      <alignment horizontal="center"/>
    </xf>
    <xf numFmtId="0" fontId="10" fillId="7" borderId="1" xfId="3" applyFont="1" applyFill="1" applyBorder="1" applyAlignment="1">
      <alignment horizontal="center"/>
    </xf>
    <xf numFmtId="0" fontId="10" fillId="10" borderId="1" xfId="3" applyFont="1" applyFill="1" applyBorder="1" applyAlignment="1">
      <alignment horizontal="center"/>
    </xf>
    <xf numFmtId="0" fontId="23" fillId="0" borderId="0" xfId="3" applyFont="1"/>
  </cellXfs>
  <cellStyles count="11">
    <cellStyle name="Comma" xfId="1" builtinId="3"/>
    <cellStyle name="Comma 2" xfId="4" xr:uid="{0BC209DB-E5CB-4E99-BDDF-05FA6E6286B0}"/>
    <cellStyle name="Comma 2 2" xfId="6" xr:uid="{44B6D562-9964-4C46-A441-8E276D4C2816}"/>
    <cellStyle name="Comma 2 2 2" xfId="8" xr:uid="{A56F71EA-51A4-4C2F-92E3-048FD4CBEE80}"/>
    <cellStyle name="Comma 3" xfId="10" xr:uid="{28B16D05-B3D1-46C6-8D15-8636063C3030}"/>
    <cellStyle name="Normal" xfId="0" builtinId="0"/>
    <cellStyle name="Normal 2" xfId="3" xr:uid="{3C5197EB-AB90-4721-970A-7D6BFCB38F76}"/>
    <cellStyle name="Normal 2 2" xfId="9" xr:uid="{49B5A984-892A-4384-98AC-55EBF59CFBA7}"/>
    <cellStyle name="Percent" xfId="2" builtinId="5"/>
    <cellStyle name="Percent 2" xfId="5" xr:uid="{0462BD3A-1BB7-46FD-8A49-19154F7C97C3}"/>
    <cellStyle name="Percent 2 2" xfId="7" xr:uid="{3E79F7AB-2A6B-44EE-A8B3-06775F9F1F39}"/>
  </cellStyles>
  <dxfs count="29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FF0000"/>
      </font>
    </dxf>
    <dxf>
      <font>
        <strike val="0"/>
        <u val="none"/>
        <color rgb="FF00B050"/>
      </font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</dxf>
    <dxf>
      <font>
        <strike val="0"/>
        <u val="none"/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strike val="0"/>
        <u val="none"/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strike val="0"/>
        <u val="none"/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708212</xdr:colOff>
      <xdr:row>346</xdr:row>
      <xdr:rowOff>98612</xdr:rowOff>
    </xdr:from>
    <xdr:to>
      <xdr:col>34</xdr:col>
      <xdr:colOff>581133</xdr:colOff>
      <xdr:row>378</xdr:row>
      <xdr:rowOff>188318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86F0D-0150-4D8D-9F73-F3551F966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8152" y="60738572"/>
          <a:ext cx="5134531" cy="5720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IEWKAYA\Downloads\&#3621;&#3656;&#3634;&#3626;&#3640;&#3604;%20(24-04-2567)%20Template%20V2024.04.18.xlsx" TargetMode="External"/><Relationship Id="rId1" Type="http://schemas.openxmlformats.org/officeDocument/2006/relationships/externalLinkPath" Target="/Users/ALIEWKAYA/Downloads/&#3621;&#3656;&#3634;&#3626;&#3640;&#3604;%20(24-04-2567)%20Template%20V2024.04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"/>
      <sheetName val="CPN"/>
      <sheetName val="mega"/>
      <sheetName val="EKH1"/>
      <sheetName val="SABINA"/>
      <sheetName val="HMPRO"/>
      <sheetName val="Form - Normal (2)"/>
      <sheetName val="Form - Normal"/>
      <sheetName val="Form - Financial"/>
      <sheetName val="CPALL"/>
      <sheetName val="MTC"/>
    </sheetNames>
    <sheetDataSet>
      <sheetData sheetId="0">
        <row r="1">
          <cell r="A1" t="str">
            <v>Name</v>
          </cell>
          <cell r="B1" t="str">
            <v>Last</v>
          </cell>
          <cell r="C1" t="str">
            <v>Chg%</v>
          </cell>
          <cell r="D1" t="str">
            <v>Volume</v>
          </cell>
          <cell r="E1" t="str">
            <v>Value (k)</v>
          </cell>
          <cell r="F1" t="str">
            <v>MCap (M)</v>
          </cell>
        </row>
        <row r="2">
          <cell r="A2" t="str">
            <v>Average</v>
          </cell>
          <cell r="B2">
            <v>14.05</v>
          </cell>
          <cell r="C2">
            <v>-0.13</v>
          </cell>
          <cell r="D2">
            <v>4164979</v>
          </cell>
          <cell r="E2">
            <v>46787.7</v>
          </cell>
          <cell r="F2">
            <v>19556.43</v>
          </cell>
        </row>
        <row r="3">
          <cell r="A3" t="str">
            <v>24CS</v>
          </cell>
          <cell r="B3">
            <v>4</v>
          </cell>
          <cell r="C3">
            <v>-0.08</v>
          </cell>
          <cell r="D3">
            <v>6044000</v>
          </cell>
          <cell r="E3">
            <v>24278</v>
          </cell>
          <cell r="F3">
            <v>1729</v>
          </cell>
        </row>
        <row r="4">
          <cell r="A4" t="str">
            <v>2S</v>
          </cell>
          <cell r="B4">
            <v>2.98</v>
          </cell>
          <cell r="C4">
            <v>0</v>
          </cell>
          <cell r="D4">
            <v>213800</v>
          </cell>
          <cell r="E4">
            <v>620</v>
          </cell>
          <cell r="F4">
            <v>1639</v>
          </cell>
        </row>
        <row r="5">
          <cell r="A5" t="str">
            <v>3BBIF</v>
          </cell>
          <cell r="B5">
            <v>5.8</v>
          </cell>
          <cell r="C5">
            <v>0.05</v>
          </cell>
          <cell r="D5">
            <v>11598600</v>
          </cell>
          <cell r="E5">
            <v>67177</v>
          </cell>
          <cell r="F5">
            <v>46400</v>
          </cell>
        </row>
        <row r="6">
          <cell r="A6" t="str">
            <v>3K-BAT</v>
          </cell>
          <cell r="B6">
            <v>53</v>
          </cell>
          <cell r="C6">
            <v>0</v>
          </cell>
          <cell r="D6">
            <v>1700</v>
          </cell>
          <cell r="E6">
            <v>90</v>
          </cell>
          <cell r="F6">
            <v>4155</v>
          </cell>
        </row>
        <row r="7">
          <cell r="A7" t="str">
            <v>7UP</v>
          </cell>
          <cell r="B7">
            <v>0.34</v>
          </cell>
          <cell r="C7">
            <v>0</v>
          </cell>
          <cell r="D7">
            <v>0</v>
          </cell>
          <cell r="E7">
            <v>0</v>
          </cell>
          <cell r="F7">
            <v>1749</v>
          </cell>
        </row>
        <row r="8">
          <cell r="A8" t="str">
            <v>A</v>
          </cell>
          <cell r="B8">
            <v>5</v>
          </cell>
          <cell r="C8">
            <v>0</v>
          </cell>
          <cell r="D8">
            <v>300</v>
          </cell>
          <cell r="E8">
            <v>2</v>
          </cell>
          <cell r="F8">
            <v>4900</v>
          </cell>
        </row>
        <row r="9">
          <cell r="A9" t="str">
            <v>A5</v>
          </cell>
          <cell r="B9">
            <v>3.04</v>
          </cell>
          <cell r="C9">
            <v>-0.02</v>
          </cell>
          <cell r="D9">
            <v>52000</v>
          </cell>
          <cell r="E9">
            <v>158</v>
          </cell>
          <cell r="F9">
            <v>3701</v>
          </cell>
        </row>
        <row r="10">
          <cell r="A10" t="str">
            <v>AAI</v>
          </cell>
          <cell r="B10">
            <v>5.5</v>
          </cell>
          <cell r="C10">
            <v>-0.2</v>
          </cell>
          <cell r="D10">
            <v>12926900</v>
          </cell>
          <cell r="E10">
            <v>72356</v>
          </cell>
          <cell r="F10">
            <v>11688</v>
          </cell>
        </row>
        <row r="11">
          <cell r="A11" t="str">
            <v>AAV</v>
          </cell>
          <cell r="B11">
            <v>2.04</v>
          </cell>
          <cell r="C11">
            <v>0.02</v>
          </cell>
          <cell r="D11">
            <v>22479100</v>
          </cell>
          <cell r="E11">
            <v>46247</v>
          </cell>
          <cell r="F11">
            <v>26214</v>
          </cell>
        </row>
        <row r="12">
          <cell r="A12" t="str">
            <v>ABM</v>
          </cell>
          <cell r="B12">
            <v>1.44</v>
          </cell>
          <cell r="C12">
            <v>-0.03</v>
          </cell>
          <cell r="D12">
            <v>276000</v>
          </cell>
          <cell r="E12">
            <v>389</v>
          </cell>
          <cell r="F12">
            <v>576</v>
          </cell>
        </row>
        <row r="13">
          <cell r="A13" t="str">
            <v>ACAP</v>
          </cell>
          <cell r="B13">
            <v>0.33</v>
          </cell>
          <cell r="C13">
            <v>0</v>
          </cell>
          <cell r="D13">
            <v>0</v>
          </cell>
          <cell r="E13">
            <v>0</v>
          </cell>
          <cell r="F13">
            <v>134</v>
          </cell>
        </row>
        <row r="14">
          <cell r="A14" t="str">
            <v>ACC</v>
          </cell>
          <cell r="B14">
            <v>0.4</v>
          </cell>
          <cell r="C14">
            <v>-0.03</v>
          </cell>
          <cell r="D14">
            <v>3680000</v>
          </cell>
          <cell r="E14">
            <v>1508</v>
          </cell>
          <cell r="F14">
            <v>537</v>
          </cell>
        </row>
        <row r="15">
          <cell r="A15" t="str">
            <v>ACE</v>
          </cell>
          <cell r="B15">
            <v>1.31</v>
          </cell>
          <cell r="C15">
            <v>0</v>
          </cell>
          <cell r="D15">
            <v>1802800</v>
          </cell>
          <cell r="E15">
            <v>2362</v>
          </cell>
          <cell r="F15">
            <v>13331</v>
          </cell>
        </row>
        <row r="16">
          <cell r="A16" t="str">
            <v>ACG</v>
          </cell>
          <cell r="B16">
            <v>0.99</v>
          </cell>
          <cell r="C16">
            <v>0</v>
          </cell>
          <cell r="D16">
            <v>6300</v>
          </cell>
          <cell r="E16">
            <v>6</v>
          </cell>
          <cell r="F16">
            <v>594</v>
          </cell>
        </row>
        <row r="17">
          <cell r="A17" t="str">
            <v>ADB</v>
          </cell>
          <cell r="B17">
            <v>0.59</v>
          </cell>
          <cell r="C17">
            <v>-0.02</v>
          </cell>
          <cell r="D17">
            <v>47700</v>
          </cell>
          <cell r="E17">
            <v>29</v>
          </cell>
          <cell r="F17">
            <v>428</v>
          </cell>
        </row>
        <row r="18">
          <cell r="A18" t="str">
            <v>ADD</v>
          </cell>
          <cell r="B18">
            <v>4.5</v>
          </cell>
          <cell r="C18">
            <v>-0.02</v>
          </cell>
          <cell r="D18">
            <v>13300</v>
          </cell>
          <cell r="E18">
            <v>60</v>
          </cell>
          <cell r="F18">
            <v>720</v>
          </cell>
        </row>
        <row r="19">
          <cell r="A19" t="str">
            <v>ADVANC</v>
          </cell>
          <cell r="B19">
            <v>228</v>
          </cell>
          <cell r="C19">
            <v>0</v>
          </cell>
          <cell r="D19">
            <v>6262600</v>
          </cell>
          <cell r="E19">
            <v>1420742</v>
          </cell>
          <cell r="F19">
            <v>678120</v>
          </cell>
        </row>
        <row r="20">
          <cell r="A20" t="str">
            <v>ADVICE</v>
          </cell>
          <cell r="B20">
            <v>4.3600000000000003</v>
          </cell>
          <cell r="C20">
            <v>-0.04</v>
          </cell>
          <cell r="D20">
            <v>11469300</v>
          </cell>
          <cell r="E20">
            <v>50892</v>
          </cell>
          <cell r="F20">
            <v>2703</v>
          </cell>
        </row>
        <row r="21">
          <cell r="A21" t="str">
            <v>AE</v>
          </cell>
          <cell r="B21">
            <v>0.21</v>
          </cell>
          <cell r="C21">
            <v>0</v>
          </cell>
          <cell r="D21">
            <v>4906100</v>
          </cell>
          <cell r="E21">
            <v>1067</v>
          </cell>
          <cell r="F21">
            <v>1080</v>
          </cell>
        </row>
        <row r="22">
          <cell r="A22" t="str">
            <v>AEONTS</v>
          </cell>
          <cell r="B22">
            <v>117.5</v>
          </cell>
          <cell r="C22">
            <v>-2.5</v>
          </cell>
          <cell r="D22">
            <v>67700</v>
          </cell>
          <cell r="E22">
            <v>8037</v>
          </cell>
          <cell r="F22">
            <v>30000</v>
          </cell>
        </row>
        <row r="23">
          <cell r="A23" t="str">
            <v>AF</v>
          </cell>
          <cell r="B23">
            <v>0.56999999999999995</v>
          </cell>
          <cell r="C23">
            <v>0</v>
          </cell>
          <cell r="D23">
            <v>5600</v>
          </cell>
          <cell r="E23">
            <v>3</v>
          </cell>
          <cell r="F23">
            <v>912</v>
          </cell>
        </row>
        <row r="24">
          <cell r="A24" t="str">
            <v>AFC</v>
          </cell>
          <cell r="B24">
            <v>4.7</v>
          </cell>
          <cell r="C24">
            <v>0.02</v>
          </cell>
          <cell r="D24">
            <v>2100</v>
          </cell>
          <cell r="E24">
            <v>10</v>
          </cell>
          <cell r="F24">
            <v>214</v>
          </cell>
        </row>
        <row r="25">
          <cell r="A25" t="str">
            <v>AGE</v>
          </cell>
          <cell r="B25">
            <v>1.43</v>
          </cell>
          <cell r="C25">
            <v>-0.05</v>
          </cell>
          <cell r="D25">
            <v>1365900</v>
          </cell>
          <cell r="E25">
            <v>1967</v>
          </cell>
          <cell r="F25">
            <v>1711</v>
          </cell>
        </row>
        <row r="26">
          <cell r="A26" t="str">
            <v>AH</v>
          </cell>
          <cell r="B26">
            <v>16.7</v>
          </cell>
          <cell r="C26">
            <v>-0.1</v>
          </cell>
          <cell r="D26">
            <v>257000</v>
          </cell>
          <cell r="E26">
            <v>4305</v>
          </cell>
          <cell r="F26">
            <v>5926</v>
          </cell>
        </row>
        <row r="27">
          <cell r="A27" t="str">
            <v>AHC</v>
          </cell>
          <cell r="B27">
            <v>15.5</v>
          </cell>
          <cell r="C27">
            <v>0.3</v>
          </cell>
          <cell r="D27">
            <v>21500</v>
          </cell>
          <cell r="E27">
            <v>332</v>
          </cell>
          <cell r="F27">
            <v>2324</v>
          </cell>
        </row>
        <row r="28">
          <cell r="A28" t="str">
            <v>AI</v>
          </cell>
          <cell r="B28">
            <v>3.86</v>
          </cell>
          <cell r="C28">
            <v>-0.04</v>
          </cell>
          <cell r="D28">
            <v>64200</v>
          </cell>
          <cell r="E28">
            <v>249</v>
          </cell>
          <cell r="F28">
            <v>2702</v>
          </cell>
        </row>
        <row r="29">
          <cell r="A29" t="str">
            <v>AIE</v>
          </cell>
          <cell r="B29">
            <v>1.08</v>
          </cell>
          <cell r="C29">
            <v>0</v>
          </cell>
          <cell r="D29">
            <v>149000</v>
          </cell>
          <cell r="E29">
            <v>160</v>
          </cell>
          <cell r="F29">
            <v>1495</v>
          </cell>
        </row>
        <row r="30">
          <cell r="A30" t="str">
            <v>AIRA</v>
          </cell>
          <cell r="B30">
            <v>1.77</v>
          </cell>
          <cell r="C30">
            <v>0</v>
          </cell>
          <cell r="D30">
            <v>0</v>
          </cell>
          <cell r="E30">
            <v>0</v>
          </cell>
          <cell r="F30">
            <v>11177</v>
          </cell>
        </row>
        <row r="31">
          <cell r="A31" t="str">
            <v>AIT</v>
          </cell>
          <cell r="B31">
            <v>4.0199999999999996</v>
          </cell>
          <cell r="C31">
            <v>-0.02</v>
          </cell>
          <cell r="D31">
            <v>111400</v>
          </cell>
          <cell r="E31">
            <v>449</v>
          </cell>
          <cell r="F31">
            <v>6176</v>
          </cell>
        </row>
        <row r="32">
          <cell r="A32" t="str">
            <v>AJ</v>
          </cell>
          <cell r="B32">
            <v>5.45</v>
          </cell>
          <cell r="C32">
            <v>-0.1</v>
          </cell>
          <cell r="D32">
            <v>240500</v>
          </cell>
          <cell r="E32">
            <v>1281</v>
          </cell>
          <cell r="F32">
            <v>3221</v>
          </cell>
        </row>
        <row r="33">
          <cell r="A33" t="str">
            <v>AJA</v>
          </cell>
          <cell r="B33">
            <v>0.19</v>
          </cell>
          <cell r="C33">
            <v>0</v>
          </cell>
          <cell r="D33">
            <v>5373900</v>
          </cell>
          <cell r="E33">
            <v>1044</v>
          </cell>
          <cell r="F33">
            <v>1019</v>
          </cell>
        </row>
        <row r="34">
          <cell r="A34" t="str">
            <v>AKP</v>
          </cell>
          <cell r="B34">
            <v>0.64</v>
          </cell>
          <cell r="C34">
            <v>0.01</v>
          </cell>
          <cell r="D34">
            <v>568100</v>
          </cell>
          <cell r="E34">
            <v>361</v>
          </cell>
          <cell r="F34">
            <v>259</v>
          </cell>
        </row>
        <row r="35">
          <cell r="A35" t="str">
            <v>AKR</v>
          </cell>
          <cell r="B35">
            <v>0.87</v>
          </cell>
          <cell r="C35">
            <v>-0.02</v>
          </cell>
          <cell r="D35">
            <v>906400</v>
          </cell>
          <cell r="E35">
            <v>795</v>
          </cell>
          <cell r="F35">
            <v>1281</v>
          </cell>
        </row>
        <row r="36">
          <cell r="A36" t="str">
            <v>AKS</v>
          </cell>
          <cell r="B36">
            <v>0.01</v>
          </cell>
          <cell r="C36">
            <v>0</v>
          </cell>
          <cell r="D36">
            <v>340200</v>
          </cell>
          <cell r="E36">
            <v>3</v>
          </cell>
          <cell r="F36">
            <v>937</v>
          </cell>
        </row>
        <row r="37">
          <cell r="A37" t="str">
            <v>ALL</v>
          </cell>
          <cell r="B37">
            <v>0.03</v>
          </cell>
          <cell r="C37">
            <v>0</v>
          </cell>
          <cell r="D37">
            <v>0</v>
          </cell>
          <cell r="E37">
            <v>0</v>
          </cell>
          <cell r="F37">
            <v>54</v>
          </cell>
        </row>
        <row r="38">
          <cell r="A38" t="str">
            <v>ALLA</v>
          </cell>
          <cell r="B38">
            <v>1.46</v>
          </cell>
          <cell r="C38">
            <v>-0.03</v>
          </cell>
          <cell r="D38">
            <v>1036100</v>
          </cell>
          <cell r="E38">
            <v>1519</v>
          </cell>
          <cell r="F38">
            <v>882</v>
          </cell>
        </row>
        <row r="39">
          <cell r="A39" t="str">
            <v>ALPHAX</v>
          </cell>
          <cell r="B39">
            <v>0.71</v>
          </cell>
          <cell r="C39">
            <v>0</v>
          </cell>
          <cell r="D39">
            <v>3524000</v>
          </cell>
          <cell r="E39">
            <v>2532</v>
          </cell>
          <cell r="F39">
            <v>6598</v>
          </cell>
        </row>
        <row r="40">
          <cell r="A40" t="str">
            <v>ALT</v>
          </cell>
          <cell r="B40">
            <v>1.29</v>
          </cell>
          <cell r="C40">
            <v>0.01</v>
          </cell>
          <cell r="D40">
            <v>128000</v>
          </cell>
          <cell r="E40">
            <v>164</v>
          </cell>
          <cell r="F40">
            <v>1461</v>
          </cell>
        </row>
        <row r="41">
          <cell r="A41" t="str">
            <v>ALUCON</v>
          </cell>
          <cell r="B41">
            <v>173</v>
          </cell>
          <cell r="C41">
            <v>0</v>
          </cell>
          <cell r="D41">
            <v>0</v>
          </cell>
          <cell r="E41">
            <v>0</v>
          </cell>
          <cell r="F41">
            <v>7474</v>
          </cell>
        </row>
        <row r="42">
          <cell r="A42" t="str">
            <v>AMA</v>
          </cell>
          <cell r="B42">
            <v>4.12</v>
          </cell>
          <cell r="C42">
            <v>-0.04</v>
          </cell>
          <cell r="D42">
            <v>159600</v>
          </cell>
          <cell r="E42">
            <v>659</v>
          </cell>
          <cell r="F42">
            <v>2144</v>
          </cell>
        </row>
        <row r="43">
          <cell r="A43" t="str">
            <v>AMANAH</v>
          </cell>
          <cell r="B43">
            <v>1.25</v>
          </cell>
          <cell r="C43">
            <v>-0.02</v>
          </cell>
          <cell r="D43">
            <v>555900</v>
          </cell>
          <cell r="E43">
            <v>697</v>
          </cell>
          <cell r="F43">
            <v>1480</v>
          </cell>
        </row>
        <row r="44">
          <cell r="A44" t="str">
            <v>AMARC</v>
          </cell>
          <cell r="B44">
            <v>1.33</v>
          </cell>
          <cell r="C44">
            <v>0</v>
          </cell>
          <cell r="D44">
            <v>69600</v>
          </cell>
          <cell r="E44">
            <v>92</v>
          </cell>
          <cell r="F44">
            <v>559</v>
          </cell>
        </row>
        <row r="45">
          <cell r="A45" t="str">
            <v>AMARIN</v>
          </cell>
          <cell r="B45">
            <v>4</v>
          </cell>
          <cell r="C45">
            <v>0</v>
          </cell>
          <cell r="D45">
            <v>8300</v>
          </cell>
          <cell r="E45">
            <v>33</v>
          </cell>
          <cell r="F45">
            <v>3993</v>
          </cell>
        </row>
        <row r="46">
          <cell r="A46" t="str">
            <v>AMATA</v>
          </cell>
          <cell r="B46">
            <v>22.6</v>
          </cell>
          <cell r="C46">
            <v>-0.4</v>
          </cell>
          <cell r="D46">
            <v>8039400</v>
          </cell>
          <cell r="E46">
            <v>182890</v>
          </cell>
          <cell r="F46">
            <v>25990</v>
          </cell>
        </row>
        <row r="47">
          <cell r="A47" t="str">
            <v>AMATAV</v>
          </cell>
          <cell r="B47">
            <v>4.8</v>
          </cell>
          <cell r="C47">
            <v>0.02</v>
          </cell>
          <cell r="D47">
            <v>18500</v>
          </cell>
          <cell r="E47">
            <v>89</v>
          </cell>
          <cell r="F47">
            <v>5116</v>
          </cell>
        </row>
        <row r="48">
          <cell r="A48" t="str">
            <v>AMC</v>
          </cell>
          <cell r="B48">
            <v>3.28</v>
          </cell>
          <cell r="C48">
            <v>-0.02</v>
          </cell>
          <cell r="D48">
            <v>5100</v>
          </cell>
          <cell r="E48">
            <v>17</v>
          </cell>
          <cell r="F48">
            <v>1584</v>
          </cell>
        </row>
        <row r="49">
          <cell r="A49" t="str">
            <v>AMR</v>
          </cell>
          <cell r="B49">
            <v>1.1299999999999999</v>
          </cell>
          <cell r="C49">
            <v>-0.02</v>
          </cell>
          <cell r="D49">
            <v>2039600</v>
          </cell>
          <cell r="E49">
            <v>2382</v>
          </cell>
          <cell r="F49">
            <v>678</v>
          </cell>
        </row>
        <row r="50">
          <cell r="A50" t="str">
            <v>ANAN</v>
          </cell>
          <cell r="B50">
            <v>0.62</v>
          </cell>
          <cell r="C50">
            <v>-0.01</v>
          </cell>
          <cell r="D50">
            <v>740800</v>
          </cell>
          <cell r="E50">
            <v>466</v>
          </cell>
          <cell r="F50">
            <v>2583</v>
          </cell>
        </row>
        <row r="51">
          <cell r="A51" t="str">
            <v>ANI</v>
          </cell>
          <cell r="B51">
            <v>4</v>
          </cell>
          <cell r="C51">
            <v>-0.02</v>
          </cell>
          <cell r="D51">
            <v>77300</v>
          </cell>
          <cell r="E51">
            <v>309</v>
          </cell>
          <cell r="F51">
            <v>7392</v>
          </cell>
        </row>
        <row r="52">
          <cell r="A52" t="str">
            <v>AOT</v>
          </cell>
          <cell r="B52">
            <v>58.25</v>
          </cell>
          <cell r="C52">
            <v>-0.25</v>
          </cell>
          <cell r="D52">
            <v>13341600</v>
          </cell>
          <cell r="E52">
            <v>783090</v>
          </cell>
          <cell r="F52">
            <v>832142</v>
          </cell>
        </row>
        <row r="53">
          <cell r="A53" t="str">
            <v>AP</v>
          </cell>
          <cell r="B53">
            <v>8.3000000000000007</v>
          </cell>
          <cell r="C53">
            <v>-0.25</v>
          </cell>
          <cell r="D53">
            <v>18834700</v>
          </cell>
          <cell r="E53">
            <v>158242</v>
          </cell>
          <cell r="F53">
            <v>26111</v>
          </cell>
        </row>
        <row r="54">
          <cell r="A54" t="str">
            <v>APCO</v>
          </cell>
          <cell r="B54">
            <v>7.05</v>
          </cell>
          <cell r="C54">
            <v>-0.1</v>
          </cell>
          <cell r="D54">
            <v>230300</v>
          </cell>
          <cell r="E54">
            <v>1637</v>
          </cell>
          <cell r="F54">
            <v>4290</v>
          </cell>
        </row>
        <row r="55">
          <cell r="A55" t="str">
            <v>APCS</v>
          </cell>
          <cell r="B55">
            <v>2.3199999999999998</v>
          </cell>
          <cell r="C55">
            <v>-0.06</v>
          </cell>
          <cell r="D55">
            <v>649600</v>
          </cell>
          <cell r="E55">
            <v>1476</v>
          </cell>
          <cell r="F55">
            <v>1531</v>
          </cell>
        </row>
        <row r="56">
          <cell r="A56" t="str">
            <v>APEX</v>
          </cell>
          <cell r="B56">
            <v>0.04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APO</v>
          </cell>
          <cell r="B57">
            <v>1.39</v>
          </cell>
          <cell r="C57">
            <v>-0.02</v>
          </cell>
          <cell r="D57">
            <v>515100</v>
          </cell>
          <cell r="E57">
            <v>726</v>
          </cell>
          <cell r="F57">
            <v>0</v>
          </cell>
        </row>
        <row r="58">
          <cell r="A58" t="str">
            <v>APP</v>
          </cell>
          <cell r="B58">
            <v>1.52</v>
          </cell>
          <cell r="C58">
            <v>-0.18</v>
          </cell>
          <cell r="D58">
            <v>1247400</v>
          </cell>
          <cell r="E58">
            <v>1923</v>
          </cell>
          <cell r="F58">
            <v>426</v>
          </cell>
        </row>
        <row r="59">
          <cell r="A59" t="str">
            <v>APURE</v>
          </cell>
          <cell r="B59">
            <v>4.16</v>
          </cell>
          <cell r="C59">
            <v>0</v>
          </cell>
          <cell r="D59">
            <v>7700</v>
          </cell>
          <cell r="E59">
            <v>32</v>
          </cell>
          <cell r="F59">
            <v>3986</v>
          </cell>
        </row>
        <row r="60">
          <cell r="A60" t="str">
            <v>AQ</v>
          </cell>
          <cell r="B60">
            <v>0.02</v>
          </cell>
          <cell r="C60">
            <v>0</v>
          </cell>
          <cell r="D60">
            <v>0</v>
          </cell>
          <cell r="E60">
            <v>0</v>
          </cell>
          <cell r="F60">
            <v>1874</v>
          </cell>
        </row>
        <row r="61">
          <cell r="A61" t="str">
            <v>AQUA</v>
          </cell>
          <cell r="B61">
            <v>0.35</v>
          </cell>
          <cell r="C61">
            <v>0.01</v>
          </cell>
          <cell r="D61">
            <v>10717000</v>
          </cell>
          <cell r="E61">
            <v>3728</v>
          </cell>
          <cell r="F61">
            <v>1999</v>
          </cell>
        </row>
        <row r="62">
          <cell r="A62" t="str">
            <v>ARIN</v>
          </cell>
          <cell r="B62">
            <v>1.1399999999999999</v>
          </cell>
          <cell r="C62">
            <v>-0.01</v>
          </cell>
          <cell r="D62">
            <v>5640600</v>
          </cell>
          <cell r="E62">
            <v>6633</v>
          </cell>
          <cell r="F62">
            <v>684</v>
          </cell>
        </row>
        <row r="63">
          <cell r="A63" t="str">
            <v>ARIP</v>
          </cell>
          <cell r="B63">
            <v>0.56999999999999995</v>
          </cell>
          <cell r="C63">
            <v>0</v>
          </cell>
          <cell r="D63">
            <v>28700</v>
          </cell>
          <cell r="E63">
            <v>16</v>
          </cell>
          <cell r="F63">
            <v>266</v>
          </cell>
        </row>
        <row r="64">
          <cell r="A64" t="str">
            <v>ARROW</v>
          </cell>
          <cell r="B64">
            <v>5.7</v>
          </cell>
          <cell r="C64">
            <v>0</v>
          </cell>
          <cell r="D64">
            <v>4400</v>
          </cell>
          <cell r="E64">
            <v>25</v>
          </cell>
          <cell r="F64">
            <v>1464</v>
          </cell>
        </row>
        <row r="65">
          <cell r="A65" t="str">
            <v>AS</v>
          </cell>
          <cell r="B65">
            <v>3.82</v>
          </cell>
          <cell r="C65">
            <v>-0.12</v>
          </cell>
          <cell r="D65">
            <v>1979300</v>
          </cell>
          <cell r="E65">
            <v>7782</v>
          </cell>
          <cell r="F65">
            <v>1951</v>
          </cell>
        </row>
        <row r="66">
          <cell r="A66" t="str">
            <v>ASAP</v>
          </cell>
          <cell r="B66">
            <v>2.3199999999999998</v>
          </cell>
          <cell r="C66">
            <v>-0.12</v>
          </cell>
          <cell r="D66">
            <v>117500</v>
          </cell>
          <cell r="E66">
            <v>275</v>
          </cell>
          <cell r="F66">
            <v>1684</v>
          </cell>
        </row>
        <row r="67">
          <cell r="A67" t="str">
            <v>ASEFA</v>
          </cell>
          <cell r="B67">
            <v>3.5</v>
          </cell>
          <cell r="C67">
            <v>-0.02</v>
          </cell>
          <cell r="D67">
            <v>35900</v>
          </cell>
          <cell r="E67">
            <v>125</v>
          </cell>
          <cell r="F67">
            <v>1910</v>
          </cell>
        </row>
        <row r="68">
          <cell r="A68" t="str">
            <v>ASIA</v>
          </cell>
          <cell r="B68">
            <v>6.35</v>
          </cell>
          <cell r="C68">
            <v>-0.05</v>
          </cell>
          <cell r="D68">
            <v>14300</v>
          </cell>
          <cell r="E68">
            <v>90</v>
          </cell>
          <cell r="F68">
            <v>2032</v>
          </cell>
        </row>
        <row r="69">
          <cell r="A69" t="str">
            <v>ASIAN</v>
          </cell>
          <cell r="B69">
            <v>9.0500000000000007</v>
          </cell>
          <cell r="C69">
            <v>-0.25</v>
          </cell>
          <cell r="D69">
            <v>3294100</v>
          </cell>
          <cell r="E69">
            <v>29888</v>
          </cell>
          <cell r="F69">
            <v>7449</v>
          </cell>
        </row>
        <row r="70">
          <cell r="A70" t="str">
            <v>ASIMAR</v>
          </cell>
          <cell r="B70">
            <v>1.49</v>
          </cell>
          <cell r="C70">
            <v>0.02</v>
          </cell>
          <cell r="D70">
            <v>7500</v>
          </cell>
          <cell r="E70">
            <v>11</v>
          </cell>
          <cell r="F70">
            <v>380</v>
          </cell>
        </row>
        <row r="71">
          <cell r="A71" t="str">
            <v>ASK</v>
          </cell>
          <cell r="B71">
            <v>13.1</v>
          </cell>
          <cell r="C71">
            <v>-0.2</v>
          </cell>
          <cell r="D71">
            <v>165200</v>
          </cell>
          <cell r="E71">
            <v>2182</v>
          </cell>
          <cell r="F71">
            <v>7020</v>
          </cell>
        </row>
        <row r="72">
          <cell r="A72" t="str">
            <v>ASN</v>
          </cell>
          <cell r="B72">
            <v>1.63</v>
          </cell>
          <cell r="C72">
            <v>0</v>
          </cell>
          <cell r="D72">
            <v>7700</v>
          </cell>
          <cell r="E72">
            <v>13</v>
          </cell>
          <cell r="F72">
            <v>305</v>
          </cell>
        </row>
        <row r="73">
          <cell r="A73" t="str">
            <v>ASP</v>
          </cell>
          <cell r="B73">
            <v>2.4</v>
          </cell>
          <cell r="C73">
            <v>0</v>
          </cell>
          <cell r="D73">
            <v>1287200</v>
          </cell>
          <cell r="E73">
            <v>3078</v>
          </cell>
          <cell r="F73">
            <v>5054</v>
          </cell>
        </row>
        <row r="74">
          <cell r="A74" t="str">
            <v>ASW</v>
          </cell>
          <cell r="B74">
            <v>7.55</v>
          </cell>
          <cell r="C74">
            <v>0.05</v>
          </cell>
          <cell r="D74">
            <v>171000</v>
          </cell>
          <cell r="E74">
            <v>1286</v>
          </cell>
          <cell r="F74">
            <v>6747</v>
          </cell>
        </row>
        <row r="75">
          <cell r="A75" t="str">
            <v>ATP30</v>
          </cell>
          <cell r="B75">
            <v>0.89</v>
          </cell>
          <cell r="C75">
            <v>0</v>
          </cell>
          <cell r="D75">
            <v>295600</v>
          </cell>
          <cell r="E75">
            <v>264</v>
          </cell>
          <cell r="F75">
            <v>607</v>
          </cell>
        </row>
        <row r="76">
          <cell r="A76" t="str">
            <v>AU</v>
          </cell>
          <cell r="B76">
            <v>7.9</v>
          </cell>
          <cell r="C76">
            <v>0</v>
          </cell>
          <cell r="D76">
            <v>918700</v>
          </cell>
          <cell r="E76">
            <v>7165</v>
          </cell>
          <cell r="F76">
            <v>6362</v>
          </cell>
        </row>
        <row r="77">
          <cell r="A77" t="str">
            <v>AUCT</v>
          </cell>
          <cell r="B77">
            <v>10.1</v>
          </cell>
          <cell r="C77">
            <v>0</v>
          </cell>
          <cell r="D77">
            <v>331300</v>
          </cell>
          <cell r="E77">
            <v>3360</v>
          </cell>
          <cell r="F77">
            <v>5555</v>
          </cell>
        </row>
        <row r="78">
          <cell r="A78" t="str">
            <v>AURA</v>
          </cell>
          <cell r="B78">
            <v>14.6</v>
          </cell>
          <cell r="C78">
            <v>0</v>
          </cell>
          <cell r="D78">
            <v>2663400</v>
          </cell>
          <cell r="E78">
            <v>39404</v>
          </cell>
          <cell r="F78">
            <v>19476</v>
          </cell>
        </row>
        <row r="79">
          <cell r="A79" t="str">
            <v>AWC</v>
          </cell>
          <cell r="B79">
            <v>3.9</v>
          </cell>
          <cell r="C79">
            <v>-0.04</v>
          </cell>
          <cell r="D79">
            <v>55930900</v>
          </cell>
          <cell r="E79">
            <v>218025</v>
          </cell>
          <cell r="F79">
            <v>124819</v>
          </cell>
        </row>
        <row r="80">
          <cell r="A80" t="str">
            <v>AYUD</v>
          </cell>
          <cell r="B80">
            <v>33.75</v>
          </cell>
          <cell r="C80">
            <v>0</v>
          </cell>
          <cell r="D80">
            <v>400</v>
          </cell>
          <cell r="E80">
            <v>14</v>
          </cell>
          <cell r="F80">
            <v>13138</v>
          </cell>
        </row>
        <row r="81">
          <cell r="A81" t="str">
            <v>B</v>
          </cell>
          <cell r="B81">
            <v>0.09</v>
          </cell>
          <cell r="C81">
            <v>0</v>
          </cell>
          <cell r="D81">
            <v>3830200</v>
          </cell>
          <cell r="E81">
            <v>310</v>
          </cell>
          <cell r="F81">
            <v>727</v>
          </cell>
        </row>
        <row r="82">
          <cell r="A82" t="str">
            <v>B52</v>
          </cell>
          <cell r="B82">
            <v>0.41</v>
          </cell>
          <cell r="C82">
            <v>0</v>
          </cell>
          <cell r="D82">
            <v>6100</v>
          </cell>
          <cell r="E82">
            <v>2</v>
          </cell>
          <cell r="F82">
            <v>302</v>
          </cell>
        </row>
        <row r="83">
          <cell r="A83" t="str">
            <v>BA</v>
          </cell>
          <cell r="B83">
            <v>21.2</v>
          </cell>
          <cell r="C83">
            <v>0.5</v>
          </cell>
          <cell r="D83">
            <v>7194300</v>
          </cell>
          <cell r="E83">
            <v>152868</v>
          </cell>
          <cell r="F83">
            <v>43470</v>
          </cell>
        </row>
        <row r="84">
          <cell r="A84" t="str">
            <v>BAFS</v>
          </cell>
          <cell r="B84">
            <v>13.8</v>
          </cell>
          <cell r="C84">
            <v>-0.5</v>
          </cell>
          <cell r="D84">
            <v>1239100</v>
          </cell>
          <cell r="E84">
            <v>17358</v>
          </cell>
          <cell r="F84">
            <v>8797</v>
          </cell>
        </row>
        <row r="85">
          <cell r="A85" t="str">
            <v>BAM</v>
          </cell>
          <cell r="B85">
            <v>7.1</v>
          </cell>
          <cell r="C85">
            <v>-0.1</v>
          </cell>
          <cell r="D85">
            <v>3033100</v>
          </cell>
          <cell r="E85">
            <v>21614</v>
          </cell>
          <cell r="F85">
            <v>22948</v>
          </cell>
        </row>
        <row r="86">
          <cell r="A86" t="str">
            <v>BANPU</v>
          </cell>
          <cell r="B86">
            <v>5.0999999999999996</v>
          </cell>
          <cell r="C86">
            <v>-0.1</v>
          </cell>
          <cell r="D86">
            <v>34703300</v>
          </cell>
          <cell r="E86">
            <v>178342</v>
          </cell>
          <cell r="F86">
            <v>51096</v>
          </cell>
        </row>
        <row r="87">
          <cell r="A87" t="str">
            <v>BAY</v>
          </cell>
          <cell r="B87">
            <v>24.8</v>
          </cell>
          <cell r="C87">
            <v>0.3</v>
          </cell>
          <cell r="D87">
            <v>140200</v>
          </cell>
          <cell r="E87">
            <v>3453</v>
          </cell>
          <cell r="F87">
            <v>182423</v>
          </cell>
        </row>
        <row r="88">
          <cell r="A88" t="str">
            <v>BBGI</v>
          </cell>
          <cell r="B88">
            <v>6.9</v>
          </cell>
          <cell r="C88">
            <v>0.1</v>
          </cell>
          <cell r="D88">
            <v>9058400</v>
          </cell>
          <cell r="E88">
            <v>62634</v>
          </cell>
          <cell r="F88">
            <v>9977</v>
          </cell>
        </row>
        <row r="89">
          <cell r="A89" t="str">
            <v>BBIK</v>
          </cell>
          <cell r="B89">
            <v>31.5</v>
          </cell>
          <cell r="C89">
            <v>-1.5</v>
          </cell>
          <cell r="D89">
            <v>1452600</v>
          </cell>
          <cell r="E89">
            <v>46008</v>
          </cell>
          <cell r="F89">
            <v>6300</v>
          </cell>
        </row>
        <row r="90">
          <cell r="A90" t="str">
            <v>BBL</v>
          </cell>
          <cell r="B90">
            <v>132.5</v>
          </cell>
          <cell r="C90">
            <v>-5</v>
          </cell>
          <cell r="D90">
            <v>19249300</v>
          </cell>
          <cell r="E90">
            <v>2558770</v>
          </cell>
          <cell r="F90">
            <v>252922</v>
          </cell>
        </row>
        <row r="91">
          <cell r="A91" t="str">
            <v>BC</v>
          </cell>
          <cell r="B91">
            <v>0.92</v>
          </cell>
          <cell r="C91">
            <v>0.02</v>
          </cell>
          <cell r="D91">
            <v>724100</v>
          </cell>
          <cell r="E91">
            <v>688</v>
          </cell>
          <cell r="F91">
            <v>526</v>
          </cell>
        </row>
        <row r="92">
          <cell r="A92" t="str">
            <v>BCH</v>
          </cell>
          <cell r="B92">
            <v>17.600000000000001</v>
          </cell>
          <cell r="C92">
            <v>-0.1</v>
          </cell>
          <cell r="D92">
            <v>4079100</v>
          </cell>
          <cell r="E92">
            <v>71921</v>
          </cell>
          <cell r="F92">
            <v>43890</v>
          </cell>
        </row>
        <row r="93">
          <cell r="A93" t="str">
            <v>BCP</v>
          </cell>
          <cell r="B93">
            <v>35.25</v>
          </cell>
          <cell r="C93">
            <v>-0.75</v>
          </cell>
          <cell r="D93">
            <v>7191300</v>
          </cell>
          <cell r="E93">
            <v>255427</v>
          </cell>
          <cell r="F93">
            <v>48537</v>
          </cell>
        </row>
        <row r="94">
          <cell r="A94" t="str">
            <v>BCPG</v>
          </cell>
          <cell r="B94">
            <v>6</v>
          </cell>
          <cell r="C94">
            <v>-0.1</v>
          </cell>
          <cell r="D94">
            <v>2436200</v>
          </cell>
          <cell r="E94">
            <v>14799</v>
          </cell>
          <cell r="F94">
            <v>18274</v>
          </cell>
        </row>
        <row r="95">
          <cell r="A95" t="str">
            <v>BCT</v>
          </cell>
          <cell r="B95">
            <v>70.25</v>
          </cell>
          <cell r="C95">
            <v>-1.75</v>
          </cell>
          <cell r="D95">
            <v>1900</v>
          </cell>
          <cell r="E95">
            <v>135</v>
          </cell>
          <cell r="F95">
            <v>21750</v>
          </cell>
        </row>
        <row r="96">
          <cell r="A96" t="str">
            <v>BDMS</v>
          </cell>
          <cell r="B96">
            <v>26.75</v>
          </cell>
          <cell r="C96">
            <v>0</v>
          </cell>
          <cell r="D96">
            <v>54680700</v>
          </cell>
          <cell r="E96">
            <v>1467833</v>
          </cell>
          <cell r="F96">
            <v>425111</v>
          </cell>
        </row>
        <row r="97">
          <cell r="A97" t="str">
            <v>BE8</v>
          </cell>
          <cell r="B97">
            <v>16.5</v>
          </cell>
          <cell r="C97">
            <v>-0.3</v>
          </cell>
          <cell r="D97">
            <v>661800</v>
          </cell>
          <cell r="E97">
            <v>10970</v>
          </cell>
          <cell r="F97">
            <v>4447</v>
          </cell>
        </row>
        <row r="98">
          <cell r="A98" t="str">
            <v>BEAUTY</v>
          </cell>
          <cell r="B98">
            <v>0.45</v>
          </cell>
          <cell r="C98">
            <v>-0.02</v>
          </cell>
          <cell r="D98">
            <v>2023500</v>
          </cell>
          <cell r="E98">
            <v>929</v>
          </cell>
          <cell r="F98">
            <v>1347</v>
          </cell>
        </row>
        <row r="99">
          <cell r="A99" t="str">
            <v>BEC</v>
          </cell>
          <cell r="B99">
            <v>3.66</v>
          </cell>
          <cell r="C99">
            <v>0</v>
          </cell>
          <cell r="D99">
            <v>414300</v>
          </cell>
          <cell r="E99">
            <v>1512</v>
          </cell>
          <cell r="F99">
            <v>7320</v>
          </cell>
        </row>
        <row r="100">
          <cell r="A100" t="str">
            <v>BEM</v>
          </cell>
          <cell r="B100">
            <v>7.85</v>
          </cell>
          <cell r="C100">
            <v>0</v>
          </cell>
          <cell r="D100">
            <v>35228600</v>
          </cell>
          <cell r="E100">
            <v>275919</v>
          </cell>
          <cell r="F100">
            <v>119987</v>
          </cell>
        </row>
        <row r="101">
          <cell r="A101" t="str">
            <v>BEYOND</v>
          </cell>
          <cell r="B101">
            <v>8.9499999999999993</v>
          </cell>
          <cell r="C101">
            <v>-0.05</v>
          </cell>
          <cell r="D101">
            <v>18900</v>
          </cell>
          <cell r="E101">
            <v>170</v>
          </cell>
          <cell r="F101">
            <v>2596</v>
          </cell>
        </row>
        <row r="102">
          <cell r="A102" t="str">
            <v>BGC</v>
          </cell>
          <cell r="B102">
            <v>6.3</v>
          </cell>
          <cell r="C102">
            <v>0</v>
          </cell>
          <cell r="D102">
            <v>48400</v>
          </cell>
          <cell r="E102">
            <v>304</v>
          </cell>
          <cell r="F102">
            <v>4375</v>
          </cell>
        </row>
        <row r="103">
          <cell r="A103" t="str">
            <v>BGRIM</v>
          </cell>
          <cell r="B103">
            <v>21.8</v>
          </cell>
          <cell r="C103">
            <v>-0.4</v>
          </cell>
          <cell r="D103">
            <v>41506200</v>
          </cell>
          <cell r="E103">
            <v>871181</v>
          </cell>
          <cell r="F103">
            <v>56830</v>
          </cell>
        </row>
        <row r="104">
          <cell r="A104" t="str">
            <v>BGT</v>
          </cell>
          <cell r="B104">
            <v>0.59</v>
          </cell>
          <cell r="C104">
            <v>0</v>
          </cell>
          <cell r="D104">
            <v>10600</v>
          </cell>
          <cell r="E104">
            <v>6</v>
          </cell>
          <cell r="F104">
            <v>214</v>
          </cell>
        </row>
        <row r="105">
          <cell r="A105" t="str">
            <v>BH</v>
          </cell>
          <cell r="B105">
            <v>247</v>
          </cell>
          <cell r="C105">
            <v>-1</v>
          </cell>
          <cell r="D105">
            <v>1885200</v>
          </cell>
          <cell r="E105">
            <v>467752</v>
          </cell>
          <cell r="F105">
            <v>196344</v>
          </cell>
        </row>
        <row r="106">
          <cell r="A106" t="str">
            <v>BIG</v>
          </cell>
          <cell r="B106">
            <v>0.44</v>
          </cell>
          <cell r="C106">
            <v>0.01</v>
          </cell>
          <cell r="D106">
            <v>1193500</v>
          </cell>
          <cell r="E106">
            <v>513</v>
          </cell>
          <cell r="F106">
            <v>1553</v>
          </cell>
        </row>
        <row r="107">
          <cell r="A107" t="str">
            <v>BIOTEC</v>
          </cell>
          <cell r="B107">
            <v>0.26</v>
          </cell>
          <cell r="C107">
            <v>-0.01</v>
          </cell>
          <cell r="D107">
            <v>565400</v>
          </cell>
          <cell r="E107">
            <v>145</v>
          </cell>
          <cell r="F107">
            <v>794</v>
          </cell>
        </row>
        <row r="108">
          <cell r="A108" t="str">
            <v>BIS</v>
          </cell>
          <cell r="B108">
            <v>3.6</v>
          </cell>
          <cell r="C108">
            <v>-0.18</v>
          </cell>
          <cell r="D108">
            <v>67700</v>
          </cell>
          <cell r="E108">
            <v>250</v>
          </cell>
          <cell r="F108">
            <v>1130</v>
          </cell>
        </row>
        <row r="109">
          <cell r="A109" t="str">
            <v>BIZ</v>
          </cell>
          <cell r="B109">
            <v>3.34</v>
          </cell>
          <cell r="C109">
            <v>0.04</v>
          </cell>
          <cell r="D109">
            <v>53300</v>
          </cell>
          <cell r="E109">
            <v>177</v>
          </cell>
          <cell r="F109">
            <v>2006</v>
          </cell>
        </row>
        <row r="110">
          <cell r="A110" t="str">
            <v>BJC</v>
          </cell>
          <cell r="B110">
            <v>20.3</v>
          </cell>
          <cell r="C110">
            <v>-0.5</v>
          </cell>
          <cell r="D110">
            <v>6422200</v>
          </cell>
          <cell r="E110">
            <v>130923</v>
          </cell>
          <cell r="F110">
            <v>81759</v>
          </cell>
        </row>
        <row r="111">
          <cell r="A111" t="str">
            <v>BJCHI</v>
          </cell>
          <cell r="B111">
            <v>1.51</v>
          </cell>
          <cell r="C111">
            <v>-0.03</v>
          </cell>
          <cell r="D111">
            <v>477900</v>
          </cell>
          <cell r="E111">
            <v>723</v>
          </cell>
          <cell r="F111">
            <v>2432</v>
          </cell>
        </row>
        <row r="112">
          <cell r="A112" t="str">
            <v>BKD</v>
          </cell>
          <cell r="B112">
            <v>1.28</v>
          </cell>
          <cell r="C112">
            <v>-0.04</v>
          </cell>
          <cell r="D112">
            <v>671200</v>
          </cell>
          <cell r="E112">
            <v>847</v>
          </cell>
          <cell r="F112">
            <v>1378</v>
          </cell>
        </row>
        <row r="113">
          <cell r="A113" t="str">
            <v>BKGI</v>
          </cell>
          <cell r="B113">
            <v>2</v>
          </cell>
          <cell r="C113">
            <v>-0.08</v>
          </cell>
          <cell r="D113">
            <v>3384400</v>
          </cell>
          <cell r="E113">
            <v>6924</v>
          </cell>
          <cell r="F113">
            <v>1200</v>
          </cell>
        </row>
        <row r="114">
          <cell r="A114" t="str">
            <v>BKI</v>
          </cell>
          <cell r="B114">
            <v>286</v>
          </cell>
          <cell r="C114">
            <v>0</v>
          </cell>
          <cell r="D114">
            <v>0</v>
          </cell>
          <cell r="E114">
            <v>0</v>
          </cell>
          <cell r="F114">
            <v>30450</v>
          </cell>
        </row>
        <row r="115">
          <cell r="A115" t="str">
            <v>BKIH</v>
          </cell>
          <cell r="B115">
            <v>284</v>
          </cell>
          <cell r="C115">
            <v>-1</v>
          </cell>
          <cell r="D115">
            <v>16800</v>
          </cell>
          <cell r="E115">
            <v>4772</v>
          </cell>
          <cell r="F115">
            <v>0</v>
          </cell>
        </row>
        <row r="116">
          <cell r="A116" t="str">
            <v>BLA</v>
          </cell>
          <cell r="B116">
            <v>18.100000000000001</v>
          </cell>
          <cell r="C116">
            <v>-0.4</v>
          </cell>
          <cell r="D116">
            <v>891500</v>
          </cell>
          <cell r="E116">
            <v>16211</v>
          </cell>
          <cell r="F116">
            <v>30907</v>
          </cell>
        </row>
        <row r="117">
          <cell r="A117" t="str">
            <v>BLAND</v>
          </cell>
          <cell r="B117">
            <v>0.55000000000000004</v>
          </cell>
          <cell r="C117">
            <v>0</v>
          </cell>
          <cell r="D117">
            <v>3915200</v>
          </cell>
          <cell r="E117">
            <v>2157</v>
          </cell>
          <cell r="F117">
            <v>9544</v>
          </cell>
        </row>
        <row r="118">
          <cell r="A118" t="str">
            <v>BLC</v>
          </cell>
          <cell r="B118">
            <v>5.05</v>
          </cell>
          <cell r="C118">
            <v>0.13</v>
          </cell>
          <cell r="D118">
            <v>2740300</v>
          </cell>
          <cell r="E118">
            <v>13789</v>
          </cell>
          <cell r="F118">
            <v>3060</v>
          </cell>
        </row>
        <row r="119">
          <cell r="A119" t="str">
            <v>BLESS</v>
          </cell>
          <cell r="B119">
            <v>0.51</v>
          </cell>
          <cell r="C119">
            <v>-0.01</v>
          </cell>
          <cell r="D119">
            <v>203300</v>
          </cell>
          <cell r="E119">
            <v>103</v>
          </cell>
          <cell r="F119">
            <v>416</v>
          </cell>
        </row>
        <row r="120">
          <cell r="A120" t="str">
            <v>BLISS</v>
          </cell>
          <cell r="B120">
            <v>0.14000000000000001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BM</v>
          </cell>
          <cell r="B121">
            <v>2.5</v>
          </cell>
          <cell r="C121">
            <v>0</v>
          </cell>
          <cell r="D121">
            <v>260000</v>
          </cell>
          <cell r="E121">
            <v>649</v>
          </cell>
          <cell r="F121">
            <v>1520</v>
          </cell>
        </row>
        <row r="122">
          <cell r="A122" t="str">
            <v>BOL</v>
          </cell>
          <cell r="B122">
            <v>6.6</v>
          </cell>
          <cell r="C122">
            <v>-0.05</v>
          </cell>
          <cell r="D122">
            <v>101100</v>
          </cell>
          <cell r="E122">
            <v>671</v>
          </cell>
          <cell r="F122">
            <v>5415</v>
          </cell>
        </row>
        <row r="123">
          <cell r="A123" t="str">
            <v>BPP</v>
          </cell>
          <cell r="B123">
            <v>12.3</v>
          </cell>
          <cell r="C123">
            <v>-0.1</v>
          </cell>
          <cell r="D123">
            <v>121500</v>
          </cell>
          <cell r="E123">
            <v>1488</v>
          </cell>
          <cell r="F123">
            <v>37182</v>
          </cell>
        </row>
        <row r="124">
          <cell r="A124" t="str">
            <v>BPS</v>
          </cell>
          <cell r="B124">
            <v>0.82</v>
          </cell>
          <cell r="C124">
            <v>-0.05</v>
          </cell>
          <cell r="D124">
            <v>47948100</v>
          </cell>
          <cell r="E124">
            <v>42300</v>
          </cell>
          <cell r="F124">
            <v>0</v>
          </cell>
        </row>
        <row r="125">
          <cell r="A125" t="str">
            <v>BR</v>
          </cell>
          <cell r="B125">
            <v>2.48</v>
          </cell>
          <cell r="C125">
            <v>0</v>
          </cell>
          <cell r="D125">
            <v>118100</v>
          </cell>
          <cell r="E125">
            <v>293</v>
          </cell>
          <cell r="F125">
            <v>2265</v>
          </cell>
        </row>
        <row r="126">
          <cell r="A126" t="str">
            <v>BRI</v>
          </cell>
          <cell r="B126">
            <v>4.5</v>
          </cell>
          <cell r="C126">
            <v>-0.02</v>
          </cell>
          <cell r="D126">
            <v>275600</v>
          </cell>
          <cell r="E126">
            <v>1234</v>
          </cell>
          <cell r="F126">
            <v>3839</v>
          </cell>
        </row>
        <row r="127">
          <cell r="A127" t="str">
            <v>BROCK</v>
          </cell>
          <cell r="B127">
            <v>1.5</v>
          </cell>
          <cell r="C127">
            <v>-0.08</v>
          </cell>
          <cell r="D127">
            <v>400</v>
          </cell>
          <cell r="E127">
            <v>1</v>
          </cell>
          <cell r="F127">
            <v>1538</v>
          </cell>
        </row>
        <row r="128">
          <cell r="A128" t="str">
            <v>BROOK</v>
          </cell>
          <cell r="B128">
            <v>0.62</v>
          </cell>
          <cell r="C128">
            <v>0</v>
          </cell>
          <cell r="D128">
            <v>0</v>
          </cell>
          <cell r="E128">
            <v>0</v>
          </cell>
          <cell r="F128">
            <v>5775</v>
          </cell>
        </row>
        <row r="129">
          <cell r="A129" t="str">
            <v>BRR</v>
          </cell>
          <cell r="B129">
            <v>4.34</v>
          </cell>
          <cell r="C129">
            <v>0</v>
          </cell>
          <cell r="D129">
            <v>25200</v>
          </cell>
          <cell r="E129">
            <v>109</v>
          </cell>
          <cell r="F129">
            <v>3525</v>
          </cell>
        </row>
        <row r="130">
          <cell r="A130" t="str">
            <v>BSBM</v>
          </cell>
          <cell r="B130">
            <v>0.73</v>
          </cell>
          <cell r="C130">
            <v>-0.01</v>
          </cell>
          <cell r="D130">
            <v>290200</v>
          </cell>
          <cell r="E130">
            <v>211</v>
          </cell>
          <cell r="F130">
            <v>830</v>
          </cell>
        </row>
        <row r="131">
          <cell r="A131" t="str">
            <v>BSM</v>
          </cell>
          <cell r="B131">
            <v>2.5</v>
          </cell>
          <cell r="C131">
            <v>0.06</v>
          </cell>
          <cell r="D131">
            <v>17900</v>
          </cell>
          <cell r="E131">
            <v>43</v>
          </cell>
          <cell r="F131">
            <v>533</v>
          </cell>
        </row>
        <row r="132">
          <cell r="A132" t="str">
            <v>BSRC</v>
          </cell>
          <cell r="B132">
            <v>8.6999999999999993</v>
          </cell>
          <cell r="C132">
            <v>0.15</v>
          </cell>
          <cell r="D132">
            <v>3311100</v>
          </cell>
          <cell r="E132">
            <v>28800</v>
          </cell>
          <cell r="F132">
            <v>30109</v>
          </cell>
        </row>
        <row r="133">
          <cell r="A133" t="str">
            <v>BTC</v>
          </cell>
          <cell r="B133">
            <v>0.52</v>
          </cell>
          <cell r="C133">
            <v>0.01</v>
          </cell>
          <cell r="D133">
            <v>16084000</v>
          </cell>
          <cell r="E133">
            <v>8430</v>
          </cell>
          <cell r="F133">
            <v>4844</v>
          </cell>
        </row>
        <row r="134">
          <cell r="A134" t="str">
            <v>BTG</v>
          </cell>
          <cell r="B134">
            <v>23.9</v>
          </cell>
          <cell r="C134">
            <v>-0.5</v>
          </cell>
          <cell r="D134">
            <v>1214500</v>
          </cell>
          <cell r="E134">
            <v>29143</v>
          </cell>
          <cell r="F134">
            <v>46242</v>
          </cell>
        </row>
        <row r="135">
          <cell r="A135" t="str">
            <v>BTNC</v>
          </cell>
          <cell r="B135">
            <v>17.5</v>
          </cell>
          <cell r="C135">
            <v>0</v>
          </cell>
          <cell r="D135">
            <v>500</v>
          </cell>
          <cell r="E135">
            <v>9</v>
          </cell>
          <cell r="F135">
            <v>210</v>
          </cell>
        </row>
        <row r="136">
          <cell r="A136" t="str">
            <v>BTS</v>
          </cell>
          <cell r="B136">
            <v>4.12</v>
          </cell>
          <cell r="C136">
            <v>-0.02</v>
          </cell>
          <cell r="D136">
            <v>35095600</v>
          </cell>
          <cell r="E136">
            <v>144441</v>
          </cell>
          <cell r="F136">
            <v>54514</v>
          </cell>
        </row>
        <row r="137">
          <cell r="A137" t="str">
            <v>BTW</v>
          </cell>
          <cell r="B137">
            <v>0.25</v>
          </cell>
          <cell r="C137">
            <v>0</v>
          </cell>
          <cell r="D137">
            <v>3000</v>
          </cell>
          <cell r="E137">
            <v>1</v>
          </cell>
          <cell r="F137">
            <v>189</v>
          </cell>
        </row>
        <row r="138">
          <cell r="A138" t="str">
            <v>BUI</v>
          </cell>
          <cell r="B138">
            <v>14.4</v>
          </cell>
          <cell r="C138">
            <v>0</v>
          </cell>
          <cell r="D138">
            <v>300</v>
          </cell>
          <cell r="E138">
            <v>4</v>
          </cell>
          <cell r="F138">
            <v>594</v>
          </cell>
        </row>
        <row r="139">
          <cell r="A139" t="str">
            <v>BVG</v>
          </cell>
          <cell r="B139">
            <v>2.68</v>
          </cell>
          <cell r="C139">
            <v>-0.04</v>
          </cell>
          <cell r="D139">
            <v>137800</v>
          </cell>
          <cell r="E139">
            <v>373</v>
          </cell>
          <cell r="F139">
            <v>1224</v>
          </cell>
        </row>
        <row r="140">
          <cell r="A140" t="str">
            <v>BWG</v>
          </cell>
          <cell r="B140">
            <v>0.42</v>
          </cell>
          <cell r="C140">
            <v>-0.01</v>
          </cell>
          <cell r="D140">
            <v>19602900</v>
          </cell>
          <cell r="E140">
            <v>8224</v>
          </cell>
          <cell r="F140">
            <v>2269</v>
          </cell>
        </row>
        <row r="141">
          <cell r="A141" t="str">
            <v>BYD</v>
          </cell>
          <cell r="B141">
            <v>1.1100000000000001</v>
          </cell>
          <cell r="C141">
            <v>-0.1</v>
          </cell>
          <cell r="D141">
            <v>66417000</v>
          </cell>
          <cell r="E141">
            <v>76876</v>
          </cell>
          <cell r="F141">
            <v>5784</v>
          </cell>
        </row>
        <row r="142">
          <cell r="A142" t="str">
            <v>CAZ</v>
          </cell>
          <cell r="B142">
            <v>2.88</v>
          </cell>
          <cell r="C142">
            <v>-0.08</v>
          </cell>
          <cell r="D142">
            <v>219400</v>
          </cell>
          <cell r="E142">
            <v>628</v>
          </cell>
          <cell r="F142">
            <v>847</v>
          </cell>
        </row>
        <row r="143">
          <cell r="A143" t="str">
            <v>CBG</v>
          </cell>
          <cell r="B143">
            <v>67.25</v>
          </cell>
          <cell r="C143">
            <v>-0.75</v>
          </cell>
          <cell r="D143">
            <v>787000</v>
          </cell>
          <cell r="E143">
            <v>53255</v>
          </cell>
          <cell r="F143">
            <v>67250</v>
          </cell>
        </row>
        <row r="144">
          <cell r="A144" t="str">
            <v>CCET</v>
          </cell>
          <cell r="B144">
            <v>3.72</v>
          </cell>
          <cell r="C144">
            <v>-0.02</v>
          </cell>
          <cell r="D144">
            <v>34100300</v>
          </cell>
          <cell r="E144">
            <v>128657</v>
          </cell>
          <cell r="F144">
            <v>38874</v>
          </cell>
        </row>
        <row r="145">
          <cell r="A145" t="str">
            <v>CCP</v>
          </cell>
          <cell r="B145">
            <v>0.28999999999999998</v>
          </cell>
          <cell r="C145">
            <v>-0.01</v>
          </cell>
          <cell r="D145">
            <v>1193600</v>
          </cell>
          <cell r="E145">
            <v>357</v>
          </cell>
          <cell r="F145">
            <v>803</v>
          </cell>
        </row>
        <row r="146">
          <cell r="A146" t="str">
            <v>CEN</v>
          </cell>
          <cell r="B146">
            <v>2.02</v>
          </cell>
          <cell r="C146">
            <v>0.03</v>
          </cell>
          <cell r="D146">
            <v>11600</v>
          </cell>
          <cell r="E146">
            <v>23</v>
          </cell>
          <cell r="F146">
            <v>1505</v>
          </cell>
        </row>
        <row r="147">
          <cell r="A147" t="str">
            <v>CENTEL</v>
          </cell>
          <cell r="B147">
            <v>42.25</v>
          </cell>
          <cell r="C147">
            <v>-0.25</v>
          </cell>
          <cell r="D147">
            <v>1592300</v>
          </cell>
          <cell r="E147">
            <v>67950</v>
          </cell>
          <cell r="F147">
            <v>57038</v>
          </cell>
        </row>
        <row r="148">
          <cell r="A148" t="str">
            <v>CEYE</v>
          </cell>
          <cell r="B148">
            <v>3.56</v>
          </cell>
          <cell r="C148">
            <v>0</v>
          </cell>
          <cell r="D148">
            <v>1200</v>
          </cell>
          <cell r="E148">
            <v>4</v>
          </cell>
          <cell r="F148">
            <v>1032</v>
          </cell>
        </row>
        <row r="149">
          <cell r="A149" t="str">
            <v>CFARM</v>
          </cell>
          <cell r="B149">
            <v>1.61</v>
          </cell>
          <cell r="C149">
            <v>0.03</v>
          </cell>
          <cell r="D149">
            <v>68637000</v>
          </cell>
          <cell r="E149">
            <v>112891</v>
          </cell>
          <cell r="F149">
            <v>0</v>
          </cell>
        </row>
        <row r="150">
          <cell r="A150" t="str">
            <v>CFRESH</v>
          </cell>
          <cell r="B150">
            <v>1.99</v>
          </cell>
          <cell r="C150">
            <v>0.02</v>
          </cell>
          <cell r="D150">
            <v>4173900</v>
          </cell>
          <cell r="E150">
            <v>8222</v>
          </cell>
          <cell r="F150">
            <v>1845</v>
          </cell>
        </row>
        <row r="151">
          <cell r="A151" t="str">
            <v>CGD</v>
          </cell>
          <cell r="B151">
            <v>0.34</v>
          </cell>
          <cell r="C151">
            <v>0</v>
          </cell>
          <cell r="D151">
            <v>6528900</v>
          </cell>
          <cell r="E151">
            <v>2210</v>
          </cell>
          <cell r="F151">
            <v>2810</v>
          </cell>
        </row>
        <row r="152">
          <cell r="A152" t="str">
            <v>CGH</v>
          </cell>
          <cell r="B152">
            <v>0.72</v>
          </cell>
          <cell r="C152">
            <v>0</v>
          </cell>
          <cell r="D152">
            <v>884500</v>
          </cell>
          <cell r="E152">
            <v>617</v>
          </cell>
          <cell r="F152">
            <v>2954</v>
          </cell>
        </row>
        <row r="153">
          <cell r="A153" t="str">
            <v>CH</v>
          </cell>
          <cell r="B153">
            <v>2.54</v>
          </cell>
          <cell r="C153">
            <v>-0.02</v>
          </cell>
          <cell r="D153">
            <v>311600</v>
          </cell>
          <cell r="E153">
            <v>798</v>
          </cell>
          <cell r="F153">
            <v>2032</v>
          </cell>
        </row>
        <row r="154">
          <cell r="A154" t="str">
            <v>CHAO</v>
          </cell>
          <cell r="B154">
            <v>12.3</v>
          </cell>
          <cell r="C154">
            <v>-0.5</v>
          </cell>
          <cell r="D154">
            <v>7730100</v>
          </cell>
          <cell r="E154">
            <v>99090</v>
          </cell>
          <cell r="F154">
            <v>0</v>
          </cell>
        </row>
        <row r="155">
          <cell r="A155" t="str">
            <v>CHARAN</v>
          </cell>
          <cell r="B155">
            <v>22</v>
          </cell>
          <cell r="C155">
            <v>0</v>
          </cell>
          <cell r="D155">
            <v>0</v>
          </cell>
          <cell r="E155">
            <v>0</v>
          </cell>
          <cell r="F155">
            <v>264</v>
          </cell>
        </row>
        <row r="156">
          <cell r="A156" t="str">
            <v>CHASE</v>
          </cell>
          <cell r="B156">
            <v>1.42</v>
          </cell>
          <cell r="C156">
            <v>-0.02</v>
          </cell>
          <cell r="D156">
            <v>826900</v>
          </cell>
          <cell r="E156">
            <v>1186</v>
          </cell>
          <cell r="F156">
            <v>2819</v>
          </cell>
        </row>
        <row r="157">
          <cell r="A157" t="str">
            <v>CHAYO</v>
          </cell>
          <cell r="B157">
            <v>2.98</v>
          </cell>
          <cell r="C157">
            <v>-0.06</v>
          </cell>
          <cell r="D157">
            <v>1293700</v>
          </cell>
          <cell r="E157">
            <v>3869</v>
          </cell>
          <cell r="F157">
            <v>3389</v>
          </cell>
        </row>
        <row r="158">
          <cell r="A158" t="str">
            <v>CHEWA</v>
          </cell>
          <cell r="B158">
            <v>0.36</v>
          </cell>
          <cell r="C158">
            <v>-0.02</v>
          </cell>
          <cell r="D158">
            <v>283600</v>
          </cell>
          <cell r="E158">
            <v>105</v>
          </cell>
          <cell r="F158">
            <v>485</v>
          </cell>
        </row>
        <row r="159">
          <cell r="A159" t="str">
            <v>CHG</v>
          </cell>
          <cell r="B159">
            <v>2.56</v>
          </cell>
          <cell r="C159">
            <v>0.02</v>
          </cell>
          <cell r="D159">
            <v>29996700</v>
          </cell>
          <cell r="E159">
            <v>76980</v>
          </cell>
          <cell r="F159">
            <v>28160</v>
          </cell>
        </row>
        <row r="160">
          <cell r="A160" t="str">
            <v>CHIC</v>
          </cell>
          <cell r="B160">
            <v>0.52</v>
          </cell>
          <cell r="C160">
            <v>0</v>
          </cell>
          <cell r="D160">
            <v>25200</v>
          </cell>
          <cell r="E160">
            <v>13</v>
          </cell>
          <cell r="F160">
            <v>707</v>
          </cell>
        </row>
        <row r="161">
          <cell r="A161" t="str">
            <v>CHO</v>
          </cell>
          <cell r="B161">
            <v>7.0000000000000007E-2</v>
          </cell>
          <cell r="C161">
            <v>0</v>
          </cell>
          <cell r="D161">
            <v>17482500</v>
          </cell>
          <cell r="E161">
            <v>1224</v>
          </cell>
          <cell r="F161">
            <v>166</v>
          </cell>
        </row>
        <row r="162">
          <cell r="A162" t="str">
            <v>CHOTI</v>
          </cell>
          <cell r="B162">
            <v>69.5</v>
          </cell>
          <cell r="C162">
            <v>0</v>
          </cell>
          <cell r="D162">
            <v>0</v>
          </cell>
          <cell r="E162">
            <v>0</v>
          </cell>
          <cell r="F162">
            <v>521</v>
          </cell>
        </row>
        <row r="163">
          <cell r="A163" t="str">
            <v>CHOW</v>
          </cell>
          <cell r="B163">
            <v>2.54</v>
          </cell>
          <cell r="C163">
            <v>-0.02</v>
          </cell>
          <cell r="D163">
            <v>51100</v>
          </cell>
          <cell r="E163">
            <v>130</v>
          </cell>
          <cell r="F163">
            <v>2032</v>
          </cell>
        </row>
        <row r="164">
          <cell r="A164" t="str">
            <v>CI</v>
          </cell>
          <cell r="B164">
            <v>0.59</v>
          </cell>
          <cell r="C164">
            <v>0.01</v>
          </cell>
          <cell r="D164">
            <v>492800</v>
          </cell>
          <cell r="E164">
            <v>290</v>
          </cell>
          <cell r="F164">
            <v>629</v>
          </cell>
        </row>
        <row r="165">
          <cell r="A165" t="str">
            <v>CIG</v>
          </cell>
          <cell r="B165">
            <v>0.05</v>
          </cell>
          <cell r="C165">
            <v>0</v>
          </cell>
          <cell r="D165">
            <v>6254000</v>
          </cell>
          <cell r="E165">
            <v>312</v>
          </cell>
          <cell r="F165">
            <v>181</v>
          </cell>
        </row>
        <row r="166">
          <cell r="A166" t="str">
            <v>CIMBT</v>
          </cell>
          <cell r="B166">
            <v>0.44</v>
          </cell>
          <cell r="C166">
            <v>0</v>
          </cell>
          <cell r="D166">
            <v>493400</v>
          </cell>
          <cell r="E166">
            <v>218</v>
          </cell>
          <cell r="F166">
            <v>15322</v>
          </cell>
        </row>
        <row r="167">
          <cell r="A167" t="str">
            <v>CITY</v>
          </cell>
          <cell r="B167">
            <v>2.14</v>
          </cell>
          <cell r="C167">
            <v>0</v>
          </cell>
          <cell r="D167">
            <v>0</v>
          </cell>
          <cell r="E167">
            <v>0</v>
          </cell>
          <cell r="F167">
            <v>642</v>
          </cell>
        </row>
        <row r="168">
          <cell r="A168" t="str">
            <v>CIVIL</v>
          </cell>
          <cell r="B168">
            <v>1.89</v>
          </cell>
          <cell r="C168">
            <v>-0.01</v>
          </cell>
          <cell r="D168">
            <v>87800</v>
          </cell>
          <cell r="E168">
            <v>166</v>
          </cell>
          <cell r="F168">
            <v>1323</v>
          </cell>
        </row>
        <row r="169">
          <cell r="A169" t="str">
            <v>CK</v>
          </cell>
          <cell r="B169">
            <v>19.8</v>
          </cell>
          <cell r="C169">
            <v>0</v>
          </cell>
          <cell r="D169">
            <v>10813100</v>
          </cell>
          <cell r="E169">
            <v>215032</v>
          </cell>
          <cell r="F169">
            <v>33539</v>
          </cell>
        </row>
        <row r="170">
          <cell r="A170" t="str">
            <v>CKP</v>
          </cell>
          <cell r="B170">
            <v>4</v>
          </cell>
          <cell r="C170">
            <v>0.12</v>
          </cell>
          <cell r="D170">
            <v>13548700</v>
          </cell>
          <cell r="E170">
            <v>53979</v>
          </cell>
          <cell r="F170">
            <v>32518</v>
          </cell>
        </row>
        <row r="171">
          <cell r="A171" t="str">
            <v>CM</v>
          </cell>
          <cell r="B171">
            <v>2.2200000000000002</v>
          </cell>
          <cell r="C171">
            <v>0.02</v>
          </cell>
          <cell r="D171">
            <v>51100</v>
          </cell>
          <cell r="E171">
            <v>113</v>
          </cell>
          <cell r="F171">
            <v>846</v>
          </cell>
        </row>
        <row r="172">
          <cell r="A172" t="str">
            <v>CMAN</v>
          </cell>
          <cell r="B172">
            <v>2.34</v>
          </cell>
          <cell r="C172">
            <v>0.02</v>
          </cell>
          <cell r="D172">
            <v>441200</v>
          </cell>
          <cell r="E172">
            <v>1023</v>
          </cell>
          <cell r="F172">
            <v>2227</v>
          </cell>
        </row>
        <row r="173">
          <cell r="A173" t="str">
            <v>CMC</v>
          </cell>
          <cell r="B173">
            <v>1.1499999999999999</v>
          </cell>
          <cell r="C173">
            <v>0</v>
          </cell>
          <cell r="D173">
            <v>23300</v>
          </cell>
          <cell r="E173">
            <v>27</v>
          </cell>
          <cell r="F173">
            <v>1268</v>
          </cell>
        </row>
        <row r="174">
          <cell r="A174" t="str">
            <v>CMO</v>
          </cell>
          <cell r="B174">
            <v>0.77</v>
          </cell>
          <cell r="C174">
            <v>-0.02</v>
          </cell>
          <cell r="D174">
            <v>93000</v>
          </cell>
          <cell r="E174">
            <v>72</v>
          </cell>
          <cell r="F174">
            <v>328</v>
          </cell>
        </row>
        <row r="175">
          <cell r="A175" t="str">
            <v>CMR</v>
          </cell>
          <cell r="B175">
            <v>1.75</v>
          </cell>
          <cell r="C175">
            <v>-0.04</v>
          </cell>
          <cell r="D175">
            <v>129200</v>
          </cell>
          <cell r="E175">
            <v>225</v>
          </cell>
          <cell r="F175">
            <v>7124</v>
          </cell>
        </row>
        <row r="176">
          <cell r="A176" t="str">
            <v>CNT</v>
          </cell>
          <cell r="B176">
            <v>1.1000000000000001</v>
          </cell>
          <cell r="C176">
            <v>0</v>
          </cell>
          <cell r="D176">
            <v>1399400</v>
          </cell>
          <cell r="E176">
            <v>1566</v>
          </cell>
          <cell r="F176">
            <v>1151</v>
          </cell>
        </row>
        <row r="177">
          <cell r="A177" t="str">
            <v>COCOCO</v>
          </cell>
          <cell r="B177">
            <v>12.8</v>
          </cell>
          <cell r="C177">
            <v>-0.1</v>
          </cell>
          <cell r="D177">
            <v>6750400</v>
          </cell>
          <cell r="E177">
            <v>86488</v>
          </cell>
          <cell r="F177">
            <v>18816</v>
          </cell>
        </row>
        <row r="178">
          <cell r="A178" t="str">
            <v>COLOR</v>
          </cell>
          <cell r="B178">
            <v>1.2</v>
          </cell>
          <cell r="C178">
            <v>-0.01</v>
          </cell>
          <cell r="D178">
            <v>86600</v>
          </cell>
          <cell r="E178">
            <v>101</v>
          </cell>
          <cell r="F178">
            <v>707</v>
          </cell>
        </row>
        <row r="179">
          <cell r="A179" t="str">
            <v>COM7</v>
          </cell>
          <cell r="B179">
            <v>20.2</v>
          </cell>
          <cell r="C179">
            <v>-0.2</v>
          </cell>
          <cell r="D179">
            <v>6998500</v>
          </cell>
          <cell r="E179">
            <v>142463</v>
          </cell>
          <cell r="F179">
            <v>48960</v>
          </cell>
        </row>
        <row r="180">
          <cell r="A180" t="str">
            <v>COMAN</v>
          </cell>
          <cell r="B180">
            <v>3.28</v>
          </cell>
          <cell r="C180">
            <v>-0.22</v>
          </cell>
          <cell r="D180">
            <v>26600</v>
          </cell>
          <cell r="E180">
            <v>87</v>
          </cell>
          <cell r="F180">
            <v>448</v>
          </cell>
        </row>
        <row r="181">
          <cell r="A181" t="str">
            <v>COTTO</v>
          </cell>
          <cell r="B181">
            <v>0.99</v>
          </cell>
          <cell r="C181">
            <v>0</v>
          </cell>
          <cell r="D181">
            <v>0</v>
          </cell>
          <cell r="E181">
            <v>0</v>
          </cell>
          <cell r="F181">
            <v>5903</v>
          </cell>
        </row>
        <row r="182">
          <cell r="A182" t="str">
            <v>CPALL</v>
          </cell>
          <cell r="B182">
            <v>57</v>
          </cell>
          <cell r="C182">
            <v>-0.5</v>
          </cell>
          <cell r="D182">
            <v>14006200</v>
          </cell>
          <cell r="E182">
            <v>802235</v>
          </cell>
          <cell r="F182">
            <v>514283</v>
          </cell>
        </row>
        <row r="183">
          <cell r="A183" t="str">
            <v>CPANEL</v>
          </cell>
          <cell r="B183">
            <v>4.26</v>
          </cell>
          <cell r="C183">
            <v>-0.2</v>
          </cell>
          <cell r="D183">
            <v>90900</v>
          </cell>
          <cell r="E183">
            <v>391</v>
          </cell>
          <cell r="F183">
            <v>695</v>
          </cell>
        </row>
        <row r="184">
          <cell r="A184" t="str">
            <v>CPAXT</v>
          </cell>
          <cell r="B184">
            <v>30.25</v>
          </cell>
          <cell r="C184">
            <v>0.25</v>
          </cell>
          <cell r="D184">
            <v>5566700</v>
          </cell>
          <cell r="E184">
            <v>167161</v>
          </cell>
          <cell r="F184">
            <v>320055</v>
          </cell>
        </row>
        <row r="185">
          <cell r="A185" t="str">
            <v>CPF</v>
          </cell>
          <cell r="B185">
            <v>23.9</v>
          </cell>
          <cell r="C185">
            <v>-0.1</v>
          </cell>
          <cell r="D185">
            <v>31482300</v>
          </cell>
          <cell r="E185">
            <v>750256</v>
          </cell>
          <cell r="F185">
            <v>201084</v>
          </cell>
        </row>
        <row r="186">
          <cell r="A186" t="str">
            <v>CPH</v>
          </cell>
          <cell r="B186">
            <v>8.8000000000000007</v>
          </cell>
          <cell r="C186">
            <v>-0.05</v>
          </cell>
          <cell r="D186">
            <v>21800</v>
          </cell>
          <cell r="E186">
            <v>191</v>
          </cell>
          <cell r="F186">
            <v>352</v>
          </cell>
        </row>
        <row r="187">
          <cell r="A187" t="str">
            <v>CPI</v>
          </cell>
          <cell r="B187">
            <v>2.2599999999999998</v>
          </cell>
          <cell r="C187">
            <v>-0.04</v>
          </cell>
          <cell r="D187">
            <v>33300</v>
          </cell>
          <cell r="E187">
            <v>76</v>
          </cell>
          <cell r="F187">
            <v>1430</v>
          </cell>
        </row>
        <row r="188">
          <cell r="A188" t="str">
            <v>CPL</v>
          </cell>
          <cell r="B188">
            <v>1.28</v>
          </cell>
          <cell r="C188">
            <v>0</v>
          </cell>
          <cell r="D188">
            <v>96100</v>
          </cell>
          <cell r="E188">
            <v>122</v>
          </cell>
          <cell r="F188">
            <v>563</v>
          </cell>
        </row>
        <row r="189">
          <cell r="A189" t="str">
            <v>CPN</v>
          </cell>
          <cell r="B189">
            <v>57</v>
          </cell>
          <cell r="C189">
            <v>-0.5</v>
          </cell>
          <cell r="D189">
            <v>7699600</v>
          </cell>
          <cell r="E189">
            <v>445041</v>
          </cell>
          <cell r="F189">
            <v>255816</v>
          </cell>
        </row>
        <row r="190">
          <cell r="A190" t="str">
            <v>CPR</v>
          </cell>
          <cell r="B190">
            <v>3.9</v>
          </cell>
          <cell r="C190">
            <v>0</v>
          </cell>
          <cell r="D190">
            <v>14000</v>
          </cell>
          <cell r="E190">
            <v>54</v>
          </cell>
          <cell r="F190">
            <v>776</v>
          </cell>
        </row>
        <row r="191">
          <cell r="A191" t="str">
            <v>CPT</v>
          </cell>
          <cell r="B191">
            <v>0.77</v>
          </cell>
          <cell r="C191">
            <v>-0.01</v>
          </cell>
          <cell r="D191">
            <v>745000</v>
          </cell>
          <cell r="E191">
            <v>577</v>
          </cell>
          <cell r="F191">
            <v>693</v>
          </cell>
        </row>
        <row r="192">
          <cell r="A192" t="str">
            <v>CPW</v>
          </cell>
          <cell r="B192">
            <v>2.44</v>
          </cell>
          <cell r="C192">
            <v>-0.06</v>
          </cell>
          <cell r="D192">
            <v>405300</v>
          </cell>
          <cell r="E192">
            <v>1004</v>
          </cell>
          <cell r="F192">
            <v>1464</v>
          </cell>
        </row>
        <row r="193">
          <cell r="A193" t="str">
            <v>CRANE</v>
          </cell>
          <cell r="B193">
            <v>0.79</v>
          </cell>
          <cell r="C193">
            <v>-0.03</v>
          </cell>
          <cell r="D193">
            <v>1297000</v>
          </cell>
          <cell r="E193">
            <v>1046</v>
          </cell>
          <cell r="F193">
            <v>599</v>
          </cell>
        </row>
        <row r="194">
          <cell r="A194" t="str">
            <v>CRC</v>
          </cell>
          <cell r="B194">
            <v>32.5</v>
          </cell>
          <cell r="C194">
            <v>0.25</v>
          </cell>
          <cell r="D194">
            <v>8121300</v>
          </cell>
          <cell r="E194">
            <v>263878</v>
          </cell>
          <cell r="F194">
            <v>196008</v>
          </cell>
        </row>
        <row r="195">
          <cell r="A195" t="str">
            <v>CRD</v>
          </cell>
          <cell r="B195">
            <v>0.45</v>
          </cell>
          <cell r="C195">
            <v>0</v>
          </cell>
          <cell r="D195">
            <v>106000</v>
          </cell>
          <cell r="E195">
            <v>46</v>
          </cell>
          <cell r="F195">
            <v>225</v>
          </cell>
        </row>
        <row r="196">
          <cell r="A196" t="str">
            <v>CREDIT</v>
          </cell>
          <cell r="B196">
            <v>17.3</v>
          </cell>
          <cell r="C196">
            <v>-0.1</v>
          </cell>
          <cell r="D196">
            <v>36800</v>
          </cell>
          <cell r="E196">
            <v>637</v>
          </cell>
          <cell r="F196">
            <v>21451</v>
          </cell>
        </row>
        <row r="197">
          <cell r="A197" t="str">
            <v>CSC</v>
          </cell>
          <cell r="B197">
            <v>44</v>
          </cell>
          <cell r="C197">
            <v>0.25</v>
          </cell>
          <cell r="D197">
            <v>3400</v>
          </cell>
          <cell r="E197">
            <v>149</v>
          </cell>
          <cell r="F197">
            <v>2288</v>
          </cell>
        </row>
        <row r="198">
          <cell r="A198" t="str">
            <v>CSP</v>
          </cell>
          <cell r="B198">
            <v>1.05</v>
          </cell>
          <cell r="C198">
            <v>0</v>
          </cell>
          <cell r="D198">
            <v>0</v>
          </cell>
          <cell r="E198">
            <v>0</v>
          </cell>
          <cell r="F198">
            <v>521</v>
          </cell>
        </row>
        <row r="199">
          <cell r="A199" t="str">
            <v>CSR</v>
          </cell>
          <cell r="B199">
            <v>77.75</v>
          </cell>
          <cell r="C199">
            <v>0.25</v>
          </cell>
          <cell r="D199">
            <v>100</v>
          </cell>
          <cell r="E199">
            <v>8</v>
          </cell>
          <cell r="F199">
            <v>1594</v>
          </cell>
        </row>
        <row r="200">
          <cell r="A200" t="str">
            <v>CSS</v>
          </cell>
          <cell r="B200">
            <v>0.8</v>
          </cell>
          <cell r="C200">
            <v>0.01</v>
          </cell>
          <cell r="D200">
            <v>361900</v>
          </cell>
          <cell r="E200">
            <v>289</v>
          </cell>
          <cell r="F200">
            <v>941</v>
          </cell>
        </row>
        <row r="201">
          <cell r="A201" t="str">
            <v>CTW</v>
          </cell>
          <cell r="B201">
            <v>4.3600000000000003</v>
          </cell>
          <cell r="C201">
            <v>0</v>
          </cell>
          <cell r="D201">
            <v>1200</v>
          </cell>
          <cell r="E201">
            <v>5</v>
          </cell>
          <cell r="F201">
            <v>1735</v>
          </cell>
        </row>
        <row r="202">
          <cell r="A202" t="str">
            <v>CV</v>
          </cell>
          <cell r="B202">
            <v>0.22</v>
          </cell>
          <cell r="C202">
            <v>0</v>
          </cell>
          <cell r="D202">
            <v>10101100</v>
          </cell>
          <cell r="E202">
            <v>2309</v>
          </cell>
          <cell r="F202">
            <v>372</v>
          </cell>
        </row>
        <row r="203">
          <cell r="A203" t="str">
            <v>CWT</v>
          </cell>
          <cell r="B203">
            <v>1.26</v>
          </cell>
          <cell r="C203">
            <v>-0.01</v>
          </cell>
          <cell r="D203">
            <v>114300</v>
          </cell>
          <cell r="E203">
            <v>143</v>
          </cell>
          <cell r="F203">
            <v>794</v>
          </cell>
        </row>
        <row r="204">
          <cell r="A204" t="str">
            <v>D</v>
          </cell>
          <cell r="B204">
            <v>3.54</v>
          </cell>
          <cell r="C204">
            <v>0</v>
          </cell>
          <cell r="D204">
            <v>294100</v>
          </cell>
          <cell r="E204">
            <v>1038</v>
          </cell>
          <cell r="F204">
            <v>1211</v>
          </cell>
        </row>
        <row r="205">
          <cell r="A205" t="str">
            <v>DCC</v>
          </cell>
          <cell r="B205">
            <v>1.96</v>
          </cell>
          <cell r="C205">
            <v>-0.02</v>
          </cell>
          <cell r="D205">
            <v>3415900</v>
          </cell>
          <cell r="E205">
            <v>6713</v>
          </cell>
          <cell r="F205">
            <v>17886</v>
          </cell>
        </row>
        <row r="206">
          <cell r="A206" t="str">
            <v>DCON</v>
          </cell>
          <cell r="B206">
            <v>0.35</v>
          </cell>
          <cell r="C206">
            <v>-0.01</v>
          </cell>
          <cell r="D206">
            <v>161000</v>
          </cell>
          <cell r="E206">
            <v>57</v>
          </cell>
          <cell r="F206">
            <v>1885</v>
          </cell>
        </row>
        <row r="207">
          <cell r="A207" t="str">
            <v>DDD</v>
          </cell>
          <cell r="B207">
            <v>9.0500000000000007</v>
          </cell>
          <cell r="C207">
            <v>-0.1</v>
          </cell>
          <cell r="D207">
            <v>36500</v>
          </cell>
          <cell r="E207">
            <v>329</v>
          </cell>
          <cell r="F207">
            <v>2877</v>
          </cell>
        </row>
        <row r="208">
          <cell r="A208" t="str">
            <v>DELTA</v>
          </cell>
          <cell r="B208">
            <v>92.25</v>
          </cell>
          <cell r="C208">
            <v>-0.25</v>
          </cell>
          <cell r="D208">
            <v>10333500</v>
          </cell>
          <cell r="E208">
            <v>953503</v>
          </cell>
          <cell r="F208">
            <v>1153828</v>
          </cell>
        </row>
        <row r="209">
          <cell r="A209" t="str">
            <v>DEMCO</v>
          </cell>
          <cell r="B209">
            <v>3.6</v>
          </cell>
          <cell r="C209">
            <v>-0.08</v>
          </cell>
          <cell r="D209">
            <v>207900</v>
          </cell>
          <cell r="E209">
            <v>754</v>
          </cell>
          <cell r="F209">
            <v>2630</v>
          </cell>
        </row>
        <row r="210">
          <cell r="A210" t="str">
            <v>DEXON</v>
          </cell>
          <cell r="B210">
            <v>1.75</v>
          </cell>
          <cell r="C210">
            <v>0</v>
          </cell>
          <cell r="D210">
            <v>117300</v>
          </cell>
          <cell r="E210">
            <v>204</v>
          </cell>
          <cell r="F210">
            <v>834</v>
          </cell>
        </row>
        <row r="211">
          <cell r="A211" t="str">
            <v>DHOUSE</v>
          </cell>
          <cell r="B211">
            <v>0.65</v>
          </cell>
          <cell r="C211">
            <v>0.01</v>
          </cell>
          <cell r="D211">
            <v>56300</v>
          </cell>
          <cell r="E211">
            <v>36</v>
          </cell>
          <cell r="F211">
            <v>589</v>
          </cell>
        </row>
        <row r="212">
          <cell r="A212" t="str">
            <v>DIMET</v>
          </cell>
          <cell r="B212">
            <v>0.19</v>
          </cell>
          <cell r="C212">
            <v>-0.01</v>
          </cell>
          <cell r="D212">
            <v>1411200</v>
          </cell>
          <cell r="E212">
            <v>259</v>
          </cell>
          <cell r="F212">
            <v>463</v>
          </cell>
        </row>
        <row r="213">
          <cell r="A213" t="str">
            <v>DITTO</v>
          </cell>
          <cell r="B213">
            <v>13.7</v>
          </cell>
          <cell r="C213">
            <v>-0.1</v>
          </cell>
          <cell r="D213">
            <v>2107400</v>
          </cell>
          <cell r="E213">
            <v>29141</v>
          </cell>
          <cell r="F213">
            <v>9437</v>
          </cell>
        </row>
        <row r="214">
          <cell r="A214" t="str">
            <v>DMT</v>
          </cell>
          <cell r="B214">
            <v>11.8</v>
          </cell>
          <cell r="C214">
            <v>0.1</v>
          </cell>
          <cell r="D214">
            <v>426600</v>
          </cell>
          <cell r="E214">
            <v>5018</v>
          </cell>
          <cell r="F214">
            <v>13939</v>
          </cell>
        </row>
        <row r="215">
          <cell r="A215" t="str">
            <v>DOD</v>
          </cell>
          <cell r="B215">
            <v>1.73</v>
          </cell>
          <cell r="C215">
            <v>0.02</v>
          </cell>
          <cell r="D215">
            <v>130900</v>
          </cell>
          <cell r="E215">
            <v>223</v>
          </cell>
          <cell r="F215">
            <v>770</v>
          </cell>
        </row>
        <row r="216">
          <cell r="A216" t="str">
            <v>DOHOME</v>
          </cell>
          <cell r="B216">
            <v>11</v>
          </cell>
          <cell r="C216">
            <v>-0.1</v>
          </cell>
          <cell r="D216">
            <v>3091600</v>
          </cell>
          <cell r="E216">
            <v>33967</v>
          </cell>
          <cell r="F216">
            <v>35525</v>
          </cell>
        </row>
        <row r="217">
          <cell r="A217" t="str">
            <v>DPAINT</v>
          </cell>
          <cell r="B217">
            <v>1.75</v>
          </cell>
          <cell r="C217">
            <v>0.02</v>
          </cell>
          <cell r="D217">
            <v>43300</v>
          </cell>
          <cell r="E217">
            <v>76</v>
          </cell>
          <cell r="F217">
            <v>403</v>
          </cell>
        </row>
        <row r="218">
          <cell r="A218" t="str">
            <v>DRT</v>
          </cell>
          <cell r="B218">
            <v>7.95</v>
          </cell>
          <cell r="C218">
            <v>0</v>
          </cell>
          <cell r="D218">
            <v>167800</v>
          </cell>
          <cell r="E218">
            <v>1327</v>
          </cell>
          <cell r="F218">
            <v>6798</v>
          </cell>
        </row>
        <row r="219">
          <cell r="A219" t="str">
            <v>DTCENT</v>
          </cell>
          <cell r="B219">
            <v>1.25</v>
          </cell>
          <cell r="C219">
            <v>-0.03</v>
          </cell>
          <cell r="D219">
            <v>1051800</v>
          </cell>
          <cell r="E219">
            <v>1322</v>
          </cell>
          <cell r="F219">
            <v>1645</v>
          </cell>
        </row>
        <row r="220">
          <cell r="A220" t="str">
            <v>DTCI</v>
          </cell>
          <cell r="B220">
            <v>27.25</v>
          </cell>
          <cell r="C220">
            <v>-3.75</v>
          </cell>
          <cell r="D220">
            <v>1500</v>
          </cell>
          <cell r="E220">
            <v>37</v>
          </cell>
          <cell r="F220">
            <v>275</v>
          </cell>
        </row>
        <row r="221">
          <cell r="A221" t="str">
            <v>DUSIT</v>
          </cell>
          <cell r="B221">
            <v>10.3</v>
          </cell>
          <cell r="C221">
            <v>-0.1</v>
          </cell>
          <cell r="D221">
            <v>228000</v>
          </cell>
          <cell r="E221">
            <v>2364</v>
          </cell>
          <cell r="F221">
            <v>8840</v>
          </cell>
        </row>
        <row r="222">
          <cell r="A222" t="str">
            <v>DV8</v>
          </cell>
          <cell r="B222">
            <v>0.41</v>
          </cell>
          <cell r="C222">
            <v>0</v>
          </cell>
          <cell r="D222">
            <v>0</v>
          </cell>
          <cell r="E222">
            <v>0</v>
          </cell>
          <cell r="F222">
            <v>541</v>
          </cell>
        </row>
        <row r="223">
          <cell r="A223" t="str">
            <v>EA</v>
          </cell>
          <cell r="B223">
            <v>5.05</v>
          </cell>
          <cell r="C223">
            <v>-0.25</v>
          </cell>
          <cell r="D223">
            <v>219284000</v>
          </cell>
          <cell r="E223">
            <v>1125250</v>
          </cell>
          <cell r="F223">
            <v>18837</v>
          </cell>
        </row>
        <row r="224">
          <cell r="A224" t="str">
            <v>EASON</v>
          </cell>
          <cell r="B224">
            <v>1.22</v>
          </cell>
          <cell r="C224">
            <v>-0.02</v>
          </cell>
          <cell r="D224">
            <v>729200</v>
          </cell>
          <cell r="E224">
            <v>888</v>
          </cell>
          <cell r="F224">
            <v>691</v>
          </cell>
        </row>
        <row r="225">
          <cell r="A225" t="str">
            <v>EASTW</v>
          </cell>
          <cell r="B225">
            <v>2.7</v>
          </cell>
          <cell r="C225">
            <v>0</v>
          </cell>
          <cell r="D225">
            <v>188700</v>
          </cell>
          <cell r="E225">
            <v>508</v>
          </cell>
          <cell r="F225">
            <v>4492</v>
          </cell>
        </row>
        <row r="226">
          <cell r="A226" t="str">
            <v>ECF</v>
          </cell>
          <cell r="B226">
            <v>0.45</v>
          </cell>
          <cell r="C226">
            <v>-0.02</v>
          </cell>
          <cell r="D226">
            <v>433000</v>
          </cell>
          <cell r="E226">
            <v>197</v>
          </cell>
          <cell r="F226">
            <v>451</v>
          </cell>
        </row>
        <row r="227">
          <cell r="A227" t="str">
            <v>ECL</v>
          </cell>
          <cell r="B227">
            <v>0.82</v>
          </cell>
          <cell r="C227">
            <v>-7.0000000000000007E-2</v>
          </cell>
          <cell r="D227">
            <v>1909900</v>
          </cell>
          <cell r="E227">
            <v>1606</v>
          </cell>
          <cell r="F227">
            <v>909</v>
          </cell>
        </row>
        <row r="228">
          <cell r="A228" t="str">
            <v>EE</v>
          </cell>
          <cell r="B228">
            <v>0.14000000000000001</v>
          </cell>
          <cell r="C228">
            <v>0</v>
          </cell>
          <cell r="D228">
            <v>1072900</v>
          </cell>
          <cell r="E228">
            <v>147</v>
          </cell>
          <cell r="F228">
            <v>389</v>
          </cell>
        </row>
        <row r="229">
          <cell r="A229" t="str">
            <v>EFORL</v>
          </cell>
          <cell r="B229">
            <v>0.1</v>
          </cell>
          <cell r="C229">
            <v>-0.03</v>
          </cell>
          <cell r="D229">
            <v>74995400</v>
          </cell>
          <cell r="E229">
            <v>7758</v>
          </cell>
          <cell r="F229">
            <v>440</v>
          </cell>
        </row>
        <row r="230">
          <cell r="A230" t="str">
            <v>EGCO</v>
          </cell>
          <cell r="B230">
            <v>103</v>
          </cell>
          <cell r="C230">
            <v>-0.5</v>
          </cell>
          <cell r="D230">
            <v>615100</v>
          </cell>
          <cell r="E230">
            <v>63248</v>
          </cell>
          <cell r="F230">
            <v>54226</v>
          </cell>
        </row>
        <row r="231">
          <cell r="A231" t="str">
            <v>EKH</v>
          </cell>
          <cell r="B231">
            <v>6.65</v>
          </cell>
          <cell r="C231">
            <v>-0.15</v>
          </cell>
          <cell r="D231">
            <v>2000400</v>
          </cell>
          <cell r="E231">
            <v>13433</v>
          </cell>
          <cell r="F231">
            <v>5169</v>
          </cell>
        </row>
        <row r="232">
          <cell r="A232" t="str">
            <v>EMC</v>
          </cell>
          <cell r="B232">
            <v>7.0000000000000007E-2</v>
          </cell>
          <cell r="C232">
            <v>0</v>
          </cell>
          <cell r="D232">
            <v>2259300</v>
          </cell>
          <cell r="E232">
            <v>158</v>
          </cell>
          <cell r="F232">
            <v>880</v>
          </cell>
        </row>
        <row r="233">
          <cell r="A233" t="str">
            <v>EP</v>
          </cell>
          <cell r="B233">
            <v>2.52</v>
          </cell>
          <cell r="C233">
            <v>-0.04</v>
          </cell>
          <cell r="D233">
            <v>147000</v>
          </cell>
          <cell r="E233">
            <v>370</v>
          </cell>
          <cell r="F233">
            <v>2387</v>
          </cell>
        </row>
        <row r="234">
          <cell r="A234" t="str">
            <v>EPG</v>
          </cell>
          <cell r="B234">
            <v>4.78</v>
          </cell>
          <cell r="C234">
            <v>-0.06</v>
          </cell>
          <cell r="D234">
            <v>1211700</v>
          </cell>
          <cell r="E234">
            <v>5812</v>
          </cell>
          <cell r="F234">
            <v>13384</v>
          </cell>
        </row>
        <row r="235">
          <cell r="A235" t="str">
            <v>ERW</v>
          </cell>
          <cell r="B235">
            <v>4.1399999999999997</v>
          </cell>
          <cell r="C235">
            <v>-0.04</v>
          </cell>
          <cell r="D235">
            <v>17604600</v>
          </cell>
          <cell r="E235">
            <v>73380</v>
          </cell>
          <cell r="F235">
            <v>20427</v>
          </cell>
        </row>
        <row r="236">
          <cell r="A236" t="str">
            <v>ESSO</v>
          </cell>
          <cell r="B236">
            <v>8.9499999999999993</v>
          </cell>
          <cell r="C236">
            <v>0</v>
          </cell>
          <cell r="D236">
            <v>0</v>
          </cell>
          <cell r="E236">
            <v>0</v>
          </cell>
          <cell r="F236">
            <v>30975</v>
          </cell>
        </row>
        <row r="237">
          <cell r="A237" t="str">
            <v>ESTAR</v>
          </cell>
          <cell r="B237">
            <v>0.22</v>
          </cell>
          <cell r="C237">
            <v>0</v>
          </cell>
          <cell r="D237">
            <v>583600</v>
          </cell>
          <cell r="E237">
            <v>128</v>
          </cell>
          <cell r="F237">
            <v>1105</v>
          </cell>
        </row>
        <row r="238">
          <cell r="A238" t="str">
            <v>ETC</v>
          </cell>
          <cell r="B238">
            <v>1.68</v>
          </cell>
          <cell r="C238">
            <v>-0.09</v>
          </cell>
          <cell r="D238">
            <v>4254200</v>
          </cell>
          <cell r="E238">
            <v>7129</v>
          </cell>
          <cell r="F238">
            <v>3763</v>
          </cell>
        </row>
        <row r="239">
          <cell r="A239" t="str">
            <v>ETE</v>
          </cell>
          <cell r="B239">
            <v>1.02</v>
          </cell>
          <cell r="C239">
            <v>0</v>
          </cell>
          <cell r="D239">
            <v>147300</v>
          </cell>
          <cell r="E239">
            <v>151</v>
          </cell>
          <cell r="F239">
            <v>571</v>
          </cell>
        </row>
        <row r="240">
          <cell r="A240" t="str">
            <v>ETL</v>
          </cell>
          <cell r="B240">
            <v>0.96</v>
          </cell>
          <cell r="C240">
            <v>-0.03</v>
          </cell>
          <cell r="D240">
            <v>1284500</v>
          </cell>
          <cell r="E240">
            <v>1257</v>
          </cell>
          <cell r="F240">
            <v>595</v>
          </cell>
        </row>
        <row r="241">
          <cell r="A241" t="str">
            <v>EURO</v>
          </cell>
          <cell r="B241">
            <v>6</v>
          </cell>
          <cell r="C241">
            <v>-0.15</v>
          </cell>
          <cell r="D241">
            <v>28000</v>
          </cell>
          <cell r="E241">
            <v>170</v>
          </cell>
          <cell r="F241">
            <v>1830</v>
          </cell>
        </row>
        <row r="242">
          <cell r="A242" t="str">
            <v>EVER</v>
          </cell>
          <cell r="B242">
            <v>0.13</v>
          </cell>
          <cell r="C242">
            <v>0</v>
          </cell>
          <cell r="D242">
            <v>2908500</v>
          </cell>
          <cell r="E242">
            <v>378</v>
          </cell>
          <cell r="F242">
            <v>631</v>
          </cell>
        </row>
        <row r="243">
          <cell r="A243" t="str">
            <v>F&amp;D</v>
          </cell>
          <cell r="B243">
            <v>36.5</v>
          </cell>
          <cell r="C243">
            <v>-0.25</v>
          </cell>
          <cell r="D243">
            <v>100</v>
          </cell>
          <cell r="E243">
            <v>4</v>
          </cell>
          <cell r="F243">
            <v>648</v>
          </cell>
        </row>
        <row r="244">
          <cell r="A244" t="str">
            <v>FANCY</v>
          </cell>
          <cell r="B244">
            <v>0.39</v>
          </cell>
          <cell r="C244">
            <v>-0.02</v>
          </cell>
          <cell r="D244">
            <v>462000</v>
          </cell>
          <cell r="E244">
            <v>185</v>
          </cell>
          <cell r="F244">
            <v>240</v>
          </cell>
        </row>
        <row r="245">
          <cell r="A245" t="str">
            <v>FE</v>
          </cell>
          <cell r="B245">
            <v>186</v>
          </cell>
          <cell r="C245">
            <v>8</v>
          </cell>
          <cell r="D245">
            <v>100</v>
          </cell>
          <cell r="E245">
            <v>19</v>
          </cell>
          <cell r="F245">
            <v>1464</v>
          </cell>
        </row>
        <row r="246">
          <cell r="A246" t="str">
            <v>FLOYD</v>
          </cell>
          <cell r="B246">
            <v>0.77</v>
          </cell>
          <cell r="C246">
            <v>-0.03</v>
          </cell>
          <cell r="D246">
            <v>130000</v>
          </cell>
          <cell r="E246">
            <v>101</v>
          </cell>
          <cell r="F246">
            <v>356</v>
          </cell>
        </row>
        <row r="247">
          <cell r="A247" t="str">
            <v>FMT</v>
          </cell>
          <cell r="B247">
            <v>35.75</v>
          </cell>
          <cell r="C247">
            <v>-0.25</v>
          </cell>
          <cell r="D247">
            <v>400</v>
          </cell>
          <cell r="E247">
            <v>14</v>
          </cell>
          <cell r="F247">
            <v>1716</v>
          </cell>
        </row>
        <row r="248">
          <cell r="A248" t="str">
            <v>FN</v>
          </cell>
          <cell r="B248">
            <v>1.1100000000000001</v>
          </cell>
          <cell r="C248">
            <v>0.01</v>
          </cell>
          <cell r="D248">
            <v>3791800</v>
          </cell>
          <cell r="E248">
            <v>4521</v>
          </cell>
          <cell r="F248">
            <v>1110</v>
          </cell>
        </row>
        <row r="249">
          <cell r="A249" t="str">
            <v>FNS</v>
          </cell>
          <cell r="B249">
            <v>2.96</v>
          </cell>
          <cell r="C249">
            <v>0</v>
          </cell>
          <cell r="D249">
            <v>2800</v>
          </cell>
          <cell r="E249">
            <v>8</v>
          </cell>
          <cell r="F249">
            <v>1482</v>
          </cell>
        </row>
        <row r="250">
          <cell r="A250" t="str">
            <v>FORTH</v>
          </cell>
          <cell r="B250">
            <v>11.7</v>
          </cell>
          <cell r="C250">
            <v>-0.2</v>
          </cell>
          <cell r="D250">
            <v>266100</v>
          </cell>
          <cell r="E250">
            <v>3135</v>
          </cell>
          <cell r="F250">
            <v>10944</v>
          </cell>
        </row>
        <row r="251">
          <cell r="A251" t="str">
            <v>FPI</v>
          </cell>
          <cell r="B251">
            <v>2.08</v>
          </cell>
          <cell r="C251">
            <v>-0.02</v>
          </cell>
          <cell r="D251">
            <v>287600</v>
          </cell>
          <cell r="E251">
            <v>593</v>
          </cell>
          <cell r="F251">
            <v>3147</v>
          </cell>
        </row>
        <row r="252">
          <cell r="A252" t="str">
            <v>FPT</v>
          </cell>
          <cell r="B252">
            <v>14.1</v>
          </cell>
          <cell r="C252">
            <v>0.3</v>
          </cell>
          <cell r="D252">
            <v>2400</v>
          </cell>
          <cell r="E252">
            <v>34</v>
          </cell>
          <cell r="F252">
            <v>32702</v>
          </cell>
        </row>
        <row r="253">
          <cell r="A253" t="str">
            <v>FSMART</v>
          </cell>
          <cell r="B253">
            <v>5.0999999999999996</v>
          </cell>
          <cell r="C253">
            <v>0</v>
          </cell>
          <cell r="D253">
            <v>459400</v>
          </cell>
          <cell r="E253">
            <v>2334</v>
          </cell>
          <cell r="F253">
            <v>3841</v>
          </cell>
        </row>
        <row r="254">
          <cell r="A254" t="str">
            <v>FSS</v>
          </cell>
          <cell r="B254">
            <v>2.38</v>
          </cell>
          <cell r="C254">
            <v>0</v>
          </cell>
          <cell r="D254">
            <v>0</v>
          </cell>
          <cell r="E254">
            <v>0</v>
          </cell>
          <cell r="F254">
            <v>1384</v>
          </cell>
        </row>
        <row r="255">
          <cell r="A255" t="str">
            <v>FSX</v>
          </cell>
          <cell r="B255">
            <v>2.74</v>
          </cell>
          <cell r="C255">
            <v>-0.08</v>
          </cell>
          <cell r="D255">
            <v>74900</v>
          </cell>
          <cell r="E255">
            <v>206</v>
          </cell>
          <cell r="F255">
            <v>2293</v>
          </cell>
        </row>
        <row r="256">
          <cell r="A256" t="str">
            <v>FTE</v>
          </cell>
          <cell r="B256">
            <v>1.51</v>
          </cell>
          <cell r="C256">
            <v>-0.02</v>
          </cell>
          <cell r="D256">
            <v>22200</v>
          </cell>
          <cell r="E256">
            <v>34</v>
          </cell>
          <cell r="F256">
            <v>997</v>
          </cell>
        </row>
        <row r="257">
          <cell r="A257" t="str">
            <v>FTI</v>
          </cell>
          <cell r="B257">
            <v>2.08</v>
          </cell>
          <cell r="C257">
            <v>-0.04</v>
          </cell>
          <cell r="D257">
            <v>239300</v>
          </cell>
          <cell r="E257">
            <v>500</v>
          </cell>
          <cell r="F257">
            <v>936</v>
          </cell>
        </row>
        <row r="258">
          <cell r="A258" t="str">
            <v>FVC</v>
          </cell>
          <cell r="B258">
            <v>0.71</v>
          </cell>
          <cell r="C258">
            <v>-0.01</v>
          </cell>
          <cell r="D258">
            <v>181500</v>
          </cell>
          <cell r="E258">
            <v>128</v>
          </cell>
          <cell r="F258">
            <v>401</v>
          </cell>
        </row>
        <row r="259">
          <cell r="A259" t="str">
            <v>GABLE</v>
          </cell>
          <cell r="B259">
            <v>3.6</v>
          </cell>
          <cell r="C259">
            <v>0.02</v>
          </cell>
          <cell r="D259">
            <v>266500</v>
          </cell>
          <cell r="E259">
            <v>956</v>
          </cell>
          <cell r="F259">
            <v>2506</v>
          </cell>
        </row>
        <row r="260">
          <cell r="A260" t="str">
            <v>GBX</v>
          </cell>
          <cell r="B260">
            <v>0.67</v>
          </cell>
          <cell r="C260">
            <v>0</v>
          </cell>
          <cell r="D260">
            <v>364900</v>
          </cell>
          <cell r="E260">
            <v>244</v>
          </cell>
          <cell r="F260">
            <v>730</v>
          </cell>
        </row>
        <row r="261">
          <cell r="A261" t="str">
            <v>GC</v>
          </cell>
          <cell r="B261">
            <v>4.9000000000000004</v>
          </cell>
          <cell r="C261">
            <v>-0.04</v>
          </cell>
          <cell r="D261">
            <v>36600</v>
          </cell>
          <cell r="E261">
            <v>180</v>
          </cell>
          <cell r="F261">
            <v>2156</v>
          </cell>
        </row>
        <row r="262">
          <cell r="A262" t="str">
            <v>GCAP</v>
          </cell>
          <cell r="B262">
            <v>0.54</v>
          </cell>
          <cell r="C262">
            <v>-0.03</v>
          </cell>
          <cell r="D262">
            <v>1842100</v>
          </cell>
          <cell r="E262">
            <v>1008</v>
          </cell>
          <cell r="F262">
            <v>261</v>
          </cell>
        </row>
        <row r="263">
          <cell r="A263" t="str">
            <v>GEL</v>
          </cell>
          <cell r="B263">
            <v>0.1</v>
          </cell>
          <cell r="C263">
            <v>0</v>
          </cell>
          <cell r="D263">
            <v>670800</v>
          </cell>
          <cell r="E263">
            <v>64</v>
          </cell>
          <cell r="F263">
            <v>861</v>
          </cell>
        </row>
        <row r="264">
          <cell r="A264" t="str">
            <v>GENCO</v>
          </cell>
          <cell r="B264">
            <v>0.46</v>
          </cell>
          <cell r="C264">
            <v>0</v>
          </cell>
          <cell r="D264">
            <v>26700</v>
          </cell>
          <cell r="E264">
            <v>12</v>
          </cell>
          <cell r="F264">
            <v>516</v>
          </cell>
        </row>
        <row r="265">
          <cell r="A265" t="str">
            <v>GFC</v>
          </cell>
          <cell r="B265">
            <v>8.5</v>
          </cell>
          <cell r="C265">
            <v>-0.9</v>
          </cell>
          <cell r="D265">
            <v>2312600</v>
          </cell>
          <cell r="E265">
            <v>20145</v>
          </cell>
          <cell r="F265">
            <v>1870</v>
          </cell>
        </row>
        <row r="266">
          <cell r="A266" t="str">
            <v>GFPT</v>
          </cell>
          <cell r="B266">
            <v>13</v>
          </cell>
          <cell r="C266">
            <v>-0.3</v>
          </cell>
          <cell r="D266">
            <v>3284200</v>
          </cell>
          <cell r="E266">
            <v>43487</v>
          </cell>
          <cell r="F266">
            <v>16676</v>
          </cell>
        </row>
        <row r="267">
          <cell r="A267" t="str">
            <v>GGC</v>
          </cell>
          <cell r="B267">
            <v>5.9</v>
          </cell>
          <cell r="C267">
            <v>-0.55000000000000004</v>
          </cell>
          <cell r="D267">
            <v>9800</v>
          </cell>
          <cell r="E267">
            <v>59</v>
          </cell>
          <cell r="F267">
            <v>6040</v>
          </cell>
        </row>
        <row r="268">
          <cell r="A268" t="str">
            <v>GIFT</v>
          </cell>
          <cell r="B268">
            <v>3.58</v>
          </cell>
          <cell r="C268">
            <v>0.08</v>
          </cell>
          <cell r="D268">
            <v>684200</v>
          </cell>
          <cell r="E268">
            <v>2433</v>
          </cell>
          <cell r="F268">
            <v>4705</v>
          </cell>
        </row>
        <row r="269">
          <cell r="A269" t="str">
            <v>GJS</v>
          </cell>
          <cell r="B269">
            <v>0.2</v>
          </cell>
          <cell r="C269">
            <v>0</v>
          </cell>
          <cell r="D269">
            <v>7330100</v>
          </cell>
          <cell r="E269">
            <v>1466</v>
          </cell>
          <cell r="F269">
            <v>5097</v>
          </cell>
        </row>
        <row r="270">
          <cell r="A270" t="str">
            <v>GL</v>
          </cell>
          <cell r="B270">
            <v>0.65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GLAND</v>
          </cell>
          <cell r="B271">
            <v>1.56</v>
          </cell>
          <cell r="C271">
            <v>-0.01</v>
          </cell>
          <cell r="D271">
            <v>1000</v>
          </cell>
          <cell r="E271">
            <v>2</v>
          </cell>
          <cell r="F271">
            <v>10140</v>
          </cell>
        </row>
        <row r="272">
          <cell r="A272" t="str">
            <v>GLOBAL</v>
          </cell>
          <cell r="B272">
            <v>15.1</v>
          </cell>
          <cell r="C272">
            <v>-0.3</v>
          </cell>
          <cell r="D272">
            <v>4099200</v>
          </cell>
          <cell r="E272">
            <v>62481</v>
          </cell>
          <cell r="F272">
            <v>80109</v>
          </cell>
        </row>
        <row r="273">
          <cell r="A273" t="str">
            <v>GLOCON</v>
          </cell>
          <cell r="B273">
            <v>0.25</v>
          </cell>
          <cell r="C273">
            <v>0</v>
          </cell>
          <cell r="D273">
            <v>385100</v>
          </cell>
          <cell r="E273">
            <v>96</v>
          </cell>
          <cell r="F273">
            <v>769</v>
          </cell>
        </row>
        <row r="274">
          <cell r="A274" t="str">
            <v>GLORY</v>
          </cell>
          <cell r="B274">
            <v>1.19</v>
          </cell>
          <cell r="C274">
            <v>-0.03</v>
          </cell>
          <cell r="D274">
            <v>34600</v>
          </cell>
          <cell r="E274">
            <v>41</v>
          </cell>
          <cell r="F274">
            <v>322</v>
          </cell>
        </row>
        <row r="275">
          <cell r="A275" t="str">
            <v>GPI</v>
          </cell>
          <cell r="B275">
            <v>1.64</v>
          </cell>
          <cell r="C275">
            <v>0</v>
          </cell>
          <cell r="D275">
            <v>61800</v>
          </cell>
          <cell r="E275">
            <v>100</v>
          </cell>
          <cell r="F275">
            <v>984</v>
          </cell>
        </row>
        <row r="276">
          <cell r="A276" t="str">
            <v>GPSC</v>
          </cell>
          <cell r="B276">
            <v>39.75</v>
          </cell>
          <cell r="C276">
            <v>-1</v>
          </cell>
          <cell r="D276">
            <v>18529000</v>
          </cell>
          <cell r="E276">
            <v>721970</v>
          </cell>
          <cell r="F276">
            <v>114904</v>
          </cell>
        </row>
        <row r="277">
          <cell r="A277" t="str">
            <v>GRAMMY</v>
          </cell>
          <cell r="B277">
            <v>7</v>
          </cell>
          <cell r="C277">
            <v>0</v>
          </cell>
          <cell r="D277">
            <v>5500</v>
          </cell>
          <cell r="E277">
            <v>38</v>
          </cell>
          <cell r="F277">
            <v>5740</v>
          </cell>
        </row>
        <row r="278">
          <cell r="A278" t="str">
            <v>GRAND</v>
          </cell>
          <cell r="B278">
            <v>0.08</v>
          </cell>
          <cell r="C278">
            <v>-0.02</v>
          </cell>
          <cell r="D278">
            <v>3089900</v>
          </cell>
          <cell r="E278">
            <v>278</v>
          </cell>
          <cell r="F278">
            <v>747</v>
          </cell>
        </row>
        <row r="279">
          <cell r="A279" t="str">
            <v>GREEN</v>
          </cell>
          <cell r="B279">
            <v>1.1100000000000001</v>
          </cell>
          <cell r="C279">
            <v>-0.01</v>
          </cell>
          <cell r="D279">
            <v>644900</v>
          </cell>
          <cell r="E279">
            <v>717</v>
          </cell>
          <cell r="F279">
            <v>908</v>
          </cell>
        </row>
        <row r="280">
          <cell r="A280" t="str">
            <v>GSC</v>
          </cell>
          <cell r="B280">
            <v>0.92</v>
          </cell>
          <cell r="C280">
            <v>0</v>
          </cell>
          <cell r="D280">
            <v>26100</v>
          </cell>
          <cell r="E280">
            <v>24</v>
          </cell>
          <cell r="F280">
            <v>228</v>
          </cell>
        </row>
        <row r="281">
          <cell r="A281" t="str">
            <v>GSTEEL</v>
          </cell>
          <cell r="B281">
            <v>0.09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GTB</v>
          </cell>
          <cell r="B282">
            <v>0.7</v>
          </cell>
          <cell r="C282">
            <v>0</v>
          </cell>
          <cell r="D282">
            <v>403400</v>
          </cell>
          <cell r="E282">
            <v>282</v>
          </cell>
          <cell r="F282">
            <v>682</v>
          </cell>
        </row>
        <row r="283">
          <cell r="A283" t="str">
            <v>GTV</v>
          </cell>
          <cell r="B283">
            <v>0.13</v>
          </cell>
          <cell r="C283">
            <v>0</v>
          </cell>
          <cell r="D283">
            <v>2888700</v>
          </cell>
          <cell r="E283">
            <v>376</v>
          </cell>
          <cell r="F283">
            <v>1838</v>
          </cell>
        </row>
        <row r="284">
          <cell r="A284" t="str">
            <v>GULF</v>
          </cell>
          <cell r="B284">
            <v>45.5</v>
          </cell>
          <cell r="C284">
            <v>0.75</v>
          </cell>
          <cell r="D284">
            <v>55805300</v>
          </cell>
          <cell r="E284">
            <v>2521656</v>
          </cell>
          <cell r="F284">
            <v>533858</v>
          </cell>
        </row>
        <row r="285">
          <cell r="A285" t="str">
            <v>GUNKUL</v>
          </cell>
          <cell r="B285">
            <v>2.46</v>
          </cell>
          <cell r="C285">
            <v>-0.02</v>
          </cell>
          <cell r="D285">
            <v>27304100</v>
          </cell>
          <cell r="E285">
            <v>67210</v>
          </cell>
          <cell r="F285">
            <v>21851</v>
          </cell>
        </row>
        <row r="286">
          <cell r="A286" t="str">
            <v>GYT</v>
          </cell>
          <cell r="B286">
            <v>174</v>
          </cell>
          <cell r="C286">
            <v>-2.5</v>
          </cell>
          <cell r="D286">
            <v>2700</v>
          </cell>
          <cell r="E286">
            <v>470</v>
          </cell>
          <cell r="F286">
            <v>1288</v>
          </cell>
        </row>
        <row r="287">
          <cell r="A287" t="str">
            <v>HANA</v>
          </cell>
          <cell r="B287">
            <v>47</v>
          </cell>
          <cell r="C287">
            <v>1.75</v>
          </cell>
          <cell r="D287">
            <v>11802500</v>
          </cell>
          <cell r="E287">
            <v>552229</v>
          </cell>
          <cell r="F287">
            <v>40063</v>
          </cell>
        </row>
        <row r="288">
          <cell r="A288" t="str">
            <v>HARN</v>
          </cell>
          <cell r="B288">
            <v>2.14</v>
          </cell>
          <cell r="C288">
            <v>0.02</v>
          </cell>
          <cell r="D288">
            <v>65900</v>
          </cell>
          <cell r="E288">
            <v>140</v>
          </cell>
          <cell r="F288">
            <v>1251</v>
          </cell>
        </row>
        <row r="289">
          <cell r="A289" t="str">
            <v>HEALTH</v>
          </cell>
          <cell r="B289">
            <v>1.4</v>
          </cell>
          <cell r="C289">
            <v>0.19</v>
          </cell>
          <cell r="D289">
            <v>12100</v>
          </cell>
          <cell r="E289">
            <v>16</v>
          </cell>
          <cell r="F289">
            <v>538</v>
          </cell>
        </row>
        <row r="290">
          <cell r="A290" t="str">
            <v>HEMP</v>
          </cell>
          <cell r="B290">
            <v>3.68</v>
          </cell>
          <cell r="C290">
            <v>-4.3499999999999996</v>
          </cell>
          <cell r="D290">
            <v>62900</v>
          </cell>
          <cell r="E290">
            <v>0</v>
          </cell>
          <cell r="F290">
            <v>1408</v>
          </cell>
        </row>
        <row r="291">
          <cell r="A291" t="str">
            <v>HENG</v>
          </cell>
          <cell r="B291">
            <v>1.1200000000000001</v>
          </cell>
          <cell r="C291">
            <v>-0.01</v>
          </cell>
          <cell r="D291">
            <v>1220900</v>
          </cell>
          <cell r="E291">
            <v>1381</v>
          </cell>
          <cell r="F291">
            <v>4267</v>
          </cell>
        </row>
        <row r="292">
          <cell r="A292" t="str">
            <v>HFT</v>
          </cell>
          <cell r="B292">
            <v>4.5599999999999996</v>
          </cell>
          <cell r="C292">
            <v>0.02</v>
          </cell>
          <cell r="D292">
            <v>153300</v>
          </cell>
          <cell r="E292">
            <v>697</v>
          </cell>
          <cell r="F292">
            <v>3002</v>
          </cell>
        </row>
        <row r="293">
          <cell r="A293" t="str">
            <v>HL</v>
          </cell>
          <cell r="B293">
            <v>10</v>
          </cell>
          <cell r="C293">
            <v>-0.2</v>
          </cell>
          <cell r="D293">
            <v>308500</v>
          </cell>
          <cell r="E293">
            <v>3101</v>
          </cell>
          <cell r="F293">
            <v>2720</v>
          </cell>
        </row>
        <row r="294">
          <cell r="A294" t="str">
            <v>HMPRO</v>
          </cell>
          <cell r="B294">
            <v>8.9499999999999993</v>
          </cell>
          <cell r="C294">
            <v>-0.15</v>
          </cell>
          <cell r="D294">
            <v>22912500</v>
          </cell>
          <cell r="E294">
            <v>206817</v>
          </cell>
          <cell r="F294">
            <v>118361</v>
          </cell>
        </row>
        <row r="295">
          <cell r="A295" t="str">
            <v>HPT</v>
          </cell>
          <cell r="B295">
            <v>0.54</v>
          </cell>
          <cell r="C295">
            <v>0</v>
          </cell>
          <cell r="D295">
            <v>6178600</v>
          </cell>
          <cell r="E295">
            <v>3279</v>
          </cell>
          <cell r="F295">
            <v>358</v>
          </cell>
        </row>
        <row r="296">
          <cell r="A296" t="str">
            <v>HTC</v>
          </cell>
          <cell r="B296">
            <v>15.7</v>
          </cell>
          <cell r="C296">
            <v>-0.1</v>
          </cell>
          <cell r="D296">
            <v>93400</v>
          </cell>
          <cell r="E296">
            <v>1469</v>
          </cell>
          <cell r="F296">
            <v>6310</v>
          </cell>
        </row>
        <row r="297">
          <cell r="A297" t="str">
            <v>HTECH</v>
          </cell>
          <cell r="B297">
            <v>3.36</v>
          </cell>
          <cell r="C297">
            <v>-0.12</v>
          </cell>
          <cell r="D297">
            <v>2351500</v>
          </cell>
          <cell r="E297">
            <v>8230</v>
          </cell>
          <cell r="F297">
            <v>1056</v>
          </cell>
        </row>
        <row r="298">
          <cell r="A298" t="str">
            <v>HUMAN</v>
          </cell>
          <cell r="B298">
            <v>10.7</v>
          </cell>
          <cell r="C298">
            <v>0.1</v>
          </cell>
          <cell r="D298">
            <v>631500</v>
          </cell>
          <cell r="E298">
            <v>6815</v>
          </cell>
          <cell r="F298">
            <v>9368</v>
          </cell>
        </row>
        <row r="299">
          <cell r="A299" t="str">
            <v>HYDRO</v>
          </cell>
          <cell r="B299">
            <v>0.4</v>
          </cell>
          <cell r="C299">
            <v>0</v>
          </cell>
          <cell r="D299">
            <v>8400</v>
          </cell>
          <cell r="E299">
            <v>3</v>
          </cell>
          <cell r="F299">
            <v>188</v>
          </cell>
        </row>
        <row r="300">
          <cell r="A300" t="str">
            <v>I2</v>
          </cell>
          <cell r="B300">
            <v>1.88</v>
          </cell>
          <cell r="C300">
            <v>0</v>
          </cell>
          <cell r="D300">
            <v>45300</v>
          </cell>
          <cell r="E300">
            <v>85</v>
          </cell>
          <cell r="F300">
            <v>790</v>
          </cell>
        </row>
        <row r="301">
          <cell r="A301" t="str">
            <v>ICC</v>
          </cell>
          <cell r="B301">
            <v>33.25</v>
          </cell>
          <cell r="C301">
            <v>0</v>
          </cell>
          <cell r="D301">
            <v>0</v>
          </cell>
          <cell r="E301">
            <v>0</v>
          </cell>
          <cell r="F301">
            <v>12136</v>
          </cell>
        </row>
        <row r="302">
          <cell r="A302" t="str">
            <v>ICHI</v>
          </cell>
          <cell r="B302">
            <v>16.3</v>
          </cell>
          <cell r="C302">
            <v>0.1</v>
          </cell>
          <cell r="D302">
            <v>4435700</v>
          </cell>
          <cell r="E302">
            <v>72021</v>
          </cell>
          <cell r="F302">
            <v>21190</v>
          </cell>
        </row>
        <row r="303">
          <cell r="A303" t="str">
            <v>ICN</v>
          </cell>
          <cell r="B303">
            <v>2.1</v>
          </cell>
          <cell r="C303">
            <v>-0.02</v>
          </cell>
          <cell r="D303">
            <v>38300</v>
          </cell>
          <cell r="E303">
            <v>81</v>
          </cell>
          <cell r="F303">
            <v>1411</v>
          </cell>
        </row>
        <row r="304">
          <cell r="A304" t="str">
            <v>IFEC</v>
          </cell>
          <cell r="B304">
            <v>0.02</v>
          </cell>
          <cell r="C304">
            <v>0</v>
          </cell>
          <cell r="D304">
            <v>31315000</v>
          </cell>
          <cell r="E304">
            <v>746</v>
          </cell>
          <cell r="F304">
            <v>61</v>
          </cell>
        </row>
        <row r="305">
          <cell r="A305" t="str">
            <v>IFS</v>
          </cell>
          <cell r="B305">
            <v>2.5</v>
          </cell>
          <cell r="C305">
            <v>0</v>
          </cell>
          <cell r="D305">
            <v>1300</v>
          </cell>
          <cell r="E305">
            <v>3</v>
          </cell>
          <cell r="F305">
            <v>1214</v>
          </cell>
        </row>
        <row r="306">
          <cell r="A306" t="str">
            <v>IHL</v>
          </cell>
          <cell r="B306">
            <v>2</v>
          </cell>
          <cell r="C306">
            <v>0</v>
          </cell>
          <cell r="D306">
            <v>17400</v>
          </cell>
          <cell r="E306">
            <v>34</v>
          </cell>
          <cell r="F306">
            <v>1186</v>
          </cell>
        </row>
        <row r="307">
          <cell r="A307" t="str">
            <v>IIG</v>
          </cell>
          <cell r="B307">
            <v>6.1</v>
          </cell>
          <cell r="C307">
            <v>-0.1</v>
          </cell>
          <cell r="D307">
            <v>11200</v>
          </cell>
          <cell r="E307">
            <v>69</v>
          </cell>
          <cell r="F307">
            <v>663</v>
          </cell>
        </row>
        <row r="308">
          <cell r="A308" t="str">
            <v>III</v>
          </cell>
          <cell r="B308">
            <v>6.55</v>
          </cell>
          <cell r="C308">
            <v>0.05</v>
          </cell>
          <cell r="D308">
            <v>866400</v>
          </cell>
          <cell r="E308">
            <v>5573</v>
          </cell>
          <cell r="F308">
            <v>5291</v>
          </cell>
        </row>
        <row r="309">
          <cell r="A309" t="str">
            <v>ILINK</v>
          </cell>
          <cell r="B309">
            <v>6.15</v>
          </cell>
          <cell r="C309">
            <v>-0.05</v>
          </cell>
          <cell r="D309">
            <v>191100</v>
          </cell>
          <cell r="E309">
            <v>1171</v>
          </cell>
          <cell r="F309">
            <v>3343</v>
          </cell>
        </row>
        <row r="310">
          <cell r="A310" t="str">
            <v>ILM</v>
          </cell>
          <cell r="B310">
            <v>18.2</v>
          </cell>
          <cell r="C310">
            <v>0.2</v>
          </cell>
          <cell r="D310">
            <v>156700</v>
          </cell>
          <cell r="E310">
            <v>2841</v>
          </cell>
          <cell r="F310">
            <v>9191</v>
          </cell>
        </row>
        <row r="311">
          <cell r="A311" t="str">
            <v>IMH</v>
          </cell>
          <cell r="B311">
            <v>5.8</v>
          </cell>
          <cell r="C311">
            <v>0</v>
          </cell>
          <cell r="D311">
            <v>4700</v>
          </cell>
          <cell r="E311">
            <v>27</v>
          </cell>
          <cell r="F311">
            <v>1226</v>
          </cell>
        </row>
        <row r="312">
          <cell r="A312" t="str">
            <v>IND</v>
          </cell>
          <cell r="B312">
            <v>0.84</v>
          </cell>
          <cell r="C312">
            <v>0</v>
          </cell>
          <cell r="D312">
            <v>49600</v>
          </cell>
          <cell r="E312">
            <v>41</v>
          </cell>
          <cell r="F312">
            <v>291</v>
          </cell>
        </row>
        <row r="313">
          <cell r="A313" t="str">
            <v>INET</v>
          </cell>
          <cell r="B313">
            <v>4.46</v>
          </cell>
          <cell r="C313">
            <v>-0.06</v>
          </cell>
          <cell r="D313">
            <v>527800</v>
          </cell>
          <cell r="E313">
            <v>2353</v>
          </cell>
          <cell r="F313">
            <v>2254</v>
          </cell>
        </row>
        <row r="314">
          <cell r="A314" t="str">
            <v>INGRS</v>
          </cell>
          <cell r="B314">
            <v>0.37</v>
          </cell>
          <cell r="C314">
            <v>-0.01</v>
          </cell>
          <cell r="D314">
            <v>672700</v>
          </cell>
          <cell r="E314">
            <v>250</v>
          </cell>
          <cell r="F314">
            <v>550</v>
          </cell>
        </row>
        <row r="315">
          <cell r="A315" t="str">
            <v>INOX</v>
          </cell>
          <cell r="B315">
            <v>0.45</v>
          </cell>
          <cell r="C315">
            <v>0</v>
          </cell>
          <cell r="D315">
            <v>1131000</v>
          </cell>
          <cell r="E315">
            <v>508</v>
          </cell>
          <cell r="F315">
            <v>3508</v>
          </cell>
        </row>
        <row r="316">
          <cell r="A316" t="str">
            <v>INSET</v>
          </cell>
          <cell r="B316">
            <v>2.4</v>
          </cell>
          <cell r="C316">
            <v>-0.08</v>
          </cell>
          <cell r="D316">
            <v>7906100</v>
          </cell>
          <cell r="E316">
            <v>19162</v>
          </cell>
          <cell r="F316">
            <v>2016</v>
          </cell>
        </row>
        <row r="317">
          <cell r="A317" t="str">
            <v>INSURE</v>
          </cell>
          <cell r="B317">
            <v>93</v>
          </cell>
          <cell r="C317">
            <v>0</v>
          </cell>
          <cell r="D317">
            <v>0</v>
          </cell>
          <cell r="E317">
            <v>0</v>
          </cell>
          <cell r="F317">
            <v>1116</v>
          </cell>
        </row>
        <row r="318">
          <cell r="A318" t="str">
            <v>INTUCH</v>
          </cell>
          <cell r="B318">
            <v>78.25</v>
          </cell>
          <cell r="C318">
            <v>0.5</v>
          </cell>
          <cell r="D318">
            <v>12076700</v>
          </cell>
          <cell r="E318">
            <v>945539</v>
          </cell>
          <cell r="F318">
            <v>251725</v>
          </cell>
        </row>
        <row r="319">
          <cell r="A319" t="str">
            <v>IP</v>
          </cell>
          <cell r="B319">
            <v>3.68</v>
          </cell>
          <cell r="C319">
            <v>0.24</v>
          </cell>
          <cell r="D319">
            <v>4030800</v>
          </cell>
          <cell r="E319">
            <v>14914</v>
          </cell>
          <cell r="F319">
            <v>2179</v>
          </cell>
        </row>
        <row r="320">
          <cell r="A320" t="str">
            <v>IRC</v>
          </cell>
          <cell r="B320">
            <v>13.4</v>
          </cell>
          <cell r="C320">
            <v>-0.2</v>
          </cell>
          <cell r="D320">
            <v>600</v>
          </cell>
          <cell r="E320">
            <v>8</v>
          </cell>
          <cell r="F320">
            <v>2576</v>
          </cell>
        </row>
        <row r="321">
          <cell r="A321" t="str">
            <v>IRCP</v>
          </cell>
          <cell r="B321">
            <v>0.55000000000000004</v>
          </cell>
          <cell r="C321">
            <v>0</v>
          </cell>
          <cell r="D321">
            <v>347900</v>
          </cell>
          <cell r="E321">
            <v>194</v>
          </cell>
          <cell r="F321">
            <v>349</v>
          </cell>
        </row>
        <row r="322">
          <cell r="A322" t="str">
            <v>IRPC</v>
          </cell>
          <cell r="B322">
            <v>1.61</v>
          </cell>
          <cell r="C322">
            <v>-0.04</v>
          </cell>
          <cell r="D322">
            <v>12497700</v>
          </cell>
          <cell r="E322">
            <v>20299</v>
          </cell>
          <cell r="F322">
            <v>33104</v>
          </cell>
        </row>
        <row r="323">
          <cell r="A323" t="str">
            <v>IT</v>
          </cell>
          <cell r="B323">
            <v>3.76</v>
          </cell>
          <cell r="C323">
            <v>-0.04</v>
          </cell>
          <cell r="D323">
            <v>72900</v>
          </cell>
          <cell r="E323">
            <v>274</v>
          </cell>
          <cell r="F323">
            <v>1392</v>
          </cell>
        </row>
        <row r="324">
          <cell r="A324" t="str">
            <v>ITC</v>
          </cell>
          <cell r="B324">
            <v>23</v>
          </cell>
          <cell r="C324">
            <v>-0.4</v>
          </cell>
          <cell r="D324">
            <v>3672600</v>
          </cell>
          <cell r="E324">
            <v>84581</v>
          </cell>
          <cell r="F324">
            <v>69300</v>
          </cell>
        </row>
        <row r="325">
          <cell r="A325" t="str">
            <v>ITD</v>
          </cell>
          <cell r="B325">
            <v>0.63</v>
          </cell>
          <cell r="C325">
            <v>0</v>
          </cell>
          <cell r="D325">
            <v>3541000</v>
          </cell>
          <cell r="E325">
            <v>2219</v>
          </cell>
          <cell r="F325">
            <v>3274</v>
          </cell>
        </row>
        <row r="326">
          <cell r="A326" t="str">
            <v>ITEL</v>
          </cell>
          <cell r="B326">
            <v>2.62</v>
          </cell>
          <cell r="C326">
            <v>-0.04</v>
          </cell>
          <cell r="D326">
            <v>5383200</v>
          </cell>
          <cell r="E326">
            <v>14219</v>
          </cell>
          <cell r="F326">
            <v>3639</v>
          </cell>
        </row>
        <row r="327">
          <cell r="A327" t="str">
            <v>ITNS</v>
          </cell>
          <cell r="B327">
            <v>1.76</v>
          </cell>
          <cell r="C327">
            <v>-0.05</v>
          </cell>
          <cell r="D327">
            <v>309700</v>
          </cell>
          <cell r="E327">
            <v>552</v>
          </cell>
          <cell r="F327">
            <v>387</v>
          </cell>
        </row>
        <row r="328">
          <cell r="A328" t="str">
            <v>ITTHI</v>
          </cell>
          <cell r="B328">
            <v>2.02</v>
          </cell>
          <cell r="C328">
            <v>-0.02</v>
          </cell>
          <cell r="D328">
            <v>1661300</v>
          </cell>
          <cell r="E328">
            <v>3362</v>
          </cell>
          <cell r="F328">
            <v>545</v>
          </cell>
        </row>
        <row r="329">
          <cell r="A329" t="str">
            <v>IVL</v>
          </cell>
          <cell r="B329">
            <v>18.3</v>
          </cell>
          <cell r="C329">
            <v>-0.9</v>
          </cell>
          <cell r="D329">
            <v>27798800</v>
          </cell>
          <cell r="E329">
            <v>519121</v>
          </cell>
          <cell r="F329">
            <v>107799</v>
          </cell>
        </row>
        <row r="330">
          <cell r="A330" t="str">
            <v>J</v>
          </cell>
          <cell r="B330">
            <v>1.2</v>
          </cell>
          <cell r="C330">
            <v>0</v>
          </cell>
          <cell r="D330">
            <v>202200</v>
          </cell>
          <cell r="E330">
            <v>241</v>
          </cell>
          <cell r="F330">
            <v>1753</v>
          </cell>
        </row>
        <row r="331">
          <cell r="A331" t="str">
            <v>JAK</v>
          </cell>
          <cell r="B331">
            <v>1.17</v>
          </cell>
          <cell r="C331">
            <v>0</v>
          </cell>
          <cell r="D331">
            <v>8400</v>
          </cell>
          <cell r="E331">
            <v>10</v>
          </cell>
          <cell r="F331">
            <v>371</v>
          </cell>
        </row>
        <row r="332">
          <cell r="A332" t="str">
            <v>JAS</v>
          </cell>
          <cell r="B332">
            <v>3.28</v>
          </cell>
          <cell r="C332">
            <v>-0.1</v>
          </cell>
          <cell r="D332">
            <v>117947800</v>
          </cell>
          <cell r="E332">
            <v>395658</v>
          </cell>
          <cell r="F332">
            <v>29044</v>
          </cell>
        </row>
        <row r="333">
          <cell r="A333" t="str">
            <v>JCK</v>
          </cell>
          <cell r="B333">
            <v>0.38</v>
          </cell>
          <cell r="C333">
            <v>0</v>
          </cell>
          <cell r="D333">
            <v>2298000</v>
          </cell>
          <cell r="E333">
            <v>876</v>
          </cell>
          <cell r="F333">
            <v>1483</v>
          </cell>
        </row>
        <row r="334">
          <cell r="A334" t="str">
            <v>JCKH</v>
          </cell>
          <cell r="B334">
            <v>0.02</v>
          </cell>
          <cell r="C334">
            <v>0</v>
          </cell>
          <cell r="D334">
            <v>1802800</v>
          </cell>
          <cell r="E334">
            <v>36</v>
          </cell>
          <cell r="F334">
            <v>152</v>
          </cell>
        </row>
        <row r="335">
          <cell r="A335" t="str">
            <v>JCT</v>
          </cell>
          <cell r="B335">
            <v>80.5</v>
          </cell>
          <cell r="C335">
            <v>0</v>
          </cell>
          <cell r="D335">
            <v>0</v>
          </cell>
          <cell r="E335">
            <v>0</v>
          </cell>
          <cell r="F335">
            <v>1087</v>
          </cell>
        </row>
        <row r="336">
          <cell r="A336" t="str">
            <v>JDF</v>
          </cell>
          <cell r="B336">
            <v>2.2400000000000002</v>
          </cell>
          <cell r="C336">
            <v>-0.02</v>
          </cell>
          <cell r="D336">
            <v>68300</v>
          </cell>
          <cell r="E336">
            <v>154</v>
          </cell>
          <cell r="F336">
            <v>1344</v>
          </cell>
        </row>
        <row r="337">
          <cell r="A337" t="str">
            <v>JKN</v>
          </cell>
          <cell r="B337">
            <v>0.63</v>
          </cell>
          <cell r="C337">
            <v>0</v>
          </cell>
          <cell r="D337">
            <v>0</v>
          </cell>
          <cell r="E337">
            <v>0</v>
          </cell>
          <cell r="F337">
            <v>650</v>
          </cell>
        </row>
        <row r="338">
          <cell r="A338" t="str">
            <v>JMART</v>
          </cell>
          <cell r="B338">
            <v>12.7</v>
          </cell>
          <cell r="C338">
            <v>-0.3</v>
          </cell>
          <cell r="D338">
            <v>5148800</v>
          </cell>
          <cell r="E338">
            <v>66340</v>
          </cell>
          <cell r="F338">
            <v>18985</v>
          </cell>
        </row>
        <row r="339">
          <cell r="A339" t="str">
            <v>JMT</v>
          </cell>
          <cell r="B339">
            <v>12.2</v>
          </cell>
          <cell r="C339">
            <v>-0.1</v>
          </cell>
          <cell r="D339">
            <v>6334900</v>
          </cell>
          <cell r="E339">
            <v>77639</v>
          </cell>
          <cell r="F339">
            <v>17955</v>
          </cell>
        </row>
        <row r="340">
          <cell r="A340" t="str">
            <v>JPARK</v>
          </cell>
          <cell r="B340">
            <v>6.15</v>
          </cell>
          <cell r="C340">
            <v>-0.95</v>
          </cell>
          <cell r="D340">
            <v>31587500</v>
          </cell>
          <cell r="E340">
            <v>202515</v>
          </cell>
          <cell r="F340">
            <v>2460</v>
          </cell>
        </row>
        <row r="341">
          <cell r="A341" t="str">
            <v>JR</v>
          </cell>
          <cell r="B341">
            <v>3.68</v>
          </cell>
          <cell r="C341">
            <v>-0.1</v>
          </cell>
          <cell r="D341">
            <v>182800</v>
          </cell>
          <cell r="E341">
            <v>672</v>
          </cell>
          <cell r="F341">
            <v>2812</v>
          </cell>
        </row>
        <row r="342">
          <cell r="A342" t="str">
            <v>JSP</v>
          </cell>
          <cell r="B342">
            <v>2.1</v>
          </cell>
          <cell r="C342">
            <v>0</v>
          </cell>
          <cell r="D342">
            <v>600000</v>
          </cell>
          <cell r="E342">
            <v>1251</v>
          </cell>
          <cell r="F342">
            <v>997</v>
          </cell>
        </row>
        <row r="343">
          <cell r="A343" t="str">
            <v>JTS</v>
          </cell>
          <cell r="B343">
            <v>64.5</v>
          </cell>
          <cell r="C343">
            <v>-2.5</v>
          </cell>
          <cell r="D343">
            <v>568700</v>
          </cell>
          <cell r="E343">
            <v>37213</v>
          </cell>
          <cell r="F343">
            <v>46450</v>
          </cell>
        </row>
        <row r="344">
          <cell r="A344" t="str">
            <v>JUBILE</v>
          </cell>
          <cell r="B344">
            <v>12.4</v>
          </cell>
          <cell r="C344">
            <v>-0.1</v>
          </cell>
          <cell r="D344">
            <v>50200</v>
          </cell>
          <cell r="E344">
            <v>619</v>
          </cell>
          <cell r="F344">
            <v>2178</v>
          </cell>
        </row>
        <row r="345">
          <cell r="A345" t="str">
            <v>K</v>
          </cell>
          <cell r="B345">
            <v>1.1399999999999999</v>
          </cell>
          <cell r="C345">
            <v>-0.01</v>
          </cell>
          <cell r="D345">
            <v>26900</v>
          </cell>
          <cell r="E345">
            <v>30</v>
          </cell>
          <cell r="F345">
            <v>604</v>
          </cell>
        </row>
        <row r="346">
          <cell r="A346" t="str">
            <v>KAMART</v>
          </cell>
          <cell r="B346">
            <v>13</v>
          </cell>
          <cell r="C346">
            <v>0.2</v>
          </cell>
          <cell r="D346">
            <v>3821900</v>
          </cell>
          <cell r="E346">
            <v>49326</v>
          </cell>
          <cell r="F346">
            <v>16427</v>
          </cell>
        </row>
        <row r="347">
          <cell r="A347" t="str">
            <v>KASET</v>
          </cell>
          <cell r="B347">
            <v>1.03</v>
          </cell>
          <cell r="C347">
            <v>-0.01</v>
          </cell>
          <cell r="D347">
            <v>20700</v>
          </cell>
          <cell r="E347">
            <v>21</v>
          </cell>
          <cell r="F347">
            <v>289</v>
          </cell>
        </row>
        <row r="348">
          <cell r="A348" t="str">
            <v>KBANK</v>
          </cell>
          <cell r="B348">
            <v>128</v>
          </cell>
          <cell r="C348">
            <v>0.5</v>
          </cell>
          <cell r="D348">
            <v>14836200</v>
          </cell>
          <cell r="E348">
            <v>1896862</v>
          </cell>
          <cell r="F348">
            <v>302089</v>
          </cell>
        </row>
        <row r="349">
          <cell r="A349" t="str">
            <v>KBS</v>
          </cell>
          <cell r="B349">
            <v>4.82</v>
          </cell>
          <cell r="C349">
            <v>-0.08</v>
          </cell>
          <cell r="D349">
            <v>955300</v>
          </cell>
          <cell r="E349">
            <v>4624</v>
          </cell>
          <cell r="F349">
            <v>2892</v>
          </cell>
        </row>
        <row r="350">
          <cell r="A350" t="str">
            <v>KC</v>
          </cell>
          <cell r="B350">
            <v>0.12</v>
          </cell>
          <cell r="C350">
            <v>0</v>
          </cell>
          <cell r="D350">
            <v>545000</v>
          </cell>
          <cell r="E350">
            <v>65</v>
          </cell>
          <cell r="F350">
            <v>546</v>
          </cell>
        </row>
        <row r="351">
          <cell r="A351" t="str">
            <v>KCAR</v>
          </cell>
          <cell r="B351">
            <v>5</v>
          </cell>
          <cell r="C351">
            <v>0</v>
          </cell>
          <cell r="D351">
            <v>28200</v>
          </cell>
          <cell r="E351">
            <v>142</v>
          </cell>
          <cell r="F351">
            <v>1250</v>
          </cell>
        </row>
        <row r="352">
          <cell r="A352" t="str">
            <v>KCC</v>
          </cell>
          <cell r="B352">
            <v>2.36</v>
          </cell>
          <cell r="C352">
            <v>-0.06</v>
          </cell>
          <cell r="D352">
            <v>3900</v>
          </cell>
          <cell r="E352">
            <v>9</v>
          </cell>
          <cell r="F352">
            <v>0</v>
          </cell>
        </row>
        <row r="353">
          <cell r="A353" t="str">
            <v>KCCAMC</v>
          </cell>
          <cell r="B353">
            <v>1.93</v>
          </cell>
          <cell r="C353">
            <v>0</v>
          </cell>
          <cell r="D353">
            <v>0</v>
          </cell>
          <cell r="E353">
            <v>0</v>
          </cell>
          <cell r="F353">
            <v>1197</v>
          </cell>
        </row>
        <row r="354">
          <cell r="A354" t="str">
            <v>KCE</v>
          </cell>
          <cell r="B354">
            <v>45</v>
          </cell>
          <cell r="C354">
            <v>0</v>
          </cell>
          <cell r="D354">
            <v>7359700</v>
          </cell>
          <cell r="E354">
            <v>332548</v>
          </cell>
          <cell r="F354">
            <v>53490</v>
          </cell>
        </row>
        <row r="355">
          <cell r="A355" t="str">
            <v>KCG</v>
          </cell>
          <cell r="B355">
            <v>10</v>
          </cell>
          <cell r="C355">
            <v>0.1</v>
          </cell>
          <cell r="D355">
            <v>607500</v>
          </cell>
          <cell r="E355">
            <v>6067</v>
          </cell>
          <cell r="F355">
            <v>5450</v>
          </cell>
        </row>
        <row r="356">
          <cell r="A356" t="str">
            <v>KCM</v>
          </cell>
          <cell r="B356">
            <v>0.28000000000000003</v>
          </cell>
          <cell r="C356">
            <v>0</v>
          </cell>
          <cell r="D356">
            <v>382600</v>
          </cell>
          <cell r="E356">
            <v>107</v>
          </cell>
          <cell r="F356">
            <v>184</v>
          </cell>
        </row>
        <row r="357">
          <cell r="A357" t="str">
            <v>KDH</v>
          </cell>
          <cell r="B357">
            <v>90</v>
          </cell>
          <cell r="C357">
            <v>0</v>
          </cell>
          <cell r="D357">
            <v>100</v>
          </cell>
          <cell r="E357">
            <v>9</v>
          </cell>
          <cell r="F357">
            <v>1745</v>
          </cell>
        </row>
        <row r="358">
          <cell r="A358" t="str">
            <v>KEX</v>
          </cell>
          <cell r="B358">
            <v>2.82</v>
          </cell>
          <cell r="C358">
            <v>0.06</v>
          </cell>
          <cell r="D358">
            <v>363700</v>
          </cell>
          <cell r="E358">
            <v>1026</v>
          </cell>
          <cell r="F358">
            <v>4810</v>
          </cell>
        </row>
        <row r="359">
          <cell r="A359" t="str">
            <v>KGEN</v>
          </cell>
          <cell r="B359">
            <v>1.1599999999999999</v>
          </cell>
          <cell r="C359">
            <v>-0.06</v>
          </cell>
          <cell r="D359">
            <v>3111700</v>
          </cell>
          <cell r="E359">
            <v>3665</v>
          </cell>
          <cell r="F359">
            <v>1526</v>
          </cell>
        </row>
        <row r="360">
          <cell r="A360" t="str">
            <v>KGI</v>
          </cell>
          <cell r="B360">
            <v>4.18</v>
          </cell>
          <cell r="C360">
            <v>0</v>
          </cell>
          <cell r="D360">
            <v>470800</v>
          </cell>
          <cell r="E360">
            <v>1969</v>
          </cell>
          <cell r="F360">
            <v>8326</v>
          </cell>
        </row>
        <row r="361">
          <cell r="A361" t="str">
            <v>KIAT</v>
          </cell>
          <cell r="B361">
            <v>0.38</v>
          </cell>
          <cell r="C361">
            <v>0</v>
          </cell>
          <cell r="D361">
            <v>666300</v>
          </cell>
          <cell r="E361">
            <v>254</v>
          </cell>
          <cell r="F361">
            <v>1174</v>
          </cell>
        </row>
        <row r="362">
          <cell r="A362" t="str">
            <v>KISS</v>
          </cell>
          <cell r="B362">
            <v>3.6</v>
          </cell>
          <cell r="C362">
            <v>-0.18</v>
          </cell>
          <cell r="D362">
            <v>1645100</v>
          </cell>
          <cell r="E362">
            <v>6029</v>
          </cell>
          <cell r="F362">
            <v>2208</v>
          </cell>
        </row>
        <row r="363">
          <cell r="A363" t="str">
            <v>KJL</v>
          </cell>
          <cell r="B363">
            <v>6.7</v>
          </cell>
          <cell r="C363">
            <v>0.2</v>
          </cell>
          <cell r="D363">
            <v>56500</v>
          </cell>
          <cell r="E363">
            <v>374</v>
          </cell>
          <cell r="F363">
            <v>1554</v>
          </cell>
        </row>
        <row r="364">
          <cell r="A364" t="str">
            <v>KK</v>
          </cell>
          <cell r="B364">
            <v>1.73</v>
          </cell>
          <cell r="C364">
            <v>-0.02</v>
          </cell>
          <cell r="D364">
            <v>8900</v>
          </cell>
          <cell r="E364">
            <v>15</v>
          </cell>
          <cell r="F364">
            <v>418</v>
          </cell>
        </row>
        <row r="365">
          <cell r="A365" t="str">
            <v>KKC</v>
          </cell>
          <cell r="B365">
            <v>0.03</v>
          </cell>
          <cell r="C365">
            <v>0.01</v>
          </cell>
          <cell r="D365">
            <v>1246900</v>
          </cell>
          <cell r="E365">
            <v>37</v>
          </cell>
          <cell r="F365">
            <v>30</v>
          </cell>
        </row>
        <row r="366">
          <cell r="A366" t="str">
            <v>KKP</v>
          </cell>
          <cell r="B366">
            <v>41</v>
          </cell>
          <cell r="C366">
            <v>-2.25</v>
          </cell>
          <cell r="D366">
            <v>18956000</v>
          </cell>
          <cell r="E366">
            <v>787679</v>
          </cell>
          <cell r="F366">
            <v>34717</v>
          </cell>
        </row>
        <row r="367">
          <cell r="A367" t="str">
            <v>KLINIQ</v>
          </cell>
          <cell r="B367">
            <v>38.5</v>
          </cell>
          <cell r="C367">
            <v>-2</v>
          </cell>
          <cell r="D367">
            <v>1371000</v>
          </cell>
          <cell r="E367">
            <v>53645</v>
          </cell>
          <cell r="F367">
            <v>8800</v>
          </cell>
        </row>
        <row r="368">
          <cell r="A368" t="str">
            <v>KOOL</v>
          </cell>
          <cell r="B368">
            <v>0.35</v>
          </cell>
          <cell r="C368">
            <v>0</v>
          </cell>
          <cell r="D368">
            <v>5533200</v>
          </cell>
          <cell r="E368">
            <v>1981</v>
          </cell>
          <cell r="F368">
            <v>865</v>
          </cell>
        </row>
        <row r="369">
          <cell r="A369" t="str">
            <v>KSL</v>
          </cell>
          <cell r="B369">
            <v>1.76</v>
          </cell>
          <cell r="C369">
            <v>-0.01</v>
          </cell>
          <cell r="D369">
            <v>1418900</v>
          </cell>
          <cell r="E369">
            <v>2493</v>
          </cell>
          <cell r="F369">
            <v>7762</v>
          </cell>
        </row>
        <row r="370">
          <cell r="A370" t="str">
            <v>KTB</v>
          </cell>
          <cell r="B370">
            <v>17.100000000000001</v>
          </cell>
          <cell r="C370">
            <v>-0.3</v>
          </cell>
          <cell r="D370">
            <v>49908300</v>
          </cell>
          <cell r="E370">
            <v>856630</v>
          </cell>
          <cell r="F370">
            <v>243183</v>
          </cell>
        </row>
        <row r="371">
          <cell r="A371" t="str">
            <v>KTC</v>
          </cell>
          <cell r="B371">
            <v>39.5</v>
          </cell>
          <cell r="C371">
            <v>-0.25</v>
          </cell>
          <cell r="D371">
            <v>881700</v>
          </cell>
          <cell r="E371">
            <v>34850</v>
          </cell>
          <cell r="F371">
            <v>101844</v>
          </cell>
        </row>
        <row r="372">
          <cell r="A372" t="str">
            <v>KTIS</v>
          </cell>
          <cell r="B372">
            <v>2.98</v>
          </cell>
          <cell r="C372">
            <v>-0.04</v>
          </cell>
          <cell r="D372">
            <v>19600</v>
          </cell>
          <cell r="E372">
            <v>57</v>
          </cell>
          <cell r="F372">
            <v>11503</v>
          </cell>
        </row>
        <row r="373">
          <cell r="A373" t="str">
            <v>KTMS</v>
          </cell>
          <cell r="B373">
            <v>2.34</v>
          </cell>
          <cell r="C373">
            <v>0.06</v>
          </cell>
          <cell r="D373">
            <v>31600</v>
          </cell>
          <cell r="E373">
            <v>72</v>
          </cell>
          <cell r="F373">
            <v>690</v>
          </cell>
        </row>
        <row r="374">
          <cell r="A374" t="str">
            <v>KUMWEL</v>
          </cell>
          <cell r="B374">
            <v>1.92</v>
          </cell>
          <cell r="C374">
            <v>0.02</v>
          </cell>
          <cell r="D374">
            <v>247200</v>
          </cell>
          <cell r="E374">
            <v>473</v>
          </cell>
          <cell r="F374">
            <v>817</v>
          </cell>
        </row>
        <row r="375">
          <cell r="A375" t="str">
            <v>KUN</v>
          </cell>
          <cell r="B375">
            <v>1.42</v>
          </cell>
          <cell r="C375">
            <v>-0.01</v>
          </cell>
          <cell r="D375">
            <v>700</v>
          </cell>
          <cell r="E375">
            <v>1</v>
          </cell>
          <cell r="F375">
            <v>1064</v>
          </cell>
        </row>
        <row r="376">
          <cell r="A376" t="str">
            <v>KWC</v>
          </cell>
          <cell r="B376">
            <v>267</v>
          </cell>
          <cell r="C376">
            <v>-8</v>
          </cell>
          <cell r="D376">
            <v>100</v>
          </cell>
          <cell r="E376">
            <v>27</v>
          </cell>
          <cell r="F376">
            <v>1650</v>
          </cell>
        </row>
        <row r="377">
          <cell r="A377" t="str">
            <v>KWI</v>
          </cell>
          <cell r="B377">
            <v>0.37</v>
          </cell>
          <cell r="C377">
            <v>0</v>
          </cell>
          <cell r="D377">
            <v>73900</v>
          </cell>
          <cell r="E377">
            <v>27</v>
          </cell>
          <cell r="F377">
            <v>756</v>
          </cell>
        </row>
        <row r="378">
          <cell r="A378" t="str">
            <v>KWM</v>
          </cell>
          <cell r="B378">
            <v>1.28</v>
          </cell>
          <cell r="C378">
            <v>-0.03</v>
          </cell>
          <cell r="D378">
            <v>54200</v>
          </cell>
          <cell r="E378">
            <v>70</v>
          </cell>
          <cell r="F378">
            <v>635</v>
          </cell>
        </row>
        <row r="379">
          <cell r="A379" t="str">
            <v>KYE</v>
          </cell>
          <cell r="B379">
            <v>337</v>
          </cell>
          <cell r="C379">
            <v>1</v>
          </cell>
          <cell r="D379">
            <v>5500</v>
          </cell>
          <cell r="E379">
            <v>1853</v>
          </cell>
          <cell r="F379">
            <v>6633</v>
          </cell>
        </row>
        <row r="380">
          <cell r="A380" t="str">
            <v>L&amp;E</v>
          </cell>
          <cell r="B380">
            <v>0.99</v>
          </cell>
          <cell r="C380">
            <v>-0.01</v>
          </cell>
          <cell r="D380">
            <v>123600</v>
          </cell>
          <cell r="E380">
            <v>123</v>
          </cell>
          <cell r="F380">
            <v>487</v>
          </cell>
        </row>
        <row r="381">
          <cell r="A381" t="str">
            <v>LALIN</v>
          </cell>
          <cell r="B381">
            <v>6.6</v>
          </cell>
          <cell r="C381">
            <v>0.05</v>
          </cell>
          <cell r="D381">
            <v>67700</v>
          </cell>
          <cell r="E381">
            <v>447</v>
          </cell>
          <cell r="F381">
            <v>6105</v>
          </cell>
        </row>
        <row r="382">
          <cell r="A382" t="str">
            <v>LANNA</v>
          </cell>
          <cell r="B382">
            <v>14.2</v>
          </cell>
          <cell r="C382">
            <v>-0.1</v>
          </cell>
          <cell r="D382">
            <v>694200</v>
          </cell>
          <cell r="E382">
            <v>9923</v>
          </cell>
          <cell r="F382">
            <v>7455</v>
          </cell>
        </row>
        <row r="383">
          <cell r="A383" t="str">
            <v>LDC</v>
          </cell>
          <cell r="B383">
            <v>0.5</v>
          </cell>
          <cell r="C383">
            <v>0.01</v>
          </cell>
          <cell r="D383">
            <v>309200</v>
          </cell>
          <cell r="E383">
            <v>157</v>
          </cell>
          <cell r="F383">
            <v>300</v>
          </cell>
        </row>
        <row r="384">
          <cell r="A384" t="str">
            <v>LEE</v>
          </cell>
          <cell r="B384">
            <v>2.44</v>
          </cell>
          <cell r="C384">
            <v>-0.02</v>
          </cell>
          <cell r="D384">
            <v>402300</v>
          </cell>
          <cell r="E384">
            <v>986</v>
          </cell>
          <cell r="F384">
            <v>2269</v>
          </cell>
        </row>
        <row r="385">
          <cell r="A385" t="str">
            <v>LEO</v>
          </cell>
          <cell r="B385">
            <v>4.1399999999999997</v>
          </cell>
          <cell r="C385">
            <v>-0.06</v>
          </cell>
          <cell r="D385">
            <v>102800</v>
          </cell>
          <cell r="E385">
            <v>428</v>
          </cell>
          <cell r="F385">
            <v>1325</v>
          </cell>
        </row>
        <row r="386">
          <cell r="A386" t="str">
            <v>LH</v>
          </cell>
          <cell r="B386">
            <v>5.75</v>
          </cell>
          <cell r="C386">
            <v>0</v>
          </cell>
          <cell r="D386">
            <v>43994800</v>
          </cell>
          <cell r="E386">
            <v>252871</v>
          </cell>
          <cell r="F386">
            <v>68711</v>
          </cell>
        </row>
        <row r="387">
          <cell r="A387" t="str">
            <v>LHFG</v>
          </cell>
          <cell r="B387">
            <v>0.89</v>
          </cell>
          <cell r="C387">
            <v>0</v>
          </cell>
          <cell r="D387">
            <v>1298500</v>
          </cell>
          <cell r="E387">
            <v>1151</v>
          </cell>
          <cell r="F387">
            <v>18853</v>
          </cell>
        </row>
        <row r="388">
          <cell r="A388" t="str">
            <v>LHK</v>
          </cell>
          <cell r="B388">
            <v>3.94</v>
          </cell>
          <cell r="C388">
            <v>-0.02</v>
          </cell>
          <cell r="D388">
            <v>100400</v>
          </cell>
          <cell r="E388">
            <v>393</v>
          </cell>
          <cell r="F388">
            <v>1509</v>
          </cell>
        </row>
        <row r="389">
          <cell r="A389" t="str">
            <v>LIT</v>
          </cell>
          <cell r="B389">
            <v>1.08</v>
          </cell>
          <cell r="C389">
            <v>-0.03</v>
          </cell>
          <cell r="D389">
            <v>184400</v>
          </cell>
          <cell r="E389">
            <v>202</v>
          </cell>
          <cell r="F389">
            <v>501</v>
          </cell>
        </row>
        <row r="390">
          <cell r="A390" t="str">
            <v>LOXLEY</v>
          </cell>
          <cell r="B390">
            <v>1.47</v>
          </cell>
          <cell r="C390">
            <v>-0.01</v>
          </cell>
          <cell r="D390">
            <v>19300</v>
          </cell>
          <cell r="E390">
            <v>28</v>
          </cell>
          <cell r="F390">
            <v>3329</v>
          </cell>
        </row>
        <row r="391">
          <cell r="A391" t="str">
            <v>LPH</v>
          </cell>
          <cell r="B391">
            <v>4.58</v>
          </cell>
          <cell r="C391">
            <v>0</v>
          </cell>
          <cell r="D391">
            <v>13100</v>
          </cell>
          <cell r="E391">
            <v>60</v>
          </cell>
          <cell r="F391">
            <v>3298</v>
          </cell>
        </row>
        <row r="392">
          <cell r="A392" t="str">
            <v>LPN</v>
          </cell>
          <cell r="B392">
            <v>3.2</v>
          </cell>
          <cell r="C392">
            <v>0</v>
          </cell>
          <cell r="D392">
            <v>572900</v>
          </cell>
          <cell r="E392">
            <v>1823</v>
          </cell>
          <cell r="F392">
            <v>4653</v>
          </cell>
        </row>
        <row r="393">
          <cell r="A393" t="str">
            <v>LRH</v>
          </cell>
          <cell r="B393">
            <v>40.25</v>
          </cell>
          <cell r="C393">
            <v>0</v>
          </cell>
          <cell r="D393">
            <v>200</v>
          </cell>
          <cell r="E393">
            <v>8</v>
          </cell>
          <cell r="F393">
            <v>6709</v>
          </cell>
        </row>
        <row r="394">
          <cell r="A394" t="str">
            <v>LST</v>
          </cell>
          <cell r="B394">
            <v>4.8600000000000003</v>
          </cell>
          <cell r="C394">
            <v>0</v>
          </cell>
          <cell r="D394">
            <v>54600</v>
          </cell>
          <cell r="E394">
            <v>264</v>
          </cell>
          <cell r="F394">
            <v>3985</v>
          </cell>
        </row>
        <row r="395">
          <cell r="A395" t="str">
            <v>LTS</v>
          </cell>
          <cell r="B395">
            <v>7.5</v>
          </cell>
          <cell r="C395">
            <v>-0.1</v>
          </cell>
          <cell r="D395">
            <v>453800</v>
          </cell>
          <cell r="E395">
            <v>3423</v>
          </cell>
          <cell r="F395">
            <v>0</v>
          </cell>
        </row>
        <row r="396">
          <cell r="A396" t="str">
            <v>M</v>
          </cell>
          <cell r="B396">
            <v>26.5</v>
          </cell>
          <cell r="C396">
            <v>-0.75</v>
          </cell>
          <cell r="D396">
            <v>597500</v>
          </cell>
          <cell r="E396">
            <v>16078</v>
          </cell>
          <cell r="F396">
            <v>25094</v>
          </cell>
        </row>
        <row r="397">
          <cell r="A397" t="str">
            <v>M-CHAI</v>
          </cell>
          <cell r="B397">
            <v>47.25</v>
          </cell>
          <cell r="C397">
            <v>0</v>
          </cell>
          <cell r="D397">
            <v>5500</v>
          </cell>
          <cell r="E397">
            <v>260</v>
          </cell>
          <cell r="F397">
            <v>7600</v>
          </cell>
        </row>
        <row r="398">
          <cell r="A398" t="str">
            <v>MACO</v>
          </cell>
          <cell r="B398">
            <v>0.57999999999999996</v>
          </cell>
          <cell r="C398">
            <v>0</v>
          </cell>
          <cell r="D398">
            <v>0</v>
          </cell>
          <cell r="E398">
            <v>0</v>
          </cell>
          <cell r="F398">
            <v>4708</v>
          </cell>
        </row>
        <row r="399">
          <cell r="A399" t="str">
            <v>MAGURO</v>
          </cell>
          <cell r="B399">
            <v>13.8</v>
          </cell>
          <cell r="C399">
            <v>-1.6</v>
          </cell>
          <cell r="D399">
            <v>3352800</v>
          </cell>
          <cell r="E399">
            <v>48759</v>
          </cell>
          <cell r="F399">
            <v>0</v>
          </cell>
        </row>
        <row r="400">
          <cell r="A400" t="str">
            <v>MAJOR</v>
          </cell>
          <cell r="B400">
            <v>12.2</v>
          </cell>
          <cell r="C400">
            <v>-0.2</v>
          </cell>
          <cell r="D400">
            <v>3133600</v>
          </cell>
          <cell r="E400">
            <v>38046</v>
          </cell>
          <cell r="F400">
            <v>10198</v>
          </cell>
        </row>
        <row r="401">
          <cell r="A401" t="str">
            <v>MAKRO</v>
          </cell>
          <cell r="B401">
            <v>36</v>
          </cell>
          <cell r="C401">
            <v>-2.04</v>
          </cell>
          <cell r="D401">
            <v>12389800</v>
          </cell>
          <cell r="E401">
            <v>453833</v>
          </cell>
          <cell r="F401">
            <v>380892</v>
          </cell>
        </row>
        <row r="402">
          <cell r="A402" t="str">
            <v>MALEE</v>
          </cell>
          <cell r="B402">
            <v>10.1</v>
          </cell>
          <cell r="C402">
            <v>-0.6</v>
          </cell>
          <cell r="D402">
            <v>1923700</v>
          </cell>
          <cell r="E402">
            <v>19930</v>
          </cell>
          <cell r="F402">
            <v>5730</v>
          </cell>
        </row>
        <row r="403">
          <cell r="A403" t="str">
            <v>MANRIN</v>
          </cell>
          <cell r="B403">
            <v>33.25</v>
          </cell>
          <cell r="C403">
            <v>0</v>
          </cell>
          <cell r="D403">
            <v>0</v>
          </cell>
          <cell r="E403">
            <v>0</v>
          </cell>
          <cell r="F403">
            <v>895</v>
          </cell>
        </row>
        <row r="404">
          <cell r="A404" t="str">
            <v>MASTER</v>
          </cell>
          <cell r="B404">
            <v>53.25</v>
          </cell>
          <cell r="C404">
            <v>-4.25</v>
          </cell>
          <cell r="D404">
            <v>4759200</v>
          </cell>
          <cell r="E404">
            <v>264130</v>
          </cell>
          <cell r="F404">
            <v>16066</v>
          </cell>
        </row>
        <row r="405">
          <cell r="A405" t="str">
            <v>MATCH</v>
          </cell>
          <cell r="B405">
            <v>1.46</v>
          </cell>
          <cell r="C405">
            <v>-0.01</v>
          </cell>
          <cell r="D405">
            <v>22500</v>
          </cell>
          <cell r="E405">
            <v>33</v>
          </cell>
          <cell r="F405">
            <v>1149</v>
          </cell>
        </row>
        <row r="406">
          <cell r="A406" t="str">
            <v>MATI</v>
          </cell>
          <cell r="B406">
            <v>7.85</v>
          </cell>
          <cell r="C406">
            <v>0</v>
          </cell>
          <cell r="D406">
            <v>0</v>
          </cell>
          <cell r="E406">
            <v>0</v>
          </cell>
          <cell r="F406">
            <v>1455</v>
          </cell>
        </row>
        <row r="407">
          <cell r="A407" t="str">
            <v>MAX</v>
          </cell>
          <cell r="B407">
            <v>0.01</v>
          </cell>
          <cell r="C407">
            <v>0</v>
          </cell>
          <cell r="D407">
            <v>0</v>
          </cell>
          <cell r="E407">
            <v>0</v>
          </cell>
          <cell r="F407">
            <v>857</v>
          </cell>
        </row>
        <row r="408">
          <cell r="A408" t="str">
            <v>MBAX</v>
          </cell>
          <cell r="B408">
            <v>2.94</v>
          </cell>
          <cell r="C408">
            <v>0.06</v>
          </cell>
          <cell r="D408">
            <v>44300</v>
          </cell>
          <cell r="E408">
            <v>128</v>
          </cell>
          <cell r="F408">
            <v>583</v>
          </cell>
        </row>
        <row r="409">
          <cell r="A409" t="str">
            <v>MBK</v>
          </cell>
          <cell r="B409">
            <v>16.3</v>
          </cell>
          <cell r="C409">
            <v>-0.2</v>
          </cell>
          <cell r="D409">
            <v>305300</v>
          </cell>
          <cell r="E409">
            <v>5002</v>
          </cell>
          <cell r="F409">
            <v>32332</v>
          </cell>
        </row>
        <row r="410">
          <cell r="A410" t="str">
            <v>MC</v>
          </cell>
          <cell r="B410">
            <v>10.5</v>
          </cell>
          <cell r="C410">
            <v>-0.2</v>
          </cell>
          <cell r="D410">
            <v>762700</v>
          </cell>
          <cell r="E410">
            <v>8084</v>
          </cell>
          <cell r="F410">
            <v>8316</v>
          </cell>
        </row>
        <row r="411">
          <cell r="A411" t="str">
            <v>MCA</v>
          </cell>
          <cell r="B411">
            <v>1.87</v>
          </cell>
          <cell r="C411">
            <v>-0.01</v>
          </cell>
          <cell r="D411">
            <v>725300</v>
          </cell>
          <cell r="E411">
            <v>1359</v>
          </cell>
          <cell r="F411">
            <v>430</v>
          </cell>
        </row>
        <row r="412">
          <cell r="A412" t="str">
            <v>MCOT</v>
          </cell>
          <cell r="B412">
            <v>2.68</v>
          </cell>
          <cell r="C412">
            <v>-0.08</v>
          </cell>
          <cell r="D412">
            <v>15300</v>
          </cell>
          <cell r="E412">
            <v>41</v>
          </cell>
          <cell r="F412">
            <v>1841</v>
          </cell>
        </row>
        <row r="413">
          <cell r="A413" t="str">
            <v>MCS</v>
          </cell>
          <cell r="B413">
            <v>6.9</v>
          </cell>
          <cell r="C413">
            <v>0.05</v>
          </cell>
          <cell r="D413">
            <v>65900</v>
          </cell>
          <cell r="E413">
            <v>451</v>
          </cell>
          <cell r="F413">
            <v>3291</v>
          </cell>
        </row>
        <row r="414">
          <cell r="A414" t="str">
            <v>MDX</v>
          </cell>
          <cell r="B414">
            <v>3.26</v>
          </cell>
          <cell r="C414">
            <v>0.04</v>
          </cell>
          <cell r="D414">
            <v>21400</v>
          </cell>
          <cell r="E414">
            <v>70</v>
          </cell>
          <cell r="F414">
            <v>1560</v>
          </cell>
        </row>
        <row r="415">
          <cell r="A415" t="str">
            <v>MEB</v>
          </cell>
          <cell r="B415">
            <v>29.75</v>
          </cell>
          <cell r="C415">
            <v>0</v>
          </cell>
          <cell r="D415">
            <v>352200</v>
          </cell>
          <cell r="E415">
            <v>10541</v>
          </cell>
          <cell r="F415">
            <v>9000</v>
          </cell>
        </row>
        <row r="416">
          <cell r="A416" t="str">
            <v>MEGA</v>
          </cell>
          <cell r="B416">
            <v>37</v>
          </cell>
          <cell r="C416">
            <v>0.75</v>
          </cell>
          <cell r="D416">
            <v>1733600</v>
          </cell>
          <cell r="E416">
            <v>64456</v>
          </cell>
          <cell r="F416">
            <v>32259</v>
          </cell>
        </row>
        <row r="417">
          <cell r="A417" t="str">
            <v>MENA</v>
          </cell>
          <cell r="B417">
            <v>1.0900000000000001</v>
          </cell>
          <cell r="C417">
            <v>0</v>
          </cell>
          <cell r="D417">
            <v>1234300</v>
          </cell>
          <cell r="E417">
            <v>1326</v>
          </cell>
          <cell r="F417">
            <v>800</v>
          </cell>
        </row>
        <row r="418">
          <cell r="A418" t="str">
            <v>META</v>
          </cell>
          <cell r="B418">
            <v>0.14000000000000001</v>
          </cell>
          <cell r="C418">
            <v>0.02</v>
          </cell>
          <cell r="D418">
            <v>2392500</v>
          </cell>
          <cell r="E418">
            <v>312</v>
          </cell>
          <cell r="F418">
            <v>391</v>
          </cell>
        </row>
        <row r="419">
          <cell r="A419" t="str">
            <v>METCO</v>
          </cell>
          <cell r="B419">
            <v>166.5</v>
          </cell>
          <cell r="C419">
            <v>-1</v>
          </cell>
          <cell r="D419">
            <v>1800</v>
          </cell>
          <cell r="E419">
            <v>301</v>
          </cell>
          <cell r="F419">
            <v>3480</v>
          </cell>
        </row>
        <row r="420">
          <cell r="A420" t="str">
            <v>MFC</v>
          </cell>
          <cell r="B420">
            <v>19.5</v>
          </cell>
          <cell r="C420">
            <v>-0.1</v>
          </cell>
          <cell r="D420">
            <v>10700</v>
          </cell>
          <cell r="E420">
            <v>208</v>
          </cell>
          <cell r="F420">
            <v>2462</v>
          </cell>
        </row>
        <row r="421">
          <cell r="A421" t="str">
            <v>MFEC</v>
          </cell>
          <cell r="B421">
            <v>5.7</v>
          </cell>
          <cell r="C421">
            <v>-0.1</v>
          </cell>
          <cell r="D421">
            <v>68900</v>
          </cell>
          <cell r="E421">
            <v>396</v>
          </cell>
          <cell r="F421">
            <v>2516</v>
          </cell>
        </row>
        <row r="422">
          <cell r="A422" t="str">
            <v>MGC</v>
          </cell>
          <cell r="B422">
            <v>3.82</v>
          </cell>
          <cell r="C422">
            <v>-0.08</v>
          </cell>
          <cell r="D422">
            <v>209300</v>
          </cell>
          <cell r="E422">
            <v>807</v>
          </cell>
          <cell r="F422">
            <v>4278</v>
          </cell>
        </row>
        <row r="423">
          <cell r="A423" t="str">
            <v>MGI</v>
          </cell>
          <cell r="B423">
            <v>15</v>
          </cell>
          <cell r="C423">
            <v>-1.1000000000000001</v>
          </cell>
          <cell r="D423">
            <v>2178500</v>
          </cell>
          <cell r="E423">
            <v>33681</v>
          </cell>
          <cell r="F423">
            <v>3276</v>
          </cell>
        </row>
        <row r="424">
          <cell r="A424" t="str">
            <v>MGT</v>
          </cell>
          <cell r="B424">
            <v>2.2000000000000002</v>
          </cell>
          <cell r="C424">
            <v>0</v>
          </cell>
          <cell r="D424">
            <v>12300</v>
          </cell>
          <cell r="E424">
            <v>27</v>
          </cell>
          <cell r="F424">
            <v>880</v>
          </cell>
        </row>
        <row r="425">
          <cell r="A425" t="str">
            <v>MICRO</v>
          </cell>
          <cell r="B425">
            <v>1.4</v>
          </cell>
          <cell r="C425">
            <v>-0.11</v>
          </cell>
          <cell r="D425">
            <v>298500</v>
          </cell>
          <cell r="E425">
            <v>433</v>
          </cell>
          <cell r="F425">
            <v>1412</v>
          </cell>
        </row>
        <row r="426">
          <cell r="A426" t="str">
            <v>MIDA</v>
          </cell>
          <cell r="B426">
            <v>0.37</v>
          </cell>
          <cell r="C426">
            <v>-0.01</v>
          </cell>
          <cell r="D426">
            <v>263800</v>
          </cell>
          <cell r="E426">
            <v>97</v>
          </cell>
          <cell r="F426">
            <v>952</v>
          </cell>
        </row>
        <row r="427">
          <cell r="A427" t="str">
            <v>MILL</v>
          </cell>
          <cell r="B427">
            <v>0.11</v>
          </cell>
          <cell r="C427">
            <v>0</v>
          </cell>
          <cell r="D427">
            <v>387900</v>
          </cell>
          <cell r="E427">
            <v>44</v>
          </cell>
          <cell r="F427">
            <v>672</v>
          </cell>
        </row>
        <row r="428">
          <cell r="A428" t="str">
            <v>MINT</v>
          </cell>
          <cell r="B428">
            <v>30.5</v>
          </cell>
          <cell r="C428">
            <v>0</v>
          </cell>
          <cell r="D428">
            <v>13572900</v>
          </cell>
          <cell r="E428">
            <v>412049</v>
          </cell>
          <cell r="F428">
            <v>172934</v>
          </cell>
        </row>
        <row r="429">
          <cell r="A429" t="str">
            <v>MITSIB</v>
          </cell>
          <cell r="B429">
            <v>0.76</v>
          </cell>
          <cell r="C429">
            <v>0.02</v>
          </cell>
          <cell r="D429">
            <v>494000</v>
          </cell>
          <cell r="E429">
            <v>368</v>
          </cell>
          <cell r="F429">
            <v>1043</v>
          </cell>
        </row>
        <row r="430">
          <cell r="A430" t="str">
            <v>MJD</v>
          </cell>
          <cell r="B430">
            <v>1.05</v>
          </cell>
          <cell r="C430">
            <v>0</v>
          </cell>
          <cell r="D430">
            <v>111700</v>
          </cell>
          <cell r="E430">
            <v>116</v>
          </cell>
          <cell r="F430">
            <v>903</v>
          </cell>
        </row>
        <row r="431">
          <cell r="A431" t="str">
            <v>MK</v>
          </cell>
          <cell r="B431">
            <v>1.58</v>
          </cell>
          <cell r="C431">
            <v>-0.03</v>
          </cell>
          <cell r="D431">
            <v>10400</v>
          </cell>
          <cell r="E431">
            <v>16</v>
          </cell>
          <cell r="F431">
            <v>1724</v>
          </cell>
        </row>
        <row r="432">
          <cell r="A432" t="str">
            <v>ML</v>
          </cell>
          <cell r="B432">
            <v>0.53</v>
          </cell>
          <cell r="C432">
            <v>0</v>
          </cell>
          <cell r="D432">
            <v>4600</v>
          </cell>
          <cell r="E432">
            <v>2</v>
          </cell>
          <cell r="F432">
            <v>564</v>
          </cell>
        </row>
        <row r="433">
          <cell r="A433" t="str">
            <v>MODERN</v>
          </cell>
          <cell r="B433">
            <v>2.38</v>
          </cell>
          <cell r="C433">
            <v>-0.04</v>
          </cell>
          <cell r="D433">
            <v>1000</v>
          </cell>
          <cell r="E433">
            <v>2</v>
          </cell>
          <cell r="F433">
            <v>1785</v>
          </cell>
        </row>
        <row r="434">
          <cell r="A434" t="str">
            <v>MONO</v>
          </cell>
          <cell r="B434">
            <v>1.18</v>
          </cell>
          <cell r="C434">
            <v>0.06</v>
          </cell>
          <cell r="D434">
            <v>32140900</v>
          </cell>
          <cell r="E434">
            <v>37798</v>
          </cell>
          <cell r="F434">
            <v>4096</v>
          </cell>
        </row>
        <row r="435">
          <cell r="A435" t="str">
            <v>MOONG</v>
          </cell>
          <cell r="B435">
            <v>1.95</v>
          </cell>
          <cell r="C435">
            <v>-0.02</v>
          </cell>
          <cell r="D435">
            <v>74400</v>
          </cell>
          <cell r="E435">
            <v>143</v>
          </cell>
          <cell r="F435">
            <v>658</v>
          </cell>
        </row>
        <row r="436">
          <cell r="A436" t="str">
            <v>MORE</v>
          </cell>
          <cell r="B436">
            <v>0.05</v>
          </cell>
          <cell r="C436">
            <v>-0.01</v>
          </cell>
          <cell r="D436">
            <v>1365200</v>
          </cell>
          <cell r="E436">
            <v>69</v>
          </cell>
          <cell r="F436">
            <v>431</v>
          </cell>
        </row>
        <row r="437">
          <cell r="A437" t="str">
            <v>MOSHI</v>
          </cell>
          <cell r="B437">
            <v>45</v>
          </cell>
          <cell r="C437">
            <v>-0.75</v>
          </cell>
          <cell r="D437">
            <v>466900</v>
          </cell>
          <cell r="E437">
            <v>21597</v>
          </cell>
          <cell r="F437">
            <v>15097</v>
          </cell>
        </row>
        <row r="438">
          <cell r="A438" t="str">
            <v>MPIC</v>
          </cell>
          <cell r="B438">
            <v>1.54</v>
          </cell>
          <cell r="C438">
            <v>0</v>
          </cell>
          <cell r="D438">
            <v>0</v>
          </cell>
          <cell r="E438">
            <v>0</v>
          </cell>
          <cell r="F438">
            <v>2002</v>
          </cell>
        </row>
        <row r="439">
          <cell r="A439" t="str">
            <v>MSC</v>
          </cell>
          <cell r="B439">
            <v>8.65</v>
          </cell>
          <cell r="C439">
            <v>0</v>
          </cell>
          <cell r="D439">
            <v>26900</v>
          </cell>
          <cell r="E439">
            <v>233</v>
          </cell>
          <cell r="F439">
            <v>3132</v>
          </cell>
        </row>
        <row r="440">
          <cell r="A440" t="str">
            <v>MST</v>
          </cell>
          <cell r="B440">
            <v>9</v>
          </cell>
          <cell r="C440">
            <v>0</v>
          </cell>
          <cell r="D440">
            <v>23800</v>
          </cell>
          <cell r="E440">
            <v>214</v>
          </cell>
          <cell r="F440">
            <v>5137</v>
          </cell>
        </row>
        <row r="441">
          <cell r="A441" t="str">
            <v>MTC</v>
          </cell>
          <cell r="B441">
            <v>40.25</v>
          </cell>
          <cell r="C441">
            <v>-0.25</v>
          </cell>
          <cell r="D441">
            <v>1577100</v>
          </cell>
          <cell r="E441">
            <v>63885</v>
          </cell>
          <cell r="F441">
            <v>86920</v>
          </cell>
        </row>
        <row r="442">
          <cell r="A442" t="str">
            <v>MTI</v>
          </cell>
          <cell r="B442">
            <v>106.5</v>
          </cell>
          <cell r="C442">
            <v>0</v>
          </cell>
          <cell r="D442">
            <v>100</v>
          </cell>
          <cell r="E442">
            <v>11</v>
          </cell>
          <cell r="F442">
            <v>6284</v>
          </cell>
        </row>
        <row r="443">
          <cell r="A443" t="str">
            <v>MTW</v>
          </cell>
          <cell r="B443">
            <v>1.2</v>
          </cell>
          <cell r="C443">
            <v>-0.1</v>
          </cell>
          <cell r="D443">
            <v>1069100</v>
          </cell>
          <cell r="E443">
            <v>1331</v>
          </cell>
          <cell r="F443">
            <v>809</v>
          </cell>
        </row>
        <row r="444">
          <cell r="A444" t="str">
            <v>MUD</v>
          </cell>
          <cell r="B444">
            <v>1.44</v>
          </cell>
          <cell r="C444">
            <v>0.04</v>
          </cell>
          <cell r="D444">
            <v>1700</v>
          </cell>
          <cell r="E444">
            <v>2</v>
          </cell>
          <cell r="F444">
            <v>1559</v>
          </cell>
        </row>
        <row r="445">
          <cell r="A445" t="str">
            <v>MVP</v>
          </cell>
          <cell r="B445">
            <v>0.72</v>
          </cell>
          <cell r="C445">
            <v>-0.04</v>
          </cell>
          <cell r="D445">
            <v>764600</v>
          </cell>
          <cell r="E445">
            <v>565</v>
          </cell>
          <cell r="F445">
            <v>246</v>
          </cell>
        </row>
        <row r="446">
          <cell r="A446" t="str">
            <v>NAM</v>
          </cell>
          <cell r="B446">
            <v>4.96</v>
          </cell>
          <cell r="C446">
            <v>-0.04</v>
          </cell>
          <cell r="D446">
            <v>218000</v>
          </cell>
          <cell r="E446">
            <v>1081</v>
          </cell>
          <cell r="F446">
            <v>3486</v>
          </cell>
        </row>
        <row r="447">
          <cell r="A447" t="str">
            <v>NAT</v>
          </cell>
          <cell r="B447">
            <v>4.4000000000000004</v>
          </cell>
          <cell r="C447">
            <v>-0.08</v>
          </cell>
          <cell r="D447">
            <v>294700</v>
          </cell>
          <cell r="E447">
            <v>1303</v>
          </cell>
          <cell r="F447">
            <v>1443</v>
          </cell>
        </row>
        <row r="448">
          <cell r="A448" t="str">
            <v>NATION</v>
          </cell>
          <cell r="B448">
            <v>0.03</v>
          </cell>
          <cell r="C448">
            <v>0</v>
          </cell>
          <cell r="D448">
            <v>2871300</v>
          </cell>
          <cell r="E448">
            <v>86</v>
          </cell>
          <cell r="F448">
            <v>366</v>
          </cell>
        </row>
        <row r="449">
          <cell r="A449" t="str">
            <v>NC</v>
          </cell>
          <cell r="B449">
            <v>2.2000000000000002</v>
          </cell>
          <cell r="C449">
            <v>-0.02</v>
          </cell>
          <cell r="D449">
            <v>1100</v>
          </cell>
          <cell r="E449">
            <v>2</v>
          </cell>
          <cell r="F449">
            <v>329</v>
          </cell>
        </row>
        <row r="450">
          <cell r="A450" t="str">
            <v>NCAP</v>
          </cell>
          <cell r="B450">
            <v>1.47</v>
          </cell>
          <cell r="C450">
            <v>-0.06</v>
          </cell>
          <cell r="D450">
            <v>2927600</v>
          </cell>
          <cell r="E450">
            <v>4360</v>
          </cell>
          <cell r="F450">
            <v>1998</v>
          </cell>
        </row>
        <row r="451">
          <cell r="A451" t="str">
            <v>NCH</v>
          </cell>
          <cell r="B451">
            <v>0.75</v>
          </cell>
          <cell r="C451">
            <v>-0.01</v>
          </cell>
          <cell r="D451">
            <v>258900</v>
          </cell>
          <cell r="E451">
            <v>194</v>
          </cell>
          <cell r="F451">
            <v>934</v>
          </cell>
        </row>
        <row r="452">
          <cell r="A452" t="str">
            <v>NCL</v>
          </cell>
          <cell r="B452">
            <v>0.48</v>
          </cell>
          <cell r="C452">
            <v>0.01</v>
          </cell>
          <cell r="D452">
            <v>15993600</v>
          </cell>
          <cell r="E452">
            <v>8099</v>
          </cell>
          <cell r="F452">
            <v>254</v>
          </cell>
        </row>
        <row r="453">
          <cell r="A453" t="str">
            <v>NDR</v>
          </cell>
          <cell r="B453">
            <v>2.06</v>
          </cell>
          <cell r="C453">
            <v>0</v>
          </cell>
          <cell r="D453">
            <v>147600</v>
          </cell>
          <cell r="E453">
            <v>305</v>
          </cell>
          <cell r="F453">
            <v>722</v>
          </cell>
        </row>
        <row r="454">
          <cell r="A454" t="str">
            <v>NEO</v>
          </cell>
          <cell r="B454">
            <v>51.75</v>
          </cell>
          <cell r="C454">
            <v>-0.75</v>
          </cell>
          <cell r="D454">
            <v>1256000</v>
          </cell>
          <cell r="E454">
            <v>65689</v>
          </cell>
          <cell r="F454">
            <v>0</v>
          </cell>
        </row>
        <row r="455">
          <cell r="A455" t="str">
            <v>NEP</v>
          </cell>
          <cell r="B455">
            <v>0.2</v>
          </cell>
          <cell r="C455">
            <v>-0.01</v>
          </cell>
          <cell r="D455">
            <v>415300</v>
          </cell>
          <cell r="E455">
            <v>83</v>
          </cell>
          <cell r="F455">
            <v>465</v>
          </cell>
        </row>
        <row r="456">
          <cell r="A456" t="str">
            <v>NER</v>
          </cell>
          <cell r="B456">
            <v>4.7</v>
          </cell>
          <cell r="C456">
            <v>0</v>
          </cell>
          <cell r="D456">
            <v>4318200</v>
          </cell>
          <cell r="E456">
            <v>20458</v>
          </cell>
          <cell r="F456">
            <v>8795</v>
          </cell>
        </row>
        <row r="457">
          <cell r="A457" t="str">
            <v>NETBAY</v>
          </cell>
          <cell r="B457">
            <v>14.5</v>
          </cell>
          <cell r="C457">
            <v>0.1</v>
          </cell>
          <cell r="D457">
            <v>1538100</v>
          </cell>
          <cell r="E457">
            <v>22363</v>
          </cell>
          <cell r="F457">
            <v>2900</v>
          </cell>
        </row>
        <row r="458">
          <cell r="A458" t="str">
            <v>NEW</v>
          </cell>
          <cell r="B458">
            <v>84.25</v>
          </cell>
          <cell r="C458">
            <v>0</v>
          </cell>
          <cell r="D458">
            <v>0</v>
          </cell>
          <cell r="E458">
            <v>0</v>
          </cell>
          <cell r="F458">
            <v>843</v>
          </cell>
        </row>
        <row r="459">
          <cell r="A459" t="str">
            <v>NEWS</v>
          </cell>
          <cell r="B459">
            <v>0.02</v>
          </cell>
          <cell r="C459">
            <v>0</v>
          </cell>
          <cell r="D459">
            <v>49819700</v>
          </cell>
          <cell r="E459">
            <v>524</v>
          </cell>
          <cell r="F459">
            <v>2113</v>
          </cell>
        </row>
        <row r="460">
          <cell r="A460" t="str">
            <v>NEX</v>
          </cell>
          <cell r="B460">
            <v>0.99</v>
          </cell>
          <cell r="C460">
            <v>-0.04</v>
          </cell>
          <cell r="D460">
            <v>39142500</v>
          </cell>
          <cell r="E460">
            <v>39393</v>
          </cell>
          <cell r="F460">
            <v>2022</v>
          </cell>
        </row>
        <row r="461">
          <cell r="A461" t="str">
            <v>NFC</v>
          </cell>
          <cell r="B461">
            <v>1.83</v>
          </cell>
          <cell r="C461">
            <v>0</v>
          </cell>
          <cell r="D461">
            <v>100</v>
          </cell>
          <cell r="E461">
            <v>0</v>
          </cell>
          <cell r="F461">
            <v>1991</v>
          </cell>
        </row>
        <row r="462">
          <cell r="A462" t="str">
            <v>NINE</v>
          </cell>
          <cell r="B462">
            <v>5.4</v>
          </cell>
          <cell r="C462">
            <v>-1.82</v>
          </cell>
          <cell r="D462">
            <v>441</v>
          </cell>
          <cell r="E462">
            <v>243</v>
          </cell>
          <cell r="F462">
            <v>8584</v>
          </cell>
        </row>
        <row r="463">
          <cell r="A463" t="str">
            <v>NKI</v>
          </cell>
          <cell r="B463">
            <v>25.25</v>
          </cell>
          <cell r="C463">
            <v>0</v>
          </cell>
          <cell r="D463">
            <v>10300</v>
          </cell>
          <cell r="E463">
            <v>258</v>
          </cell>
          <cell r="F463">
            <v>960</v>
          </cell>
        </row>
        <row r="464">
          <cell r="A464" t="str">
            <v>NL</v>
          </cell>
          <cell r="B464">
            <v>1.68</v>
          </cell>
          <cell r="C464">
            <v>-0.05</v>
          </cell>
          <cell r="D464">
            <v>210300</v>
          </cell>
          <cell r="E464">
            <v>358</v>
          </cell>
          <cell r="F464">
            <v>840</v>
          </cell>
        </row>
        <row r="465">
          <cell r="A465" t="str">
            <v>NNCL</v>
          </cell>
          <cell r="B465">
            <v>1.87</v>
          </cell>
          <cell r="C465">
            <v>0</v>
          </cell>
          <cell r="D465">
            <v>85500</v>
          </cell>
          <cell r="E465">
            <v>158</v>
          </cell>
          <cell r="F465">
            <v>3830</v>
          </cell>
        </row>
        <row r="466">
          <cell r="A466" t="str">
            <v>NOBLE</v>
          </cell>
          <cell r="B466">
            <v>3.2</v>
          </cell>
          <cell r="C466">
            <v>0.02</v>
          </cell>
          <cell r="D466">
            <v>436100</v>
          </cell>
          <cell r="E466">
            <v>1409</v>
          </cell>
          <cell r="F466">
            <v>4437</v>
          </cell>
        </row>
        <row r="467">
          <cell r="A467" t="str">
            <v>NOK</v>
          </cell>
          <cell r="B467">
            <v>1.04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 t="str">
            <v>NOVA</v>
          </cell>
          <cell r="B468">
            <v>12.5</v>
          </cell>
          <cell r="C468">
            <v>0</v>
          </cell>
          <cell r="D468">
            <v>14800</v>
          </cell>
          <cell r="E468">
            <v>186</v>
          </cell>
          <cell r="F468">
            <v>2124</v>
          </cell>
        </row>
        <row r="469">
          <cell r="A469" t="str">
            <v>NPK</v>
          </cell>
          <cell r="B469">
            <v>12.5</v>
          </cell>
          <cell r="C469">
            <v>0.1</v>
          </cell>
          <cell r="D469">
            <v>2200</v>
          </cell>
          <cell r="E469">
            <v>27</v>
          </cell>
          <cell r="F469">
            <v>125</v>
          </cell>
        </row>
        <row r="470">
          <cell r="A470" t="str">
            <v>NRF</v>
          </cell>
          <cell r="B470">
            <v>1.75</v>
          </cell>
          <cell r="C470">
            <v>0.08</v>
          </cell>
          <cell r="D470">
            <v>39466200</v>
          </cell>
          <cell r="E470">
            <v>69902</v>
          </cell>
          <cell r="F470">
            <v>2481</v>
          </cell>
        </row>
        <row r="471">
          <cell r="A471" t="str">
            <v>NSI</v>
          </cell>
          <cell r="B471">
            <v>160.5</v>
          </cell>
          <cell r="C471">
            <v>0.31</v>
          </cell>
          <cell r="D471">
            <v>1100</v>
          </cell>
          <cell r="E471">
            <v>181</v>
          </cell>
          <cell r="F471">
            <v>2231</v>
          </cell>
        </row>
        <row r="472">
          <cell r="A472" t="str">
            <v>NSL</v>
          </cell>
          <cell r="B472">
            <v>31.5</v>
          </cell>
          <cell r="C472">
            <v>0</v>
          </cell>
          <cell r="D472">
            <v>433900</v>
          </cell>
          <cell r="E472">
            <v>13712</v>
          </cell>
          <cell r="F472">
            <v>9525</v>
          </cell>
        </row>
        <row r="473">
          <cell r="A473" t="str">
            <v>NTSC</v>
          </cell>
          <cell r="B473">
            <v>14.3</v>
          </cell>
          <cell r="C473">
            <v>0</v>
          </cell>
          <cell r="D473">
            <v>0</v>
          </cell>
          <cell r="E473">
            <v>0</v>
          </cell>
          <cell r="F473">
            <v>1430</v>
          </cell>
        </row>
        <row r="474">
          <cell r="A474" t="str">
            <v>NTV</v>
          </cell>
          <cell r="B474">
            <v>33.75</v>
          </cell>
          <cell r="C474">
            <v>0.25</v>
          </cell>
          <cell r="D474">
            <v>28400</v>
          </cell>
          <cell r="E474">
            <v>951</v>
          </cell>
          <cell r="F474">
            <v>5400</v>
          </cell>
        </row>
        <row r="475">
          <cell r="A475" t="str">
            <v>NUSA</v>
          </cell>
          <cell r="B475">
            <v>0.35</v>
          </cell>
          <cell r="C475">
            <v>-0.02</v>
          </cell>
          <cell r="D475">
            <v>51292000</v>
          </cell>
          <cell r="E475">
            <v>17409</v>
          </cell>
          <cell r="F475">
            <v>4704</v>
          </cell>
        </row>
        <row r="476">
          <cell r="A476" t="str">
            <v>NV</v>
          </cell>
          <cell r="B476">
            <v>1.02</v>
          </cell>
          <cell r="C476">
            <v>0.02</v>
          </cell>
          <cell r="D476">
            <v>11700</v>
          </cell>
          <cell r="E476">
            <v>12</v>
          </cell>
          <cell r="F476">
            <v>612</v>
          </cell>
        </row>
        <row r="477">
          <cell r="A477" t="str">
            <v>NVD</v>
          </cell>
          <cell r="B477">
            <v>1.71</v>
          </cell>
          <cell r="C477">
            <v>-0.09</v>
          </cell>
          <cell r="D477">
            <v>9900</v>
          </cell>
          <cell r="E477">
            <v>17</v>
          </cell>
          <cell r="F477">
            <v>2656</v>
          </cell>
        </row>
        <row r="478">
          <cell r="A478" t="str">
            <v>NWR</v>
          </cell>
          <cell r="B478">
            <v>0.28000000000000003</v>
          </cell>
          <cell r="C478">
            <v>-0.01</v>
          </cell>
          <cell r="D478">
            <v>200300</v>
          </cell>
          <cell r="E478">
            <v>57</v>
          </cell>
          <cell r="F478">
            <v>750</v>
          </cell>
        </row>
        <row r="479">
          <cell r="A479" t="str">
            <v>NYT</v>
          </cell>
          <cell r="B479">
            <v>3.1</v>
          </cell>
          <cell r="C479">
            <v>-0.1</v>
          </cell>
          <cell r="D479">
            <v>4897700</v>
          </cell>
          <cell r="E479">
            <v>15338</v>
          </cell>
          <cell r="F479">
            <v>3844</v>
          </cell>
        </row>
        <row r="480">
          <cell r="A480" t="str">
            <v>OCC</v>
          </cell>
          <cell r="B480">
            <v>9.85</v>
          </cell>
          <cell r="C480">
            <v>0</v>
          </cell>
          <cell r="D480">
            <v>0</v>
          </cell>
          <cell r="E480">
            <v>0</v>
          </cell>
          <cell r="F480">
            <v>591</v>
          </cell>
        </row>
        <row r="481">
          <cell r="A481" t="str">
            <v>OGC</v>
          </cell>
          <cell r="B481">
            <v>23.4</v>
          </cell>
          <cell r="C481">
            <v>0</v>
          </cell>
          <cell r="D481">
            <v>800</v>
          </cell>
          <cell r="E481">
            <v>19</v>
          </cell>
          <cell r="F481">
            <v>499</v>
          </cell>
        </row>
        <row r="482">
          <cell r="A482" t="str">
            <v>OHTL</v>
          </cell>
          <cell r="B482">
            <v>368</v>
          </cell>
          <cell r="C482">
            <v>-29</v>
          </cell>
          <cell r="D482">
            <v>900</v>
          </cell>
          <cell r="E482">
            <v>333</v>
          </cell>
          <cell r="F482">
            <v>5586</v>
          </cell>
        </row>
        <row r="483">
          <cell r="A483" t="str">
            <v>OISHI</v>
          </cell>
          <cell r="B483">
            <v>47.75</v>
          </cell>
          <cell r="C483">
            <v>0</v>
          </cell>
          <cell r="D483">
            <v>0</v>
          </cell>
          <cell r="E483">
            <v>0</v>
          </cell>
          <cell r="F483">
            <v>17906</v>
          </cell>
        </row>
        <row r="484">
          <cell r="A484" t="str">
            <v>ONEE</v>
          </cell>
          <cell r="B484">
            <v>3.14</v>
          </cell>
          <cell r="C484">
            <v>-0.1</v>
          </cell>
          <cell r="D484">
            <v>3154700</v>
          </cell>
          <cell r="E484">
            <v>10093</v>
          </cell>
          <cell r="F484">
            <v>7477</v>
          </cell>
        </row>
        <row r="485">
          <cell r="A485" t="str">
            <v>OR</v>
          </cell>
          <cell r="B485">
            <v>16.2</v>
          </cell>
          <cell r="C485">
            <v>-0.1</v>
          </cell>
          <cell r="D485">
            <v>7519200</v>
          </cell>
          <cell r="E485">
            <v>121936</v>
          </cell>
          <cell r="F485">
            <v>194400</v>
          </cell>
        </row>
        <row r="486">
          <cell r="A486" t="str">
            <v>ORI</v>
          </cell>
          <cell r="B486">
            <v>4.4000000000000004</v>
          </cell>
          <cell r="C486">
            <v>-0.08</v>
          </cell>
          <cell r="D486">
            <v>2415100</v>
          </cell>
          <cell r="E486">
            <v>10702</v>
          </cell>
          <cell r="F486">
            <v>10798</v>
          </cell>
        </row>
        <row r="487">
          <cell r="A487" t="str">
            <v>ORN</v>
          </cell>
          <cell r="B487">
            <v>0.74</v>
          </cell>
          <cell r="C487">
            <v>-0.05</v>
          </cell>
          <cell r="D487">
            <v>4122600</v>
          </cell>
          <cell r="E487">
            <v>3142</v>
          </cell>
          <cell r="F487">
            <v>1110</v>
          </cell>
        </row>
        <row r="488">
          <cell r="A488" t="str">
            <v>OSP</v>
          </cell>
          <cell r="B488">
            <v>24.7</v>
          </cell>
          <cell r="C488">
            <v>-0.1</v>
          </cell>
          <cell r="D488">
            <v>6270800</v>
          </cell>
          <cell r="E488">
            <v>155470</v>
          </cell>
          <cell r="F488">
            <v>74193</v>
          </cell>
        </row>
        <row r="489">
          <cell r="A489" t="str">
            <v>OTO</v>
          </cell>
          <cell r="B489">
            <v>0.71</v>
          </cell>
          <cell r="C489">
            <v>0</v>
          </cell>
          <cell r="D489">
            <v>0</v>
          </cell>
          <cell r="E489">
            <v>0</v>
          </cell>
          <cell r="F489">
            <v>563</v>
          </cell>
        </row>
        <row r="490">
          <cell r="A490" t="str">
            <v>PACE</v>
          </cell>
          <cell r="B490">
            <v>0.01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 t="str">
            <v>PACO</v>
          </cell>
          <cell r="B491">
            <v>1.48</v>
          </cell>
          <cell r="C491">
            <v>0</v>
          </cell>
          <cell r="D491">
            <v>174500</v>
          </cell>
          <cell r="E491">
            <v>259</v>
          </cell>
          <cell r="F491">
            <v>1470</v>
          </cell>
        </row>
        <row r="492">
          <cell r="A492" t="str">
            <v>PAF</v>
          </cell>
          <cell r="B492">
            <v>1.24</v>
          </cell>
          <cell r="C492">
            <v>0.01</v>
          </cell>
          <cell r="D492">
            <v>12800</v>
          </cell>
          <cell r="E492">
            <v>16</v>
          </cell>
          <cell r="F492">
            <v>670</v>
          </cell>
        </row>
        <row r="493">
          <cell r="A493" t="str">
            <v>PANEL</v>
          </cell>
          <cell r="B493">
            <v>1.59</v>
          </cell>
          <cell r="C493">
            <v>-0.02</v>
          </cell>
          <cell r="D493">
            <v>285500</v>
          </cell>
          <cell r="E493">
            <v>456</v>
          </cell>
          <cell r="F493">
            <v>302</v>
          </cell>
        </row>
        <row r="494">
          <cell r="A494" t="str">
            <v>PAP</v>
          </cell>
          <cell r="B494">
            <v>2.04</v>
          </cell>
          <cell r="C494">
            <v>0.02</v>
          </cell>
          <cell r="D494">
            <v>6200</v>
          </cell>
          <cell r="E494">
            <v>13</v>
          </cell>
          <cell r="F494">
            <v>1360</v>
          </cell>
        </row>
        <row r="495">
          <cell r="A495" t="str">
            <v>PATO</v>
          </cell>
          <cell r="B495">
            <v>9.6</v>
          </cell>
          <cell r="C495">
            <v>0</v>
          </cell>
          <cell r="D495">
            <v>3500</v>
          </cell>
          <cell r="E495">
            <v>34</v>
          </cell>
          <cell r="F495">
            <v>1367</v>
          </cell>
        </row>
        <row r="496">
          <cell r="A496" t="str">
            <v>PB</v>
          </cell>
          <cell r="B496">
            <v>62.25</v>
          </cell>
          <cell r="C496">
            <v>0.25</v>
          </cell>
          <cell r="D496">
            <v>1100</v>
          </cell>
          <cell r="E496">
            <v>69</v>
          </cell>
          <cell r="F496">
            <v>27900</v>
          </cell>
        </row>
        <row r="497">
          <cell r="A497" t="str">
            <v>PCC</v>
          </cell>
          <cell r="B497">
            <v>2.9</v>
          </cell>
          <cell r="C497">
            <v>0</v>
          </cell>
          <cell r="D497">
            <v>91000</v>
          </cell>
          <cell r="E497">
            <v>262</v>
          </cell>
          <cell r="F497">
            <v>3533</v>
          </cell>
        </row>
        <row r="498">
          <cell r="A498" t="str">
            <v>PCSGH</v>
          </cell>
          <cell r="B498">
            <v>5</v>
          </cell>
          <cell r="C498">
            <v>0.02</v>
          </cell>
          <cell r="D498">
            <v>16700</v>
          </cell>
          <cell r="E498">
            <v>82</v>
          </cell>
          <cell r="F498">
            <v>7625</v>
          </cell>
        </row>
        <row r="499">
          <cell r="A499" t="str">
            <v>PDG</v>
          </cell>
          <cell r="B499">
            <v>2.48</v>
          </cell>
          <cell r="C499">
            <v>-0.02</v>
          </cell>
          <cell r="D499">
            <v>19700</v>
          </cell>
          <cell r="E499">
            <v>49</v>
          </cell>
          <cell r="F499">
            <v>737</v>
          </cell>
        </row>
        <row r="500">
          <cell r="A500" t="str">
            <v>PDJ</v>
          </cell>
          <cell r="B500">
            <v>2.12</v>
          </cell>
          <cell r="C500">
            <v>0.02</v>
          </cell>
          <cell r="D500">
            <v>47500</v>
          </cell>
          <cell r="E500">
            <v>100</v>
          </cell>
          <cell r="F500">
            <v>1257</v>
          </cell>
        </row>
        <row r="501">
          <cell r="A501" t="str">
            <v>PEACE</v>
          </cell>
          <cell r="B501">
            <v>2.88</v>
          </cell>
          <cell r="C501">
            <v>0</v>
          </cell>
          <cell r="D501">
            <v>5700</v>
          </cell>
          <cell r="E501">
            <v>16</v>
          </cell>
          <cell r="F501">
            <v>1452</v>
          </cell>
        </row>
        <row r="502">
          <cell r="A502" t="str">
            <v>PEER</v>
          </cell>
          <cell r="B502">
            <v>0.28000000000000003</v>
          </cell>
          <cell r="C502">
            <v>-0.01</v>
          </cell>
          <cell r="D502">
            <v>3105600</v>
          </cell>
          <cell r="E502">
            <v>900</v>
          </cell>
          <cell r="F502">
            <v>306</v>
          </cell>
        </row>
        <row r="503">
          <cell r="A503" t="str">
            <v>PERM</v>
          </cell>
          <cell r="B503">
            <v>0.86</v>
          </cell>
          <cell r="C503">
            <v>0.01</v>
          </cell>
          <cell r="D503">
            <v>60100</v>
          </cell>
          <cell r="E503">
            <v>51</v>
          </cell>
          <cell r="F503">
            <v>652</v>
          </cell>
        </row>
        <row r="504">
          <cell r="A504" t="str">
            <v>PF</v>
          </cell>
          <cell r="B504">
            <v>0.2</v>
          </cell>
          <cell r="C504">
            <v>0</v>
          </cell>
          <cell r="D504">
            <v>1378400</v>
          </cell>
          <cell r="E504">
            <v>275</v>
          </cell>
          <cell r="F504">
            <v>2002</v>
          </cell>
        </row>
        <row r="505">
          <cell r="A505" t="str">
            <v>PG</v>
          </cell>
          <cell r="B505">
            <v>9</v>
          </cell>
          <cell r="C505">
            <v>-0.2</v>
          </cell>
          <cell r="D505">
            <v>2800</v>
          </cell>
          <cell r="E505">
            <v>25</v>
          </cell>
          <cell r="F505">
            <v>864</v>
          </cell>
        </row>
        <row r="506">
          <cell r="A506" t="str">
            <v>PHG</v>
          </cell>
          <cell r="B506">
            <v>16.3</v>
          </cell>
          <cell r="C506">
            <v>-0.3</v>
          </cell>
          <cell r="D506">
            <v>218600</v>
          </cell>
          <cell r="E506">
            <v>3596</v>
          </cell>
          <cell r="F506">
            <v>4890</v>
          </cell>
        </row>
        <row r="507">
          <cell r="A507" t="str">
            <v>PHOL</v>
          </cell>
          <cell r="B507">
            <v>3.04</v>
          </cell>
          <cell r="C507">
            <v>0</v>
          </cell>
          <cell r="D507">
            <v>68500</v>
          </cell>
          <cell r="E507">
            <v>205</v>
          </cell>
          <cell r="F507">
            <v>616</v>
          </cell>
        </row>
        <row r="508">
          <cell r="A508" t="str">
            <v>PICO</v>
          </cell>
          <cell r="B508">
            <v>4.0599999999999996</v>
          </cell>
          <cell r="C508">
            <v>0.1</v>
          </cell>
          <cell r="D508">
            <v>4400</v>
          </cell>
          <cell r="E508">
            <v>17</v>
          </cell>
          <cell r="F508">
            <v>874</v>
          </cell>
        </row>
        <row r="509">
          <cell r="A509" t="str">
            <v>PIMO</v>
          </cell>
          <cell r="B509">
            <v>1.92</v>
          </cell>
          <cell r="C509">
            <v>-0.18</v>
          </cell>
          <cell r="D509">
            <v>10603800</v>
          </cell>
          <cell r="E509">
            <v>20918</v>
          </cell>
          <cell r="F509">
            <v>1493</v>
          </cell>
        </row>
        <row r="510">
          <cell r="A510" t="str">
            <v>PIN</v>
          </cell>
          <cell r="B510">
            <v>4.74</v>
          </cell>
          <cell r="C510">
            <v>-0.04</v>
          </cell>
          <cell r="D510">
            <v>2301700</v>
          </cell>
          <cell r="E510">
            <v>10866</v>
          </cell>
          <cell r="F510">
            <v>5498</v>
          </cell>
        </row>
        <row r="511">
          <cell r="A511" t="str">
            <v>PJW</v>
          </cell>
          <cell r="B511">
            <v>2.7</v>
          </cell>
          <cell r="C511">
            <v>0</v>
          </cell>
          <cell r="D511">
            <v>764200</v>
          </cell>
          <cell r="E511">
            <v>2063</v>
          </cell>
          <cell r="F511">
            <v>1676</v>
          </cell>
        </row>
        <row r="512">
          <cell r="A512" t="str">
            <v>PK</v>
          </cell>
          <cell r="B512">
            <v>0.68</v>
          </cell>
          <cell r="C512">
            <v>-0.04</v>
          </cell>
          <cell r="D512">
            <v>971500</v>
          </cell>
          <cell r="E512">
            <v>671</v>
          </cell>
          <cell r="F512">
            <v>354</v>
          </cell>
        </row>
        <row r="513">
          <cell r="A513" t="str">
            <v>PL</v>
          </cell>
          <cell r="B513">
            <v>1.72</v>
          </cell>
          <cell r="C513">
            <v>-0.01</v>
          </cell>
          <cell r="D513">
            <v>37000</v>
          </cell>
          <cell r="E513">
            <v>64</v>
          </cell>
          <cell r="F513">
            <v>1032</v>
          </cell>
        </row>
        <row r="514">
          <cell r="A514" t="str">
            <v>PLANB</v>
          </cell>
          <cell r="B514">
            <v>7.05</v>
          </cell>
          <cell r="C514">
            <v>-0.1</v>
          </cell>
          <cell r="D514">
            <v>9501700</v>
          </cell>
          <cell r="E514">
            <v>67013</v>
          </cell>
          <cell r="F514">
            <v>30456</v>
          </cell>
        </row>
        <row r="515">
          <cell r="A515" t="str">
            <v>PLANET</v>
          </cell>
          <cell r="B515">
            <v>0.57999999999999996</v>
          </cell>
          <cell r="C515">
            <v>0.01</v>
          </cell>
          <cell r="D515">
            <v>4142600</v>
          </cell>
          <cell r="E515">
            <v>2443</v>
          </cell>
          <cell r="F515">
            <v>307</v>
          </cell>
        </row>
        <row r="516">
          <cell r="A516" t="str">
            <v>PLAT</v>
          </cell>
          <cell r="B516">
            <v>2.2000000000000002</v>
          </cell>
          <cell r="C516">
            <v>0.02</v>
          </cell>
          <cell r="D516">
            <v>64600</v>
          </cell>
          <cell r="E516">
            <v>141</v>
          </cell>
          <cell r="F516">
            <v>6104</v>
          </cell>
        </row>
        <row r="517">
          <cell r="A517" t="str">
            <v>PLE</v>
          </cell>
          <cell r="B517">
            <v>0.43</v>
          </cell>
          <cell r="C517">
            <v>-0.01</v>
          </cell>
          <cell r="D517">
            <v>179400</v>
          </cell>
          <cell r="E517">
            <v>77</v>
          </cell>
          <cell r="F517">
            <v>586</v>
          </cell>
        </row>
        <row r="518">
          <cell r="A518" t="str">
            <v>PLT</v>
          </cell>
          <cell r="B518">
            <v>0.78</v>
          </cell>
          <cell r="C518">
            <v>0</v>
          </cell>
          <cell r="D518">
            <v>809700</v>
          </cell>
          <cell r="E518">
            <v>630</v>
          </cell>
          <cell r="F518">
            <v>749</v>
          </cell>
        </row>
        <row r="519">
          <cell r="A519" t="str">
            <v>PLUS</v>
          </cell>
          <cell r="B519">
            <v>6</v>
          </cell>
          <cell r="C519">
            <v>-0.15</v>
          </cell>
          <cell r="D519">
            <v>3863600</v>
          </cell>
          <cell r="E519">
            <v>22910</v>
          </cell>
          <cell r="F519">
            <v>3987</v>
          </cell>
        </row>
        <row r="520">
          <cell r="A520" t="str">
            <v>PM</v>
          </cell>
          <cell r="B520">
            <v>7.55</v>
          </cell>
          <cell r="C520">
            <v>-0.05</v>
          </cell>
          <cell r="D520">
            <v>417600</v>
          </cell>
          <cell r="E520">
            <v>3143</v>
          </cell>
          <cell r="F520">
            <v>4214</v>
          </cell>
        </row>
        <row r="521">
          <cell r="A521" t="str">
            <v>PMTA</v>
          </cell>
          <cell r="B521">
            <v>8.1999999999999993</v>
          </cell>
          <cell r="C521">
            <v>0</v>
          </cell>
          <cell r="D521">
            <v>0</v>
          </cell>
          <cell r="E521">
            <v>0</v>
          </cell>
          <cell r="F521">
            <v>830</v>
          </cell>
        </row>
        <row r="522">
          <cell r="A522" t="str">
            <v>POLAR</v>
          </cell>
          <cell r="B522">
            <v>0.09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 t="str">
            <v>POLY</v>
          </cell>
          <cell r="B523">
            <v>9.4</v>
          </cell>
          <cell r="C523">
            <v>0.05</v>
          </cell>
          <cell r="D523">
            <v>14800</v>
          </cell>
          <cell r="E523">
            <v>137</v>
          </cell>
          <cell r="F523">
            <v>4230</v>
          </cell>
        </row>
        <row r="524">
          <cell r="A524" t="str">
            <v>POMPUI</v>
          </cell>
          <cell r="B524">
            <v>0.28999999999999998</v>
          </cell>
          <cell r="C524">
            <v>0</v>
          </cell>
          <cell r="D524">
            <v>0</v>
          </cell>
          <cell r="E524">
            <v>0</v>
          </cell>
          <cell r="F524">
            <v>145</v>
          </cell>
        </row>
        <row r="525">
          <cell r="A525" t="str">
            <v>PORT</v>
          </cell>
          <cell r="B525">
            <v>1.64</v>
          </cell>
          <cell r="C525">
            <v>0</v>
          </cell>
          <cell r="D525">
            <v>110300</v>
          </cell>
          <cell r="E525">
            <v>182</v>
          </cell>
          <cell r="F525">
            <v>1002</v>
          </cell>
        </row>
        <row r="526">
          <cell r="A526" t="str">
            <v>POST</v>
          </cell>
          <cell r="B526">
            <v>7.0000000000000007E-2</v>
          </cell>
          <cell r="C526">
            <v>-0.03</v>
          </cell>
          <cell r="D526">
            <v>182800</v>
          </cell>
          <cell r="E526">
            <v>14</v>
          </cell>
          <cell r="F526">
            <v>35</v>
          </cell>
        </row>
        <row r="527">
          <cell r="A527" t="str">
            <v>PPM</v>
          </cell>
          <cell r="B527">
            <v>2.02</v>
          </cell>
          <cell r="C527">
            <v>-0.02</v>
          </cell>
          <cell r="D527">
            <v>30000</v>
          </cell>
          <cell r="E527">
            <v>61</v>
          </cell>
          <cell r="F527">
            <v>852</v>
          </cell>
        </row>
        <row r="528">
          <cell r="A528" t="str">
            <v>PPP</v>
          </cell>
          <cell r="B528">
            <v>1.79</v>
          </cell>
          <cell r="C528">
            <v>-0.01</v>
          </cell>
          <cell r="D528">
            <v>11700</v>
          </cell>
          <cell r="E528">
            <v>21</v>
          </cell>
          <cell r="F528">
            <v>537</v>
          </cell>
        </row>
        <row r="529">
          <cell r="A529" t="str">
            <v>PPPM</v>
          </cell>
          <cell r="B529">
            <v>0.22</v>
          </cell>
          <cell r="C529">
            <v>0.01</v>
          </cell>
          <cell r="D529">
            <v>575100</v>
          </cell>
          <cell r="E529">
            <v>122</v>
          </cell>
          <cell r="F529">
            <v>141</v>
          </cell>
        </row>
        <row r="530">
          <cell r="A530" t="str">
            <v>PPS</v>
          </cell>
          <cell r="B530">
            <v>0.35</v>
          </cell>
          <cell r="C530">
            <v>0</v>
          </cell>
          <cell r="D530">
            <v>65900</v>
          </cell>
          <cell r="E530">
            <v>23</v>
          </cell>
          <cell r="F530">
            <v>301</v>
          </cell>
        </row>
        <row r="531">
          <cell r="A531" t="str">
            <v>PQS</v>
          </cell>
          <cell r="B531">
            <v>2.72</v>
          </cell>
          <cell r="C531">
            <v>-0.02</v>
          </cell>
          <cell r="D531">
            <v>302500</v>
          </cell>
          <cell r="E531">
            <v>840</v>
          </cell>
          <cell r="F531">
            <v>1822</v>
          </cell>
        </row>
        <row r="532">
          <cell r="A532" t="str">
            <v>PR9</v>
          </cell>
          <cell r="B532">
            <v>18.600000000000001</v>
          </cell>
          <cell r="C532">
            <v>0</v>
          </cell>
          <cell r="D532">
            <v>1913100</v>
          </cell>
          <cell r="E532">
            <v>35644</v>
          </cell>
          <cell r="F532">
            <v>14625</v>
          </cell>
        </row>
        <row r="533">
          <cell r="A533" t="str">
            <v>PRAKIT</v>
          </cell>
          <cell r="B533">
            <v>10.199999999999999</v>
          </cell>
          <cell r="C533">
            <v>0.2</v>
          </cell>
          <cell r="D533">
            <v>22600</v>
          </cell>
          <cell r="E533">
            <v>227</v>
          </cell>
          <cell r="F533">
            <v>617</v>
          </cell>
        </row>
        <row r="534">
          <cell r="A534" t="str">
            <v>PRAPAT</v>
          </cell>
          <cell r="B534">
            <v>2.04</v>
          </cell>
          <cell r="C534">
            <v>0.09</v>
          </cell>
          <cell r="D534">
            <v>2039400</v>
          </cell>
          <cell r="E534">
            <v>4081</v>
          </cell>
          <cell r="F534">
            <v>793</v>
          </cell>
        </row>
        <row r="535">
          <cell r="A535" t="str">
            <v>PREB</v>
          </cell>
          <cell r="B535">
            <v>5.25</v>
          </cell>
          <cell r="C535">
            <v>0</v>
          </cell>
          <cell r="D535">
            <v>7200</v>
          </cell>
          <cell r="E535">
            <v>37</v>
          </cell>
          <cell r="F535">
            <v>1621</v>
          </cell>
        </row>
        <row r="536">
          <cell r="A536" t="str">
            <v>PRECHA</v>
          </cell>
          <cell r="B536">
            <v>1.1200000000000001</v>
          </cell>
          <cell r="C536">
            <v>-0.02</v>
          </cell>
          <cell r="D536">
            <v>90300</v>
          </cell>
          <cell r="E536">
            <v>102</v>
          </cell>
          <cell r="F536">
            <v>380</v>
          </cell>
        </row>
        <row r="537">
          <cell r="A537" t="str">
            <v>PRG</v>
          </cell>
          <cell r="B537">
            <v>8.9499999999999993</v>
          </cell>
          <cell r="C537">
            <v>0</v>
          </cell>
          <cell r="D537">
            <v>1400</v>
          </cell>
          <cell r="E537">
            <v>13</v>
          </cell>
          <cell r="F537">
            <v>6206</v>
          </cell>
        </row>
        <row r="538">
          <cell r="A538" t="str">
            <v>PRI</v>
          </cell>
          <cell r="B538">
            <v>8.3000000000000007</v>
          </cell>
          <cell r="C538">
            <v>-0.6</v>
          </cell>
          <cell r="D538">
            <v>1570200</v>
          </cell>
          <cell r="E538">
            <v>13362</v>
          </cell>
          <cell r="F538">
            <v>2656</v>
          </cell>
        </row>
        <row r="539">
          <cell r="A539" t="str">
            <v>PRIME</v>
          </cell>
          <cell r="B539">
            <v>0.35</v>
          </cell>
          <cell r="C539">
            <v>-0.01</v>
          </cell>
          <cell r="D539">
            <v>2158200</v>
          </cell>
          <cell r="E539">
            <v>755</v>
          </cell>
          <cell r="F539">
            <v>1532</v>
          </cell>
        </row>
        <row r="540">
          <cell r="A540" t="str">
            <v>PRIN</v>
          </cell>
          <cell r="B540">
            <v>2.76</v>
          </cell>
          <cell r="C540">
            <v>0.12</v>
          </cell>
          <cell r="D540">
            <v>100</v>
          </cell>
          <cell r="E540">
            <v>0</v>
          </cell>
          <cell r="F540">
            <v>3367</v>
          </cell>
        </row>
        <row r="541">
          <cell r="A541" t="str">
            <v>PRINC</v>
          </cell>
          <cell r="B541">
            <v>2.9</v>
          </cell>
          <cell r="C541">
            <v>-0.04</v>
          </cell>
          <cell r="D541">
            <v>376200</v>
          </cell>
          <cell r="E541">
            <v>1097</v>
          </cell>
          <cell r="F541">
            <v>10969</v>
          </cell>
        </row>
        <row r="542">
          <cell r="A542" t="str">
            <v>PRM</v>
          </cell>
          <cell r="B542">
            <v>8.35</v>
          </cell>
          <cell r="C542">
            <v>0.05</v>
          </cell>
          <cell r="D542">
            <v>5783200</v>
          </cell>
          <cell r="E542">
            <v>48140</v>
          </cell>
          <cell r="F542">
            <v>20875</v>
          </cell>
        </row>
        <row r="543">
          <cell r="A543" t="str">
            <v>PRO</v>
          </cell>
          <cell r="B543">
            <v>0.35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 t="str">
            <v>PROEN</v>
          </cell>
          <cell r="B544">
            <v>1.06</v>
          </cell>
          <cell r="C544">
            <v>0</v>
          </cell>
          <cell r="D544">
            <v>12449000</v>
          </cell>
          <cell r="E544">
            <v>13432</v>
          </cell>
          <cell r="F544">
            <v>360</v>
          </cell>
        </row>
        <row r="545">
          <cell r="A545" t="str">
            <v>PROS</v>
          </cell>
          <cell r="B545">
            <v>1.17</v>
          </cell>
          <cell r="C545">
            <v>-0.01</v>
          </cell>
          <cell r="D545">
            <v>78900</v>
          </cell>
          <cell r="E545">
            <v>92</v>
          </cell>
          <cell r="F545">
            <v>645</v>
          </cell>
        </row>
        <row r="546">
          <cell r="A546" t="str">
            <v>PROUD</v>
          </cell>
          <cell r="B546">
            <v>1.57</v>
          </cell>
          <cell r="C546">
            <v>0.01</v>
          </cell>
          <cell r="D546">
            <v>54300</v>
          </cell>
          <cell r="E546">
            <v>85</v>
          </cell>
          <cell r="F546">
            <v>1529</v>
          </cell>
        </row>
        <row r="547">
          <cell r="A547" t="str">
            <v>PRTR</v>
          </cell>
          <cell r="B547">
            <v>4.42</v>
          </cell>
          <cell r="C547">
            <v>-0.02</v>
          </cell>
          <cell r="D547">
            <v>619200</v>
          </cell>
          <cell r="E547">
            <v>2684</v>
          </cell>
          <cell r="F547">
            <v>2604</v>
          </cell>
        </row>
        <row r="548">
          <cell r="A548" t="str">
            <v>PSG</v>
          </cell>
          <cell r="B548">
            <v>0.53</v>
          </cell>
          <cell r="C548">
            <v>0</v>
          </cell>
          <cell r="D548">
            <v>13668600</v>
          </cell>
          <cell r="E548">
            <v>7204</v>
          </cell>
          <cell r="F548">
            <v>34446</v>
          </cell>
        </row>
        <row r="549">
          <cell r="A549" t="str">
            <v>PSH</v>
          </cell>
          <cell r="B549">
            <v>9.15</v>
          </cell>
          <cell r="C549">
            <v>-0.05</v>
          </cell>
          <cell r="D549">
            <v>1584200</v>
          </cell>
          <cell r="E549">
            <v>14504</v>
          </cell>
          <cell r="F549">
            <v>20134</v>
          </cell>
        </row>
        <row r="550">
          <cell r="A550" t="str">
            <v>PSL</v>
          </cell>
          <cell r="B550">
            <v>8.25</v>
          </cell>
          <cell r="C550">
            <v>-0.1</v>
          </cell>
          <cell r="D550">
            <v>4857200</v>
          </cell>
          <cell r="E550">
            <v>40433</v>
          </cell>
          <cell r="F550">
            <v>12864</v>
          </cell>
        </row>
        <row r="551">
          <cell r="A551" t="str">
            <v>PSP</v>
          </cell>
          <cell r="B551">
            <v>5.05</v>
          </cell>
          <cell r="C551">
            <v>0</v>
          </cell>
          <cell r="D551">
            <v>499000</v>
          </cell>
          <cell r="E551">
            <v>2517</v>
          </cell>
          <cell r="F551">
            <v>7140</v>
          </cell>
        </row>
        <row r="552">
          <cell r="A552" t="str">
            <v>PSTC</v>
          </cell>
          <cell r="B552">
            <v>0.51</v>
          </cell>
          <cell r="C552">
            <v>0</v>
          </cell>
          <cell r="D552">
            <v>2985800</v>
          </cell>
          <cell r="E552">
            <v>1523</v>
          </cell>
          <cell r="F552">
            <v>1767</v>
          </cell>
        </row>
        <row r="553">
          <cell r="A553" t="str">
            <v>PT</v>
          </cell>
          <cell r="B553">
            <v>8.85</v>
          </cell>
          <cell r="C553">
            <v>0</v>
          </cell>
          <cell r="D553">
            <v>78800</v>
          </cell>
          <cell r="E553">
            <v>694</v>
          </cell>
          <cell r="F553">
            <v>2512</v>
          </cell>
        </row>
        <row r="554">
          <cell r="A554" t="str">
            <v>PTC</v>
          </cell>
          <cell r="B554">
            <v>1.46</v>
          </cell>
          <cell r="C554">
            <v>0</v>
          </cell>
          <cell r="D554">
            <v>30700</v>
          </cell>
          <cell r="E554">
            <v>45</v>
          </cell>
          <cell r="F554">
            <v>607</v>
          </cell>
        </row>
        <row r="555">
          <cell r="A555" t="str">
            <v>PTECH</v>
          </cell>
          <cell r="B555">
            <v>6</v>
          </cell>
          <cell r="C555">
            <v>0</v>
          </cell>
          <cell r="D555">
            <v>0</v>
          </cell>
          <cell r="E555">
            <v>0</v>
          </cell>
          <cell r="F555">
            <v>1469</v>
          </cell>
        </row>
        <row r="556">
          <cell r="A556" t="str">
            <v>PTG</v>
          </cell>
          <cell r="B556">
            <v>8.0500000000000007</v>
          </cell>
          <cell r="C556">
            <v>-0.05</v>
          </cell>
          <cell r="D556">
            <v>1358200</v>
          </cell>
          <cell r="E556">
            <v>10978</v>
          </cell>
          <cell r="F556">
            <v>13444</v>
          </cell>
        </row>
        <row r="557">
          <cell r="A557" t="str">
            <v>PTL</v>
          </cell>
          <cell r="B557">
            <v>12.1</v>
          </cell>
          <cell r="C557">
            <v>-0.1</v>
          </cell>
          <cell r="D557">
            <v>231000</v>
          </cell>
          <cell r="E557">
            <v>2810</v>
          </cell>
          <cell r="F557">
            <v>10890</v>
          </cell>
        </row>
        <row r="558">
          <cell r="A558" t="str">
            <v>PTT</v>
          </cell>
          <cell r="B558">
            <v>32.25</v>
          </cell>
          <cell r="C558">
            <v>-0.25</v>
          </cell>
          <cell r="D558">
            <v>21537500</v>
          </cell>
          <cell r="E558">
            <v>697936</v>
          </cell>
          <cell r="F558">
            <v>921157</v>
          </cell>
        </row>
        <row r="559">
          <cell r="A559" t="str">
            <v>PTTEP</v>
          </cell>
          <cell r="B559">
            <v>144.5</v>
          </cell>
          <cell r="C559">
            <v>-3</v>
          </cell>
          <cell r="D559">
            <v>5790500</v>
          </cell>
          <cell r="E559">
            <v>841720</v>
          </cell>
          <cell r="F559">
            <v>579618</v>
          </cell>
        </row>
        <row r="560">
          <cell r="A560" t="str">
            <v>PTTGC</v>
          </cell>
          <cell r="B560">
            <v>27.5</v>
          </cell>
          <cell r="C560">
            <v>-1</v>
          </cell>
          <cell r="D560">
            <v>17482800</v>
          </cell>
          <cell r="E560">
            <v>486189</v>
          </cell>
          <cell r="F560">
            <v>123993</v>
          </cell>
        </row>
        <row r="561">
          <cell r="A561" t="str">
            <v>PYLON</v>
          </cell>
          <cell r="B561">
            <v>2.14</v>
          </cell>
          <cell r="C561">
            <v>-0.02</v>
          </cell>
          <cell r="D561">
            <v>25400</v>
          </cell>
          <cell r="E561">
            <v>54</v>
          </cell>
          <cell r="F561">
            <v>1590</v>
          </cell>
        </row>
        <row r="562">
          <cell r="A562" t="str">
            <v>Q-CON</v>
          </cell>
          <cell r="B562">
            <v>10.4</v>
          </cell>
          <cell r="C562">
            <v>-0.2</v>
          </cell>
          <cell r="D562">
            <v>569500</v>
          </cell>
          <cell r="E562">
            <v>5908</v>
          </cell>
          <cell r="F562">
            <v>4160</v>
          </cell>
        </row>
        <row r="563">
          <cell r="A563" t="str">
            <v>QH</v>
          </cell>
          <cell r="B563">
            <v>1.82</v>
          </cell>
          <cell r="C563">
            <v>-0.03</v>
          </cell>
          <cell r="D563">
            <v>20201400</v>
          </cell>
          <cell r="E563">
            <v>36869</v>
          </cell>
          <cell r="F563">
            <v>19500</v>
          </cell>
        </row>
        <row r="564">
          <cell r="A564" t="str">
            <v>QHHRREIT</v>
          </cell>
          <cell r="B564">
            <v>6.7</v>
          </cell>
          <cell r="C564">
            <v>-0.05</v>
          </cell>
          <cell r="D564">
            <v>240100</v>
          </cell>
          <cell r="E564">
            <v>1609</v>
          </cell>
          <cell r="F564">
            <v>0</v>
          </cell>
        </row>
        <row r="565">
          <cell r="A565" t="str">
            <v>QLT</v>
          </cell>
          <cell r="B565">
            <v>2.4</v>
          </cell>
          <cell r="C565">
            <v>0</v>
          </cell>
          <cell r="D565">
            <v>2500</v>
          </cell>
          <cell r="E565">
            <v>6</v>
          </cell>
          <cell r="F565">
            <v>237</v>
          </cell>
        </row>
        <row r="566">
          <cell r="A566" t="str">
            <v>QTC</v>
          </cell>
          <cell r="B566">
            <v>4.0999999999999996</v>
          </cell>
          <cell r="C566">
            <v>-0.04</v>
          </cell>
          <cell r="D566">
            <v>30900</v>
          </cell>
          <cell r="E566">
            <v>126</v>
          </cell>
          <cell r="F566">
            <v>1398</v>
          </cell>
        </row>
        <row r="567">
          <cell r="A567" t="str">
            <v>QTCG</v>
          </cell>
          <cell r="B567">
            <v>0.71</v>
          </cell>
          <cell r="C567">
            <v>-0.01</v>
          </cell>
          <cell r="D567">
            <v>21614600</v>
          </cell>
          <cell r="E567">
            <v>15509</v>
          </cell>
          <cell r="F567">
            <v>0</v>
          </cell>
        </row>
        <row r="568">
          <cell r="A568" t="str">
            <v>RABBIT</v>
          </cell>
          <cell r="B568">
            <v>0.53</v>
          </cell>
          <cell r="C568">
            <v>-0.01</v>
          </cell>
          <cell r="D568">
            <v>25414600</v>
          </cell>
          <cell r="E568">
            <v>13495</v>
          </cell>
          <cell r="F568">
            <v>3948</v>
          </cell>
        </row>
        <row r="569">
          <cell r="A569" t="str">
            <v>RAM</v>
          </cell>
          <cell r="B569">
            <v>29.5</v>
          </cell>
          <cell r="C569">
            <v>-0.25</v>
          </cell>
          <cell r="D569">
            <v>41500</v>
          </cell>
          <cell r="E569">
            <v>1229</v>
          </cell>
          <cell r="F569">
            <v>35700</v>
          </cell>
        </row>
        <row r="570">
          <cell r="A570" t="str">
            <v>RATCH</v>
          </cell>
          <cell r="B570">
            <v>28.25</v>
          </cell>
          <cell r="C570">
            <v>-0.75</v>
          </cell>
          <cell r="D570">
            <v>2399300</v>
          </cell>
          <cell r="E570">
            <v>68282</v>
          </cell>
          <cell r="F570">
            <v>61987</v>
          </cell>
        </row>
        <row r="571">
          <cell r="A571" t="str">
            <v>RBF</v>
          </cell>
          <cell r="B571">
            <v>7.65</v>
          </cell>
          <cell r="C571">
            <v>-0.65</v>
          </cell>
          <cell r="D571">
            <v>9481600</v>
          </cell>
          <cell r="E571">
            <v>74044</v>
          </cell>
          <cell r="F571">
            <v>15300</v>
          </cell>
        </row>
        <row r="572">
          <cell r="A572" t="str">
            <v>RCL</v>
          </cell>
          <cell r="B572">
            <v>21.9</v>
          </cell>
          <cell r="C572">
            <v>-1.1000000000000001</v>
          </cell>
          <cell r="D572">
            <v>5746500</v>
          </cell>
          <cell r="E572">
            <v>128009</v>
          </cell>
          <cell r="F572">
            <v>18315</v>
          </cell>
        </row>
        <row r="573">
          <cell r="A573" t="str">
            <v>READY</v>
          </cell>
          <cell r="B573">
            <v>6.8</v>
          </cell>
          <cell r="C573">
            <v>0</v>
          </cell>
          <cell r="D573">
            <v>9900</v>
          </cell>
          <cell r="E573">
            <v>67</v>
          </cell>
          <cell r="F573">
            <v>816</v>
          </cell>
        </row>
        <row r="574">
          <cell r="A574" t="str">
            <v>RICHY</v>
          </cell>
          <cell r="B574">
            <v>0.48</v>
          </cell>
          <cell r="C574">
            <v>-0.01</v>
          </cell>
          <cell r="D574">
            <v>577300</v>
          </cell>
          <cell r="E574">
            <v>279</v>
          </cell>
          <cell r="F574">
            <v>798</v>
          </cell>
        </row>
        <row r="575">
          <cell r="A575" t="str">
            <v>RJH</v>
          </cell>
          <cell r="B575">
            <v>24</v>
          </cell>
          <cell r="C575">
            <v>-0.3</v>
          </cell>
          <cell r="D575">
            <v>399200</v>
          </cell>
          <cell r="E575">
            <v>9632</v>
          </cell>
          <cell r="F575">
            <v>7320</v>
          </cell>
        </row>
        <row r="576">
          <cell r="A576" t="str">
            <v>RML</v>
          </cell>
          <cell r="B576">
            <v>0.39</v>
          </cell>
          <cell r="C576">
            <v>0</v>
          </cell>
          <cell r="D576">
            <v>1193200</v>
          </cell>
          <cell r="E576">
            <v>454</v>
          </cell>
          <cell r="F576">
            <v>2110</v>
          </cell>
        </row>
        <row r="577">
          <cell r="A577" t="str">
            <v>ROCK</v>
          </cell>
          <cell r="B577">
            <v>10.9</v>
          </cell>
          <cell r="C577">
            <v>0</v>
          </cell>
          <cell r="D577">
            <v>200</v>
          </cell>
          <cell r="E577">
            <v>2</v>
          </cell>
          <cell r="F577">
            <v>218</v>
          </cell>
        </row>
        <row r="578">
          <cell r="A578" t="str">
            <v>ROCTEC</v>
          </cell>
          <cell r="B578">
            <v>0.83</v>
          </cell>
          <cell r="C578">
            <v>-0.01</v>
          </cell>
          <cell r="D578">
            <v>4674900</v>
          </cell>
          <cell r="E578">
            <v>3876</v>
          </cell>
          <cell r="F578">
            <v>6738</v>
          </cell>
        </row>
        <row r="579">
          <cell r="A579" t="str">
            <v>ROH</v>
          </cell>
          <cell r="B579">
            <v>2.66</v>
          </cell>
          <cell r="C579">
            <v>0.06</v>
          </cell>
          <cell r="D579">
            <v>1200</v>
          </cell>
          <cell r="E579">
            <v>3</v>
          </cell>
          <cell r="F579">
            <v>2498</v>
          </cell>
        </row>
        <row r="580">
          <cell r="A580" t="str">
            <v>ROJNA</v>
          </cell>
          <cell r="B580">
            <v>5.9</v>
          </cell>
          <cell r="C580">
            <v>-0.15</v>
          </cell>
          <cell r="D580">
            <v>3140800</v>
          </cell>
          <cell r="E580">
            <v>18695</v>
          </cell>
          <cell r="F580">
            <v>11921</v>
          </cell>
        </row>
        <row r="581">
          <cell r="A581" t="str">
            <v>RP</v>
          </cell>
          <cell r="B581">
            <v>1.1399999999999999</v>
          </cell>
          <cell r="C581">
            <v>0.02</v>
          </cell>
          <cell r="D581">
            <v>14800</v>
          </cell>
          <cell r="E581">
            <v>17</v>
          </cell>
          <cell r="F581">
            <v>223</v>
          </cell>
        </row>
        <row r="582">
          <cell r="A582" t="str">
            <v>RPC</v>
          </cell>
          <cell r="B582">
            <v>0.6</v>
          </cell>
          <cell r="C582">
            <v>0</v>
          </cell>
          <cell r="D582">
            <v>577800</v>
          </cell>
          <cell r="E582">
            <v>348</v>
          </cell>
          <cell r="F582">
            <v>783</v>
          </cell>
        </row>
        <row r="583">
          <cell r="A583" t="str">
            <v>RPH</v>
          </cell>
          <cell r="B583">
            <v>5.85</v>
          </cell>
          <cell r="C583">
            <v>0</v>
          </cell>
          <cell r="D583">
            <v>331900</v>
          </cell>
          <cell r="E583">
            <v>1942</v>
          </cell>
          <cell r="F583">
            <v>3194</v>
          </cell>
        </row>
        <row r="584">
          <cell r="A584" t="str">
            <v>RS</v>
          </cell>
          <cell r="B584">
            <v>12</v>
          </cell>
          <cell r="C584">
            <v>0.2</v>
          </cell>
          <cell r="D584">
            <v>393600</v>
          </cell>
          <cell r="E584">
            <v>4698</v>
          </cell>
          <cell r="F584">
            <v>12730</v>
          </cell>
        </row>
        <row r="585">
          <cell r="A585" t="str">
            <v>RSP</v>
          </cell>
          <cell r="B585">
            <v>2.02</v>
          </cell>
          <cell r="C585">
            <v>0</v>
          </cell>
          <cell r="D585">
            <v>135000</v>
          </cell>
          <cell r="E585">
            <v>270</v>
          </cell>
          <cell r="F585">
            <v>1501</v>
          </cell>
        </row>
        <row r="586">
          <cell r="A586" t="str">
            <v>RT</v>
          </cell>
          <cell r="B586">
            <v>0.51</v>
          </cell>
          <cell r="C586">
            <v>-0.01</v>
          </cell>
          <cell r="D586">
            <v>289800</v>
          </cell>
          <cell r="E586">
            <v>149</v>
          </cell>
          <cell r="F586">
            <v>702</v>
          </cell>
        </row>
        <row r="587">
          <cell r="A587" t="str">
            <v>RWI</v>
          </cell>
          <cell r="B587">
            <v>0.49</v>
          </cell>
          <cell r="C587">
            <v>-0.01</v>
          </cell>
          <cell r="D587">
            <v>489600</v>
          </cell>
          <cell r="E587">
            <v>244</v>
          </cell>
          <cell r="F587">
            <v>448</v>
          </cell>
        </row>
        <row r="588">
          <cell r="A588" t="str">
            <v>S&amp;J</v>
          </cell>
          <cell r="B588">
            <v>50</v>
          </cell>
          <cell r="C588">
            <v>0</v>
          </cell>
          <cell r="D588">
            <v>2500</v>
          </cell>
          <cell r="E588">
            <v>122</v>
          </cell>
          <cell r="F588">
            <v>7497</v>
          </cell>
        </row>
        <row r="589">
          <cell r="A589" t="str">
            <v>S</v>
          </cell>
          <cell r="B589">
            <v>0.75</v>
          </cell>
          <cell r="C589">
            <v>0</v>
          </cell>
          <cell r="D589">
            <v>816600</v>
          </cell>
          <cell r="E589">
            <v>613</v>
          </cell>
          <cell r="F589">
            <v>5140</v>
          </cell>
        </row>
        <row r="590">
          <cell r="A590" t="str">
            <v>S11</v>
          </cell>
          <cell r="B590">
            <v>2.2000000000000002</v>
          </cell>
          <cell r="C590">
            <v>-0.02</v>
          </cell>
          <cell r="D590">
            <v>9200</v>
          </cell>
          <cell r="E590">
            <v>20</v>
          </cell>
          <cell r="F590">
            <v>1361</v>
          </cell>
        </row>
        <row r="591">
          <cell r="A591" t="str">
            <v>SA</v>
          </cell>
          <cell r="B591">
            <v>7.85</v>
          </cell>
          <cell r="C591">
            <v>0.15</v>
          </cell>
          <cell r="D591">
            <v>188000</v>
          </cell>
          <cell r="E591">
            <v>1467</v>
          </cell>
          <cell r="F591">
            <v>9411</v>
          </cell>
        </row>
        <row r="592">
          <cell r="A592" t="str">
            <v>SAAM</v>
          </cell>
          <cell r="B592">
            <v>7.55</v>
          </cell>
          <cell r="C592">
            <v>0.05</v>
          </cell>
          <cell r="D592">
            <v>1029700</v>
          </cell>
          <cell r="E592">
            <v>7772</v>
          </cell>
          <cell r="F592">
            <v>2265</v>
          </cell>
        </row>
        <row r="593">
          <cell r="A593" t="str">
            <v>SABINA</v>
          </cell>
          <cell r="B593">
            <v>21.5</v>
          </cell>
          <cell r="C593">
            <v>-0.5</v>
          </cell>
          <cell r="D593">
            <v>2125300</v>
          </cell>
          <cell r="E593">
            <v>45883</v>
          </cell>
          <cell r="F593">
            <v>7471</v>
          </cell>
        </row>
        <row r="594">
          <cell r="A594" t="str">
            <v>SABUY</v>
          </cell>
          <cell r="B594">
            <v>0.62</v>
          </cell>
          <cell r="C594">
            <v>0</v>
          </cell>
          <cell r="D594">
            <v>14444500</v>
          </cell>
          <cell r="E594">
            <v>9093</v>
          </cell>
          <cell r="F594">
            <v>1095</v>
          </cell>
        </row>
        <row r="595">
          <cell r="A595" t="str">
            <v>SAF</v>
          </cell>
          <cell r="B595">
            <v>0.64</v>
          </cell>
          <cell r="C595">
            <v>-0.02</v>
          </cell>
          <cell r="D595">
            <v>107100</v>
          </cell>
          <cell r="E595">
            <v>70</v>
          </cell>
          <cell r="F595">
            <v>195</v>
          </cell>
        </row>
        <row r="596">
          <cell r="A596" t="str">
            <v>SAFE</v>
          </cell>
          <cell r="B596">
            <v>16.100000000000001</v>
          </cell>
          <cell r="C596">
            <v>-0.4</v>
          </cell>
          <cell r="D596">
            <v>302200</v>
          </cell>
          <cell r="E596">
            <v>4902</v>
          </cell>
          <cell r="F596">
            <v>4894</v>
          </cell>
        </row>
        <row r="597">
          <cell r="A597" t="str">
            <v>SAK</v>
          </cell>
          <cell r="B597">
            <v>5.0999999999999996</v>
          </cell>
          <cell r="C597">
            <v>-0.05</v>
          </cell>
          <cell r="D597">
            <v>290700</v>
          </cell>
          <cell r="E597">
            <v>1498</v>
          </cell>
          <cell r="F597">
            <v>10794</v>
          </cell>
        </row>
        <row r="598">
          <cell r="A598" t="str">
            <v>SALEE</v>
          </cell>
          <cell r="B598">
            <v>0.52</v>
          </cell>
          <cell r="C598">
            <v>0</v>
          </cell>
          <cell r="D598">
            <v>278500</v>
          </cell>
          <cell r="E598">
            <v>142</v>
          </cell>
          <cell r="F598">
            <v>791</v>
          </cell>
        </row>
        <row r="599">
          <cell r="A599" t="str">
            <v>SAM</v>
          </cell>
          <cell r="B599">
            <v>0.38</v>
          </cell>
          <cell r="C599">
            <v>0</v>
          </cell>
          <cell r="D599">
            <v>0</v>
          </cell>
          <cell r="E599">
            <v>0</v>
          </cell>
          <cell r="F599">
            <v>397</v>
          </cell>
        </row>
        <row r="600">
          <cell r="A600" t="str">
            <v>SAMART</v>
          </cell>
          <cell r="B600">
            <v>6.75</v>
          </cell>
          <cell r="C600">
            <v>-0.15</v>
          </cell>
          <cell r="D600">
            <v>408400</v>
          </cell>
          <cell r="E600">
            <v>2761</v>
          </cell>
          <cell r="F600">
            <v>6794</v>
          </cell>
        </row>
        <row r="601">
          <cell r="A601" t="str">
            <v>SAMCO</v>
          </cell>
          <cell r="B601">
            <v>1.01</v>
          </cell>
          <cell r="C601">
            <v>0</v>
          </cell>
          <cell r="D601">
            <v>81700</v>
          </cell>
          <cell r="E601">
            <v>82</v>
          </cell>
          <cell r="F601">
            <v>648</v>
          </cell>
        </row>
        <row r="602">
          <cell r="A602" t="str">
            <v>SAMTEL</v>
          </cell>
          <cell r="B602">
            <v>4.32</v>
          </cell>
          <cell r="C602">
            <v>0.04</v>
          </cell>
          <cell r="D602">
            <v>732400</v>
          </cell>
          <cell r="E602">
            <v>3198</v>
          </cell>
          <cell r="F602">
            <v>2608</v>
          </cell>
        </row>
        <row r="603">
          <cell r="A603" t="str">
            <v>SANKO</v>
          </cell>
          <cell r="B603">
            <v>1.29</v>
          </cell>
          <cell r="C603">
            <v>-0.02</v>
          </cell>
          <cell r="D603">
            <v>169100</v>
          </cell>
          <cell r="E603">
            <v>219</v>
          </cell>
          <cell r="F603">
            <v>408</v>
          </cell>
        </row>
        <row r="604">
          <cell r="A604" t="str">
            <v>SAPPE</v>
          </cell>
          <cell r="B604">
            <v>92</v>
          </cell>
          <cell r="C604">
            <v>-1.25</v>
          </cell>
          <cell r="D604">
            <v>913400</v>
          </cell>
          <cell r="E604">
            <v>84011</v>
          </cell>
          <cell r="F604">
            <v>28363</v>
          </cell>
        </row>
        <row r="605">
          <cell r="A605" t="str">
            <v>SAT</v>
          </cell>
          <cell r="B605">
            <v>11.9</v>
          </cell>
          <cell r="C605">
            <v>0</v>
          </cell>
          <cell r="D605">
            <v>776700</v>
          </cell>
          <cell r="E605">
            <v>9295</v>
          </cell>
          <cell r="F605">
            <v>5060</v>
          </cell>
        </row>
        <row r="606">
          <cell r="A606" t="str">
            <v>SAUCE</v>
          </cell>
          <cell r="B606">
            <v>42</v>
          </cell>
          <cell r="C606">
            <v>0</v>
          </cell>
          <cell r="D606">
            <v>3000</v>
          </cell>
          <cell r="E606">
            <v>126</v>
          </cell>
          <cell r="F606">
            <v>15120</v>
          </cell>
        </row>
        <row r="607">
          <cell r="A607" t="str">
            <v>SAV</v>
          </cell>
          <cell r="B607">
            <v>24</v>
          </cell>
          <cell r="C607">
            <v>0.2</v>
          </cell>
          <cell r="D607">
            <v>634900</v>
          </cell>
          <cell r="E607">
            <v>15183</v>
          </cell>
          <cell r="F607">
            <v>15360</v>
          </cell>
        </row>
        <row r="608">
          <cell r="A608" t="str">
            <v>SAWAD</v>
          </cell>
          <cell r="B608">
            <v>35.75</v>
          </cell>
          <cell r="C608">
            <v>-0.75</v>
          </cell>
          <cell r="D608">
            <v>2328700</v>
          </cell>
          <cell r="E608">
            <v>84197</v>
          </cell>
          <cell r="F608">
            <v>54377</v>
          </cell>
        </row>
        <row r="609">
          <cell r="A609" t="str">
            <v>SAWANG</v>
          </cell>
          <cell r="B609">
            <v>13.6</v>
          </cell>
          <cell r="C609">
            <v>0</v>
          </cell>
          <cell r="D609">
            <v>0</v>
          </cell>
          <cell r="E609">
            <v>0</v>
          </cell>
          <cell r="F609">
            <v>326</v>
          </cell>
        </row>
        <row r="610">
          <cell r="A610" t="str">
            <v>SBNEXT</v>
          </cell>
          <cell r="B610">
            <v>0.33</v>
          </cell>
          <cell r="C610">
            <v>0</v>
          </cell>
          <cell r="D610">
            <v>717500</v>
          </cell>
          <cell r="E610">
            <v>230</v>
          </cell>
          <cell r="F610">
            <v>193</v>
          </cell>
        </row>
        <row r="611">
          <cell r="A611" t="str">
            <v>SC</v>
          </cell>
          <cell r="B611">
            <v>2.64</v>
          </cell>
          <cell r="C611">
            <v>-0.04</v>
          </cell>
          <cell r="D611">
            <v>2595300</v>
          </cell>
          <cell r="E611">
            <v>6906</v>
          </cell>
          <cell r="F611">
            <v>11463</v>
          </cell>
        </row>
        <row r="612">
          <cell r="A612" t="str">
            <v>SCAP</v>
          </cell>
          <cell r="B612">
            <v>1.64</v>
          </cell>
          <cell r="C612">
            <v>-0.01</v>
          </cell>
          <cell r="D612">
            <v>280300</v>
          </cell>
          <cell r="E612">
            <v>459</v>
          </cell>
          <cell r="F612">
            <v>10817</v>
          </cell>
        </row>
        <row r="613">
          <cell r="A613" t="str">
            <v>SCB</v>
          </cell>
          <cell r="B613">
            <v>101.5</v>
          </cell>
          <cell r="C613">
            <v>0</v>
          </cell>
          <cell r="D613">
            <v>9390400</v>
          </cell>
          <cell r="E613">
            <v>951769</v>
          </cell>
          <cell r="F613">
            <v>341761</v>
          </cell>
        </row>
        <row r="614">
          <cell r="A614" t="str">
            <v>SCC</v>
          </cell>
          <cell r="B614">
            <v>227</v>
          </cell>
          <cell r="C614">
            <v>1</v>
          </cell>
          <cell r="D614">
            <v>1415400</v>
          </cell>
          <cell r="E614">
            <v>320946</v>
          </cell>
          <cell r="F614">
            <v>272400</v>
          </cell>
        </row>
        <row r="615">
          <cell r="A615" t="str">
            <v>SCCC</v>
          </cell>
          <cell r="B615">
            <v>134</v>
          </cell>
          <cell r="C615">
            <v>0</v>
          </cell>
          <cell r="D615">
            <v>54100</v>
          </cell>
          <cell r="E615">
            <v>7221</v>
          </cell>
          <cell r="F615">
            <v>39932</v>
          </cell>
        </row>
        <row r="616">
          <cell r="A616" t="str">
            <v>SCG</v>
          </cell>
          <cell r="B616">
            <v>3.48</v>
          </cell>
          <cell r="C616">
            <v>0</v>
          </cell>
          <cell r="D616">
            <v>3000</v>
          </cell>
          <cell r="E616">
            <v>10</v>
          </cell>
          <cell r="F616">
            <v>4050</v>
          </cell>
        </row>
        <row r="617">
          <cell r="A617" t="str">
            <v>SCGD</v>
          </cell>
          <cell r="B617">
            <v>7.25</v>
          </cell>
          <cell r="C617">
            <v>-0.05</v>
          </cell>
          <cell r="D617">
            <v>272200</v>
          </cell>
          <cell r="E617">
            <v>1982</v>
          </cell>
          <cell r="F617">
            <v>11963</v>
          </cell>
        </row>
        <row r="618">
          <cell r="A618" t="str">
            <v>SCGP</v>
          </cell>
          <cell r="B618">
            <v>28.5</v>
          </cell>
          <cell r="C618">
            <v>-0.5</v>
          </cell>
          <cell r="D618">
            <v>8691700</v>
          </cell>
          <cell r="E618">
            <v>247242</v>
          </cell>
          <cell r="F618">
            <v>122348</v>
          </cell>
        </row>
        <row r="619">
          <cell r="A619" t="str">
            <v>SCI</v>
          </cell>
          <cell r="B619">
            <v>0.73</v>
          </cell>
          <cell r="C619">
            <v>-0.01</v>
          </cell>
          <cell r="D619">
            <v>68700</v>
          </cell>
          <cell r="E619">
            <v>50</v>
          </cell>
          <cell r="F619">
            <v>555</v>
          </cell>
        </row>
        <row r="620">
          <cell r="A620" t="str">
            <v>SCL</v>
          </cell>
          <cell r="B620">
            <v>1.51</v>
          </cell>
          <cell r="C620">
            <v>-0.02</v>
          </cell>
          <cell r="D620">
            <v>752900</v>
          </cell>
          <cell r="E620">
            <v>1142</v>
          </cell>
          <cell r="F620">
            <v>378</v>
          </cell>
        </row>
        <row r="621">
          <cell r="A621" t="str">
            <v>SCM</v>
          </cell>
          <cell r="B621">
            <v>3.9</v>
          </cell>
          <cell r="C621">
            <v>0.14000000000000001</v>
          </cell>
          <cell r="D621">
            <v>1328000</v>
          </cell>
          <cell r="E621">
            <v>5014</v>
          </cell>
          <cell r="F621">
            <v>2358</v>
          </cell>
        </row>
        <row r="622">
          <cell r="A622" t="str">
            <v>SCN</v>
          </cell>
          <cell r="B622">
            <v>0.91</v>
          </cell>
          <cell r="C622">
            <v>-0.01</v>
          </cell>
          <cell r="D622">
            <v>1019700</v>
          </cell>
          <cell r="E622">
            <v>944</v>
          </cell>
          <cell r="F622">
            <v>1104</v>
          </cell>
        </row>
        <row r="623">
          <cell r="A623" t="str">
            <v>SCP</v>
          </cell>
          <cell r="B623">
            <v>6.6</v>
          </cell>
          <cell r="C623">
            <v>0.05</v>
          </cell>
          <cell r="D623">
            <v>110400</v>
          </cell>
          <cell r="E623">
            <v>721</v>
          </cell>
          <cell r="F623">
            <v>1849</v>
          </cell>
        </row>
        <row r="624">
          <cell r="A624" t="str">
            <v>SDC</v>
          </cell>
          <cell r="B624">
            <v>0.02</v>
          </cell>
          <cell r="C624">
            <v>0</v>
          </cell>
          <cell r="D624">
            <v>3655500</v>
          </cell>
          <cell r="E624">
            <v>81</v>
          </cell>
          <cell r="F624">
            <v>643</v>
          </cell>
        </row>
        <row r="625">
          <cell r="A625" t="str">
            <v>SE</v>
          </cell>
          <cell r="B625">
            <v>0.69</v>
          </cell>
          <cell r="C625">
            <v>0</v>
          </cell>
          <cell r="D625">
            <v>108800</v>
          </cell>
          <cell r="E625">
            <v>75</v>
          </cell>
          <cell r="F625">
            <v>469</v>
          </cell>
        </row>
        <row r="626">
          <cell r="A626" t="str">
            <v>SE-ED</v>
          </cell>
          <cell r="B626">
            <v>2.02</v>
          </cell>
          <cell r="C626">
            <v>0</v>
          </cell>
          <cell r="D626">
            <v>50200</v>
          </cell>
          <cell r="E626">
            <v>102</v>
          </cell>
          <cell r="F626">
            <v>792</v>
          </cell>
        </row>
        <row r="627">
          <cell r="A627" t="str">
            <v>SEAFCO</v>
          </cell>
          <cell r="B627">
            <v>2.1</v>
          </cell>
          <cell r="C627">
            <v>0</v>
          </cell>
          <cell r="D627">
            <v>50300</v>
          </cell>
          <cell r="E627">
            <v>106</v>
          </cell>
          <cell r="F627">
            <v>1725</v>
          </cell>
        </row>
        <row r="628">
          <cell r="A628" t="str">
            <v>SEAOIL</v>
          </cell>
          <cell r="B628">
            <v>2.54</v>
          </cell>
          <cell r="C628">
            <v>-0.02</v>
          </cell>
          <cell r="D628">
            <v>129300</v>
          </cell>
          <cell r="E628">
            <v>328</v>
          </cell>
          <cell r="F628">
            <v>1892</v>
          </cell>
        </row>
        <row r="629">
          <cell r="A629" t="str">
            <v>SECURE</v>
          </cell>
          <cell r="B629">
            <v>15.2</v>
          </cell>
          <cell r="C629">
            <v>-0.1</v>
          </cell>
          <cell r="D629">
            <v>118200</v>
          </cell>
          <cell r="E629">
            <v>1793</v>
          </cell>
          <cell r="F629">
            <v>1562</v>
          </cell>
        </row>
        <row r="630">
          <cell r="A630" t="str">
            <v>SELIC</v>
          </cell>
          <cell r="B630">
            <v>3.06</v>
          </cell>
          <cell r="C630">
            <v>0</v>
          </cell>
          <cell r="D630">
            <v>86500</v>
          </cell>
          <cell r="E630">
            <v>263</v>
          </cell>
          <cell r="F630">
            <v>1870</v>
          </cell>
        </row>
        <row r="631">
          <cell r="A631" t="str">
            <v>SENA</v>
          </cell>
          <cell r="B631">
            <v>2.34</v>
          </cell>
          <cell r="C631">
            <v>-0.02</v>
          </cell>
          <cell r="D631">
            <v>114400</v>
          </cell>
          <cell r="E631">
            <v>266</v>
          </cell>
          <cell r="F631">
            <v>3375</v>
          </cell>
        </row>
        <row r="632">
          <cell r="A632" t="str">
            <v>SENAJ</v>
          </cell>
          <cell r="B632">
            <v>0.83</v>
          </cell>
          <cell r="C632">
            <v>0</v>
          </cell>
          <cell r="D632">
            <v>0</v>
          </cell>
          <cell r="E632">
            <v>0</v>
          </cell>
          <cell r="F632">
            <v>3486</v>
          </cell>
        </row>
        <row r="633">
          <cell r="A633" t="str">
            <v>SENX</v>
          </cell>
          <cell r="B633">
            <v>0.4</v>
          </cell>
          <cell r="C633">
            <v>-0.01</v>
          </cell>
          <cell r="D633">
            <v>230500</v>
          </cell>
          <cell r="E633">
            <v>94</v>
          </cell>
          <cell r="F633">
            <v>1764</v>
          </cell>
        </row>
        <row r="634">
          <cell r="A634" t="str">
            <v>SFLEX</v>
          </cell>
          <cell r="B634">
            <v>3.16</v>
          </cell>
          <cell r="C634">
            <v>-0.08</v>
          </cell>
          <cell r="D634">
            <v>1929400</v>
          </cell>
          <cell r="E634">
            <v>6155</v>
          </cell>
          <cell r="F634">
            <v>2591</v>
          </cell>
        </row>
        <row r="635">
          <cell r="A635" t="str">
            <v>SFP</v>
          </cell>
          <cell r="B635">
            <v>438</v>
          </cell>
          <cell r="C635">
            <v>28.82</v>
          </cell>
          <cell r="D635">
            <v>1400</v>
          </cell>
          <cell r="E635">
            <v>507</v>
          </cell>
          <cell r="F635">
            <v>9198</v>
          </cell>
        </row>
        <row r="636">
          <cell r="A636" t="str">
            <v>SFT</v>
          </cell>
          <cell r="B636">
            <v>3.52</v>
          </cell>
          <cell r="C636">
            <v>-0.08</v>
          </cell>
          <cell r="D636">
            <v>12800</v>
          </cell>
          <cell r="E636">
            <v>45</v>
          </cell>
          <cell r="F636">
            <v>1558</v>
          </cell>
        </row>
        <row r="637">
          <cell r="A637" t="str">
            <v>SGC</v>
          </cell>
          <cell r="B637">
            <v>1.39</v>
          </cell>
          <cell r="C637">
            <v>-0.01</v>
          </cell>
          <cell r="D637">
            <v>5851000</v>
          </cell>
          <cell r="E637">
            <v>8228</v>
          </cell>
          <cell r="F637">
            <v>4611</v>
          </cell>
        </row>
        <row r="638">
          <cell r="A638" t="str">
            <v>SGF</v>
          </cell>
          <cell r="B638">
            <v>0.28999999999999998</v>
          </cell>
          <cell r="C638">
            <v>0.01</v>
          </cell>
          <cell r="D638">
            <v>52700</v>
          </cell>
          <cell r="E638">
            <v>15</v>
          </cell>
          <cell r="F638">
            <v>380</v>
          </cell>
        </row>
        <row r="639">
          <cell r="A639" t="str">
            <v>SGP</v>
          </cell>
          <cell r="B639">
            <v>6.9</v>
          </cell>
          <cell r="C639">
            <v>0</v>
          </cell>
          <cell r="D639">
            <v>142700</v>
          </cell>
          <cell r="E639">
            <v>979</v>
          </cell>
          <cell r="F639">
            <v>12589</v>
          </cell>
        </row>
        <row r="640">
          <cell r="A640" t="str">
            <v>SHANG</v>
          </cell>
          <cell r="B640">
            <v>49.25</v>
          </cell>
          <cell r="C640">
            <v>0</v>
          </cell>
          <cell r="D640">
            <v>0</v>
          </cell>
          <cell r="E640">
            <v>0</v>
          </cell>
          <cell r="F640">
            <v>6403</v>
          </cell>
        </row>
        <row r="641">
          <cell r="A641" t="str">
            <v>SHR</v>
          </cell>
          <cell r="B641">
            <v>2</v>
          </cell>
          <cell r="C641">
            <v>0</v>
          </cell>
          <cell r="D641">
            <v>2342600</v>
          </cell>
          <cell r="E641">
            <v>4716</v>
          </cell>
          <cell r="F641">
            <v>7187</v>
          </cell>
        </row>
        <row r="642">
          <cell r="A642" t="str">
            <v>SIAM</v>
          </cell>
          <cell r="B642">
            <v>1.19</v>
          </cell>
          <cell r="C642">
            <v>0.01</v>
          </cell>
          <cell r="D642">
            <v>94700</v>
          </cell>
          <cell r="E642">
            <v>111</v>
          </cell>
          <cell r="F642">
            <v>706</v>
          </cell>
        </row>
        <row r="643">
          <cell r="A643" t="str">
            <v>SICT</v>
          </cell>
          <cell r="B643">
            <v>4.9800000000000004</v>
          </cell>
          <cell r="C643">
            <v>-7.0000000000000007E-2</v>
          </cell>
          <cell r="D643">
            <v>502800</v>
          </cell>
          <cell r="E643">
            <v>2512</v>
          </cell>
          <cell r="F643">
            <v>2390</v>
          </cell>
        </row>
        <row r="644">
          <cell r="A644" t="str">
            <v>SIMAT</v>
          </cell>
          <cell r="B644">
            <v>1.3</v>
          </cell>
          <cell r="C644">
            <v>-0.08</v>
          </cell>
          <cell r="D644">
            <v>624300</v>
          </cell>
          <cell r="E644">
            <v>826</v>
          </cell>
          <cell r="F644">
            <v>895</v>
          </cell>
        </row>
        <row r="645">
          <cell r="A645" t="str">
            <v>SINGER</v>
          </cell>
          <cell r="B645">
            <v>8.3000000000000007</v>
          </cell>
          <cell r="C645">
            <v>0</v>
          </cell>
          <cell r="D645">
            <v>1803300</v>
          </cell>
          <cell r="E645">
            <v>15053</v>
          </cell>
          <cell r="F645">
            <v>6881</v>
          </cell>
        </row>
        <row r="646">
          <cell r="A646" t="str">
            <v>SINO</v>
          </cell>
          <cell r="B646">
            <v>1.29</v>
          </cell>
          <cell r="C646">
            <v>-0.04</v>
          </cell>
          <cell r="D646">
            <v>3204000</v>
          </cell>
          <cell r="E646">
            <v>4246</v>
          </cell>
          <cell r="F646">
            <v>1383</v>
          </cell>
        </row>
        <row r="647">
          <cell r="A647" t="str">
            <v>SIRI</v>
          </cell>
          <cell r="B647">
            <v>1.72</v>
          </cell>
          <cell r="C647">
            <v>-0.02</v>
          </cell>
          <cell r="D647">
            <v>31379800</v>
          </cell>
          <cell r="E647">
            <v>54248</v>
          </cell>
          <cell r="F647">
            <v>29640</v>
          </cell>
        </row>
        <row r="648">
          <cell r="A648" t="str">
            <v>SIS</v>
          </cell>
          <cell r="B648">
            <v>24.6</v>
          </cell>
          <cell r="C648">
            <v>-1.4</v>
          </cell>
          <cell r="D648">
            <v>1127900</v>
          </cell>
          <cell r="E648">
            <v>28414</v>
          </cell>
          <cell r="F648">
            <v>8615</v>
          </cell>
        </row>
        <row r="649">
          <cell r="A649" t="str">
            <v>SISB</v>
          </cell>
          <cell r="B649">
            <v>33.75</v>
          </cell>
          <cell r="C649">
            <v>0.25</v>
          </cell>
          <cell r="D649">
            <v>740300</v>
          </cell>
          <cell r="E649">
            <v>24934</v>
          </cell>
          <cell r="F649">
            <v>31725</v>
          </cell>
        </row>
        <row r="650">
          <cell r="A650" t="str">
            <v>SITHAI</v>
          </cell>
          <cell r="B650">
            <v>1.35</v>
          </cell>
          <cell r="C650">
            <v>-0.03</v>
          </cell>
          <cell r="D650">
            <v>1157300</v>
          </cell>
          <cell r="E650">
            <v>1575</v>
          </cell>
          <cell r="F650">
            <v>3685</v>
          </cell>
        </row>
        <row r="651">
          <cell r="A651" t="str">
            <v>SJWD</v>
          </cell>
          <cell r="B651">
            <v>11.8</v>
          </cell>
          <cell r="C651">
            <v>-0.2</v>
          </cell>
          <cell r="D651">
            <v>905100</v>
          </cell>
          <cell r="E651">
            <v>10779</v>
          </cell>
          <cell r="F651">
            <v>21370</v>
          </cell>
        </row>
        <row r="652">
          <cell r="A652" t="str">
            <v>SK</v>
          </cell>
          <cell r="B652">
            <v>0.71</v>
          </cell>
          <cell r="C652">
            <v>0.01</v>
          </cell>
          <cell r="D652">
            <v>917900</v>
          </cell>
          <cell r="E652">
            <v>646</v>
          </cell>
          <cell r="F652">
            <v>327</v>
          </cell>
        </row>
        <row r="653">
          <cell r="A653" t="str">
            <v>SKE</v>
          </cell>
          <cell r="B653">
            <v>0.39</v>
          </cell>
          <cell r="C653">
            <v>0</v>
          </cell>
          <cell r="D653">
            <v>477100</v>
          </cell>
          <cell r="E653">
            <v>185</v>
          </cell>
          <cell r="F653">
            <v>435</v>
          </cell>
        </row>
        <row r="654">
          <cell r="A654" t="str">
            <v>SKN</v>
          </cell>
          <cell r="B654">
            <v>6.1</v>
          </cell>
          <cell r="C654">
            <v>-0.05</v>
          </cell>
          <cell r="D654">
            <v>154800</v>
          </cell>
          <cell r="E654">
            <v>936</v>
          </cell>
          <cell r="F654">
            <v>4920</v>
          </cell>
        </row>
        <row r="655">
          <cell r="A655" t="str">
            <v>SKR</v>
          </cell>
          <cell r="B655">
            <v>10</v>
          </cell>
          <cell r="C655">
            <v>0.05</v>
          </cell>
          <cell r="D655">
            <v>1064000</v>
          </cell>
          <cell r="E655">
            <v>11135</v>
          </cell>
          <cell r="F655">
            <v>20540</v>
          </cell>
        </row>
        <row r="656">
          <cell r="A656" t="str">
            <v>SKY</v>
          </cell>
          <cell r="B656">
            <v>15.9</v>
          </cell>
          <cell r="C656">
            <v>-0.5</v>
          </cell>
          <cell r="D656">
            <v>6495900</v>
          </cell>
          <cell r="E656">
            <v>102348</v>
          </cell>
          <cell r="F656">
            <v>11161</v>
          </cell>
        </row>
        <row r="657">
          <cell r="A657" t="str">
            <v>SLM</v>
          </cell>
          <cell r="B657">
            <v>0.19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 t="str">
            <v>SLP</v>
          </cell>
          <cell r="B658">
            <v>0.42</v>
          </cell>
          <cell r="C658">
            <v>0.01</v>
          </cell>
          <cell r="D658">
            <v>81700</v>
          </cell>
          <cell r="E658">
            <v>33</v>
          </cell>
          <cell r="F658">
            <v>504</v>
          </cell>
        </row>
        <row r="659">
          <cell r="A659" t="str">
            <v>SM</v>
          </cell>
          <cell r="B659">
            <v>1.3</v>
          </cell>
          <cell r="C659">
            <v>0</v>
          </cell>
          <cell r="D659">
            <v>544900</v>
          </cell>
          <cell r="E659">
            <v>705</v>
          </cell>
          <cell r="F659">
            <v>1430</v>
          </cell>
        </row>
        <row r="660">
          <cell r="A660" t="str">
            <v>SMART</v>
          </cell>
          <cell r="B660">
            <v>0.7</v>
          </cell>
          <cell r="C660">
            <v>0.01</v>
          </cell>
          <cell r="D660">
            <v>1519700</v>
          </cell>
          <cell r="E660">
            <v>1050</v>
          </cell>
          <cell r="F660">
            <v>729</v>
          </cell>
        </row>
        <row r="661">
          <cell r="A661" t="str">
            <v>SMD</v>
          </cell>
          <cell r="B661">
            <v>4.5599999999999996</v>
          </cell>
          <cell r="C661">
            <v>-0.04</v>
          </cell>
          <cell r="D661">
            <v>65100</v>
          </cell>
          <cell r="E661">
            <v>299</v>
          </cell>
          <cell r="F661">
            <v>1025</v>
          </cell>
        </row>
        <row r="662">
          <cell r="A662" t="str">
            <v>SMIT</v>
          </cell>
          <cell r="B662">
            <v>4.38</v>
          </cell>
          <cell r="C662">
            <v>-0.02</v>
          </cell>
          <cell r="D662">
            <v>45000</v>
          </cell>
          <cell r="E662">
            <v>197</v>
          </cell>
          <cell r="F662">
            <v>2321</v>
          </cell>
        </row>
        <row r="663">
          <cell r="A663" t="str">
            <v>SMK</v>
          </cell>
          <cell r="B663">
            <v>0.8</v>
          </cell>
          <cell r="C663">
            <v>0</v>
          </cell>
          <cell r="D663">
            <v>0</v>
          </cell>
          <cell r="E663">
            <v>0</v>
          </cell>
          <cell r="F663">
            <v>160</v>
          </cell>
        </row>
        <row r="664">
          <cell r="A664" t="str">
            <v>SMPC</v>
          </cell>
          <cell r="B664">
            <v>9.4499999999999993</v>
          </cell>
          <cell r="C664">
            <v>0.05</v>
          </cell>
          <cell r="D664">
            <v>46100</v>
          </cell>
          <cell r="E664">
            <v>433</v>
          </cell>
          <cell r="F664">
            <v>5061</v>
          </cell>
        </row>
        <row r="665">
          <cell r="A665" t="str">
            <v>SMT</v>
          </cell>
          <cell r="B665">
            <v>2.16</v>
          </cell>
          <cell r="C665">
            <v>-0.32</v>
          </cell>
          <cell r="D665">
            <v>10304000</v>
          </cell>
          <cell r="E665">
            <v>23627</v>
          </cell>
          <cell r="F665">
            <v>1826</v>
          </cell>
        </row>
        <row r="666">
          <cell r="A666" t="str">
            <v>SNC</v>
          </cell>
          <cell r="B666">
            <v>6</v>
          </cell>
          <cell r="C666">
            <v>-0.2</v>
          </cell>
          <cell r="D666">
            <v>164100</v>
          </cell>
          <cell r="E666">
            <v>996</v>
          </cell>
          <cell r="F666">
            <v>2173</v>
          </cell>
        </row>
        <row r="667">
          <cell r="A667" t="str">
            <v>SNNP</v>
          </cell>
          <cell r="B667">
            <v>12.8</v>
          </cell>
          <cell r="C667">
            <v>0</v>
          </cell>
          <cell r="D667">
            <v>2655500</v>
          </cell>
          <cell r="E667">
            <v>34066</v>
          </cell>
          <cell r="F667">
            <v>12384</v>
          </cell>
        </row>
        <row r="668">
          <cell r="A668" t="str">
            <v>SNP</v>
          </cell>
          <cell r="B668">
            <v>14.1</v>
          </cell>
          <cell r="C668">
            <v>0</v>
          </cell>
          <cell r="D668">
            <v>5700</v>
          </cell>
          <cell r="E668">
            <v>81</v>
          </cell>
          <cell r="F668">
            <v>7309</v>
          </cell>
        </row>
        <row r="669">
          <cell r="A669" t="str">
            <v>SO</v>
          </cell>
          <cell r="B669">
            <v>5.25</v>
          </cell>
          <cell r="C669">
            <v>-0.05</v>
          </cell>
          <cell r="D669">
            <v>146500</v>
          </cell>
          <cell r="E669">
            <v>762</v>
          </cell>
          <cell r="F669">
            <v>2344</v>
          </cell>
        </row>
        <row r="670">
          <cell r="A670" t="str">
            <v>SOLAR</v>
          </cell>
          <cell r="B670">
            <v>0.54</v>
          </cell>
          <cell r="C670">
            <v>0.01</v>
          </cell>
          <cell r="D670">
            <v>1346100</v>
          </cell>
          <cell r="E670">
            <v>731</v>
          </cell>
          <cell r="F670">
            <v>706</v>
          </cell>
        </row>
        <row r="671">
          <cell r="A671" t="str">
            <v>SONIC</v>
          </cell>
          <cell r="B671">
            <v>1.54</v>
          </cell>
          <cell r="C671">
            <v>-0.03</v>
          </cell>
          <cell r="D671">
            <v>2199600</v>
          </cell>
          <cell r="E671">
            <v>3403</v>
          </cell>
          <cell r="F671">
            <v>1298</v>
          </cell>
        </row>
        <row r="672">
          <cell r="A672" t="str">
            <v>SORKON</v>
          </cell>
          <cell r="B672">
            <v>4.4800000000000004</v>
          </cell>
          <cell r="C672">
            <v>-0.06</v>
          </cell>
          <cell r="D672">
            <v>23900</v>
          </cell>
          <cell r="E672">
            <v>108</v>
          </cell>
          <cell r="F672">
            <v>1468</v>
          </cell>
        </row>
        <row r="673">
          <cell r="A673" t="str">
            <v>SPA</v>
          </cell>
          <cell r="B673">
            <v>6.7</v>
          </cell>
          <cell r="C673">
            <v>0.25</v>
          </cell>
          <cell r="D673">
            <v>10708700</v>
          </cell>
          <cell r="E673">
            <v>71729</v>
          </cell>
          <cell r="F673">
            <v>8593</v>
          </cell>
        </row>
        <row r="674">
          <cell r="A674" t="str">
            <v>SPACK</v>
          </cell>
          <cell r="B674">
            <v>1.71</v>
          </cell>
          <cell r="C674">
            <v>-0.01</v>
          </cell>
          <cell r="D674">
            <v>367900</v>
          </cell>
          <cell r="E674">
            <v>629</v>
          </cell>
          <cell r="F674">
            <v>513</v>
          </cell>
        </row>
        <row r="675">
          <cell r="A675" t="str">
            <v>SPALI</v>
          </cell>
          <cell r="B675">
            <v>17.5</v>
          </cell>
          <cell r="C675">
            <v>-0.1</v>
          </cell>
          <cell r="D675">
            <v>2025300</v>
          </cell>
          <cell r="E675">
            <v>35444</v>
          </cell>
          <cell r="F675">
            <v>34178</v>
          </cell>
        </row>
        <row r="676">
          <cell r="A676" t="str">
            <v>SPC</v>
          </cell>
          <cell r="B676">
            <v>59.5</v>
          </cell>
          <cell r="C676">
            <v>0</v>
          </cell>
          <cell r="D676">
            <v>1400</v>
          </cell>
          <cell r="E676">
            <v>83</v>
          </cell>
          <cell r="F676">
            <v>19635</v>
          </cell>
        </row>
        <row r="677">
          <cell r="A677" t="str">
            <v>SPCG</v>
          </cell>
          <cell r="B677">
            <v>8.25</v>
          </cell>
          <cell r="C677">
            <v>0.05</v>
          </cell>
          <cell r="D677">
            <v>343800</v>
          </cell>
          <cell r="E677">
            <v>2838</v>
          </cell>
          <cell r="F677">
            <v>8657</v>
          </cell>
        </row>
        <row r="678">
          <cell r="A678" t="str">
            <v>SPG</v>
          </cell>
          <cell r="B678">
            <v>14</v>
          </cell>
          <cell r="C678">
            <v>0.6</v>
          </cell>
          <cell r="D678">
            <v>500</v>
          </cell>
          <cell r="E678">
            <v>7</v>
          </cell>
          <cell r="F678">
            <v>4623</v>
          </cell>
        </row>
        <row r="679">
          <cell r="A679" t="str">
            <v>SPI</v>
          </cell>
          <cell r="B679">
            <v>61.5</v>
          </cell>
          <cell r="C679">
            <v>-0.5</v>
          </cell>
          <cell r="D679">
            <v>4100</v>
          </cell>
          <cell r="E679">
            <v>253</v>
          </cell>
          <cell r="F679">
            <v>35460</v>
          </cell>
        </row>
        <row r="680">
          <cell r="A680" t="str">
            <v>SPRC</v>
          </cell>
          <cell r="B680">
            <v>8.5</v>
          </cell>
          <cell r="C680">
            <v>-0.1</v>
          </cell>
          <cell r="D680">
            <v>23188200</v>
          </cell>
          <cell r="E680">
            <v>196344</v>
          </cell>
          <cell r="F680">
            <v>36855</v>
          </cell>
        </row>
        <row r="681">
          <cell r="A681" t="str">
            <v>SPREME</v>
          </cell>
          <cell r="B681">
            <v>1.72</v>
          </cell>
          <cell r="C681">
            <v>-0.02</v>
          </cell>
          <cell r="D681">
            <v>5620200</v>
          </cell>
          <cell r="E681">
            <v>9868</v>
          </cell>
          <cell r="F681">
            <v>0</v>
          </cell>
        </row>
        <row r="682">
          <cell r="A682" t="str">
            <v>SPVI</v>
          </cell>
          <cell r="B682">
            <v>2.62</v>
          </cell>
          <cell r="C682">
            <v>-0.08</v>
          </cell>
          <cell r="D682">
            <v>650500</v>
          </cell>
          <cell r="E682">
            <v>1704</v>
          </cell>
          <cell r="F682">
            <v>1056</v>
          </cell>
        </row>
        <row r="683">
          <cell r="A683" t="str">
            <v>SQ</v>
          </cell>
          <cell r="B683">
            <v>0.97</v>
          </cell>
          <cell r="C683">
            <v>-0.02</v>
          </cell>
          <cell r="D683">
            <v>265500</v>
          </cell>
          <cell r="E683">
            <v>258</v>
          </cell>
          <cell r="F683">
            <v>1115</v>
          </cell>
        </row>
        <row r="684">
          <cell r="A684" t="str">
            <v>SR</v>
          </cell>
          <cell r="B684">
            <v>0.51</v>
          </cell>
          <cell r="C684">
            <v>0</v>
          </cell>
          <cell r="D684">
            <v>0</v>
          </cell>
          <cell r="E684">
            <v>0</v>
          </cell>
          <cell r="F684">
            <v>345</v>
          </cell>
        </row>
        <row r="685">
          <cell r="A685" t="str">
            <v>SRICHA</v>
          </cell>
          <cell r="B685">
            <v>8.5500000000000007</v>
          </cell>
          <cell r="C685">
            <v>-0.25</v>
          </cell>
          <cell r="D685">
            <v>848600</v>
          </cell>
          <cell r="E685">
            <v>7305</v>
          </cell>
          <cell r="F685">
            <v>2649</v>
          </cell>
        </row>
        <row r="686">
          <cell r="A686" t="str">
            <v>SRS</v>
          </cell>
          <cell r="B686">
            <v>5.65</v>
          </cell>
          <cell r="C686">
            <v>0.3</v>
          </cell>
          <cell r="D686">
            <v>110500</v>
          </cell>
          <cell r="E686">
            <v>611</v>
          </cell>
          <cell r="F686">
            <v>888</v>
          </cell>
        </row>
        <row r="687">
          <cell r="A687" t="str">
            <v>SSC</v>
          </cell>
          <cell r="B687">
            <v>62.25</v>
          </cell>
          <cell r="C687">
            <v>0</v>
          </cell>
          <cell r="D687">
            <v>33700</v>
          </cell>
          <cell r="E687">
            <v>2092</v>
          </cell>
          <cell r="F687">
            <v>16552</v>
          </cell>
        </row>
        <row r="688">
          <cell r="A688" t="str">
            <v>SSF</v>
          </cell>
          <cell r="B688">
            <v>7.45</v>
          </cell>
          <cell r="C688">
            <v>-0.05</v>
          </cell>
          <cell r="D688">
            <v>2300</v>
          </cell>
          <cell r="E688">
            <v>17</v>
          </cell>
          <cell r="F688">
            <v>2011</v>
          </cell>
        </row>
        <row r="689">
          <cell r="A689" t="str">
            <v>SSP</v>
          </cell>
          <cell r="B689">
            <v>6.3</v>
          </cell>
          <cell r="C689">
            <v>-0.1</v>
          </cell>
          <cell r="D689">
            <v>598900</v>
          </cell>
          <cell r="E689">
            <v>3779</v>
          </cell>
          <cell r="F689">
            <v>8655</v>
          </cell>
        </row>
        <row r="690">
          <cell r="A690" t="str">
            <v>SSS</v>
          </cell>
          <cell r="B690">
            <v>0.71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 t="str">
            <v>SSSC</v>
          </cell>
          <cell r="B691">
            <v>2.46</v>
          </cell>
          <cell r="C691">
            <v>-0.02</v>
          </cell>
          <cell r="D691">
            <v>56900</v>
          </cell>
          <cell r="E691">
            <v>139</v>
          </cell>
          <cell r="F691">
            <v>1562</v>
          </cell>
        </row>
        <row r="692">
          <cell r="A692" t="str">
            <v>SST</v>
          </cell>
          <cell r="B692">
            <v>5.2</v>
          </cell>
          <cell r="C692">
            <v>0</v>
          </cell>
          <cell r="D692">
            <v>100</v>
          </cell>
          <cell r="E692">
            <v>1</v>
          </cell>
          <cell r="F692">
            <v>2738</v>
          </cell>
        </row>
        <row r="693">
          <cell r="A693" t="str">
            <v>STA</v>
          </cell>
          <cell r="B693">
            <v>19.600000000000001</v>
          </cell>
          <cell r="C693">
            <v>-0.2</v>
          </cell>
          <cell r="D693">
            <v>6647500</v>
          </cell>
          <cell r="E693">
            <v>131095</v>
          </cell>
          <cell r="F693">
            <v>30413</v>
          </cell>
        </row>
        <row r="694">
          <cell r="A694" t="str">
            <v>STANLY</v>
          </cell>
          <cell r="B694">
            <v>200</v>
          </cell>
          <cell r="C694">
            <v>0</v>
          </cell>
          <cell r="D694">
            <v>53600</v>
          </cell>
          <cell r="E694">
            <v>10728</v>
          </cell>
          <cell r="F694">
            <v>15325</v>
          </cell>
        </row>
        <row r="695">
          <cell r="A695" t="str">
            <v>STARK</v>
          </cell>
          <cell r="B695">
            <v>0.02</v>
          </cell>
          <cell r="C695">
            <v>0</v>
          </cell>
          <cell r="D695">
            <v>0</v>
          </cell>
          <cell r="E695">
            <v>0</v>
          </cell>
          <cell r="F695">
            <v>268</v>
          </cell>
        </row>
        <row r="696">
          <cell r="A696" t="str">
            <v>STC</v>
          </cell>
          <cell r="B696">
            <v>0.56000000000000005</v>
          </cell>
          <cell r="C696">
            <v>-0.02</v>
          </cell>
          <cell r="D696">
            <v>143400</v>
          </cell>
          <cell r="E696">
            <v>81</v>
          </cell>
          <cell r="F696">
            <v>318</v>
          </cell>
        </row>
        <row r="697">
          <cell r="A697" t="str">
            <v>STEC</v>
          </cell>
          <cell r="B697">
            <v>8.9</v>
          </cell>
          <cell r="C697">
            <v>-0.2</v>
          </cell>
          <cell r="D697">
            <v>1899000</v>
          </cell>
          <cell r="E697">
            <v>17026</v>
          </cell>
          <cell r="F697">
            <v>13573</v>
          </cell>
        </row>
        <row r="698">
          <cell r="A698" t="str">
            <v>STECH</v>
          </cell>
          <cell r="B698">
            <v>1.32</v>
          </cell>
          <cell r="C698">
            <v>-0.01</v>
          </cell>
          <cell r="D698">
            <v>145100</v>
          </cell>
          <cell r="E698">
            <v>190</v>
          </cell>
          <cell r="F698">
            <v>957</v>
          </cell>
        </row>
        <row r="699">
          <cell r="A699" t="str">
            <v>STGT</v>
          </cell>
          <cell r="B699">
            <v>9.75</v>
          </cell>
          <cell r="C699">
            <v>-0.1</v>
          </cell>
          <cell r="D699">
            <v>2751900</v>
          </cell>
          <cell r="E699">
            <v>27082</v>
          </cell>
          <cell r="F699">
            <v>27936</v>
          </cell>
        </row>
        <row r="700">
          <cell r="A700" t="str">
            <v>STHAI</v>
          </cell>
          <cell r="B700">
            <v>0.01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 t="str">
            <v>STI</v>
          </cell>
          <cell r="B701">
            <v>3.24</v>
          </cell>
          <cell r="C701">
            <v>-0.06</v>
          </cell>
          <cell r="D701">
            <v>56100</v>
          </cell>
          <cell r="E701">
            <v>181</v>
          </cell>
          <cell r="F701">
            <v>1954</v>
          </cell>
        </row>
        <row r="702">
          <cell r="A702" t="str">
            <v>STOWER</v>
          </cell>
          <cell r="B702">
            <v>0.06</v>
          </cell>
          <cell r="C702">
            <v>0</v>
          </cell>
          <cell r="D702">
            <v>4497800</v>
          </cell>
          <cell r="E702">
            <v>228</v>
          </cell>
          <cell r="F702">
            <v>185</v>
          </cell>
        </row>
        <row r="703">
          <cell r="A703" t="str">
            <v>STP</v>
          </cell>
          <cell r="B703">
            <v>13.2</v>
          </cell>
          <cell r="C703">
            <v>-0.1</v>
          </cell>
          <cell r="D703">
            <v>102500</v>
          </cell>
          <cell r="E703">
            <v>1337</v>
          </cell>
          <cell r="F703">
            <v>1330</v>
          </cell>
        </row>
        <row r="704">
          <cell r="A704" t="str">
            <v>STPI</v>
          </cell>
          <cell r="B704">
            <v>3.06</v>
          </cell>
          <cell r="C704">
            <v>-0.02</v>
          </cell>
          <cell r="D704">
            <v>486100</v>
          </cell>
          <cell r="E704">
            <v>1470</v>
          </cell>
          <cell r="F704">
            <v>4900</v>
          </cell>
        </row>
        <row r="705">
          <cell r="A705" t="str">
            <v>STX</v>
          </cell>
          <cell r="B705">
            <v>1.83</v>
          </cell>
          <cell r="C705">
            <v>0.06</v>
          </cell>
          <cell r="D705">
            <v>14024500</v>
          </cell>
          <cell r="E705">
            <v>25928</v>
          </cell>
          <cell r="F705">
            <v>0</v>
          </cell>
        </row>
        <row r="706">
          <cell r="A706" t="str">
            <v>SUC</v>
          </cell>
          <cell r="B706">
            <v>30</v>
          </cell>
          <cell r="C706">
            <v>-0.5</v>
          </cell>
          <cell r="D706">
            <v>5400</v>
          </cell>
          <cell r="E706">
            <v>163</v>
          </cell>
          <cell r="F706">
            <v>9000</v>
          </cell>
        </row>
        <row r="707">
          <cell r="A707" t="str">
            <v>SUN</v>
          </cell>
          <cell r="B707">
            <v>3.7</v>
          </cell>
          <cell r="C707">
            <v>-0.06</v>
          </cell>
          <cell r="D707">
            <v>5690700</v>
          </cell>
          <cell r="E707">
            <v>22276</v>
          </cell>
          <cell r="F707">
            <v>2910</v>
          </cell>
        </row>
        <row r="708">
          <cell r="A708" t="str">
            <v>SUPER</v>
          </cell>
          <cell r="B708">
            <v>0.28000000000000003</v>
          </cell>
          <cell r="C708">
            <v>-0.01</v>
          </cell>
          <cell r="D708">
            <v>5657000</v>
          </cell>
          <cell r="E708">
            <v>1584</v>
          </cell>
          <cell r="F708">
            <v>7658</v>
          </cell>
        </row>
        <row r="709">
          <cell r="A709" t="str">
            <v>SUSCO</v>
          </cell>
          <cell r="B709">
            <v>3.56</v>
          </cell>
          <cell r="C709">
            <v>-0.04</v>
          </cell>
          <cell r="D709">
            <v>478500</v>
          </cell>
          <cell r="E709">
            <v>1710</v>
          </cell>
          <cell r="F709">
            <v>3560</v>
          </cell>
        </row>
        <row r="710">
          <cell r="A710" t="str">
            <v>SUTHA</v>
          </cell>
          <cell r="B710">
            <v>3.04</v>
          </cell>
          <cell r="C710">
            <v>0</v>
          </cell>
          <cell r="D710">
            <v>56900</v>
          </cell>
          <cell r="E710">
            <v>171</v>
          </cell>
          <cell r="F710">
            <v>1102</v>
          </cell>
        </row>
        <row r="711">
          <cell r="A711" t="str">
            <v>SVI</v>
          </cell>
          <cell r="B711">
            <v>8.25</v>
          </cell>
          <cell r="C711">
            <v>0.2</v>
          </cell>
          <cell r="D711">
            <v>2525400</v>
          </cell>
          <cell r="E711">
            <v>20732</v>
          </cell>
          <cell r="F711">
            <v>17764</v>
          </cell>
        </row>
        <row r="712">
          <cell r="A712" t="str">
            <v>SVOA</v>
          </cell>
          <cell r="B712">
            <v>1.8</v>
          </cell>
          <cell r="C712">
            <v>0.01</v>
          </cell>
          <cell r="D712">
            <v>180800</v>
          </cell>
          <cell r="E712">
            <v>326</v>
          </cell>
          <cell r="F712">
            <v>1464</v>
          </cell>
        </row>
        <row r="713">
          <cell r="A713" t="str">
            <v>SVR</v>
          </cell>
          <cell r="B713">
            <v>1.32</v>
          </cell>
          <cell r="C713">
            <v>-0.01</v>
          </cell>
          <cell r="D713">
            <v>163800</v>
          </cell>
          <cell r="E713">
            <v>219</v>
          </cell>
          <cell r="F713">
            <v>673</v>
          </cell>
        </row>
        <row r="714">
          <cell r="A714" t="str">
            <v>SVT</v>
          </cell>
          <cell r="B714">
            <v>1.55</v>
          </cell>
          <cell r="C714">
            <v>0.05</v>
          </cell>
          <cell r="D714">
            <v>1244200</v>
          </cell>
          <cell r="E714">
            <v>1998</v>
          </cell>
          <cell r="F714">
            <v>1078</v>
          </cell>
        </row>
        <row r="715">
          <cell r="A715" t="str">
            <v>SWC</v>
          </cell>
          <cell r="B715">
            <v>3.2</v>
          </cell>
          <cell r="C715">
            <v>0.04</v>
          </cell>
          <cell r="D715">
            <v>3800</v>
          </cell>
          <cell r="E715">
            <v>12</v>
          </cell>
          <cell r="F715">
            <v>1596</v>
          </cell>
        </row>
        <row r="716">
          <cell r="A716" t="str">
            <v>SYMC</v>
          </cell>
          <cell r="B716">
            <v>8.0500000000000007</v>
          </cell>
          <cell r="C716">
            <v>-0.25</v>
          </cell>
          <cell r="D716">
            <v>429200</v>
          </cell>
          <cell r="E716">
            <v>3498</v>
          </cell>
          <cell r="F716">
            <v>3491</v>
          </cell>
        </row>
        <row r="717">
          <cell r="A717" t="str">
            <v>SYNEX</v>
          </cell>
          <cell r="B717">
            <v>13.4</v>
          </cell>
          <cell r="C717">
            <v>-0.4</v>
          </cell>
          <cell r="D717">
            <v>766500</v>
          </cell>
          <cell r="E717">
            <v>10380</v>
          </cell>
          <cell r="F717">
            <v>11524</v>
          </cell>
        </row>
        <row r="718">
          <cell r="A718" t="str">
            <v>SYNTEC</v>
          </cell>
          <cell r="B718">
            <v>1.52</v>
          </cell>
          <cell r="C718">
            <v>0</v>
          </cell>
          <cell r="D718">
            <v>272900</v>
          </cell>
          <cell r="E718">
            <v>406</v>
          </cell>
          <cell r="F718">
            <v>2418</v>
          </cell>
        </row>
        <row r="719">
          <cell r="A719" t="str">
            <v>TACC</v>
          </cell>
          <cell r="B719">
            <v>4.66</v>
          </cell>
          <cell r="C719">
            <v>0.02</v>
          </cell>
          <cell r="D719">
            <v>1034000</v>
          </cell>
          <cell r="E719">
            <v>4832</v>
          </cell>
          <cell r="F719">
            <v>2833</v>
          </cell>
        </row>
        <row r="720">
          <cell r="A720" t="str">
            <v>TAE</v>
          </cell>
          <cell r="B720">
            <v>0.74</v>
          </cell>
          <cell r="C720">
            <v>-0.01</v>
          </cell>
          <cell r="D720">
            <v>87500</v>
          </cell>
          <cell r="E720">
            <v>65</v>
          </cell>
          <cell r="F720">
            <v>740</v>
          </cell>
        </row>
        <row r="721">
          <cell r="A721" t="str">
            <v>TAKUNI</v>
          </cell>
          <cell r="B721">
            <v>0.79</v>
          </cell>
          <cell r="C721">
            <v>0.04</v>
          </cell>
          <cell r="D721">
            <v>1565500</v>
          </cell>
          <cell r="E721">
            <v>1204</v>
          </cell>
          <cell r="F721">
            <v>632</v>
          </cell>
        </row>
        <row r="722">
          <cell r="A722" t="str">
            <v>TAN</v>
          </cell>
          <cell r="B722">
            <v>12.2</v>
          </cell>
          <cell r="C722">
            <v>-0.2</v>
          </cell>
          <cell r="D722">
            <v>606200</v>
          </cell>
          <cell r="E722">
            <v>7510</v>
          </cell>
          <cell r="F722">
            <v>3720</v>
          </cell>
        </row>
        <row r="723">
          <cell r="A723" t="str">
            <v>TAPAC</v>
          </cell>
          <cell r="B723">
            <v>0.52</v>
          </cell>
          <cell r="C723">
            <v>0</v>
          </cell>
          <cell r="D723">
            <v>0</v>
          </cell>
          <cell r="E723">
            <v>0</v>
          </cell>
          <cell r="F723">
            <v>214</v>
          </cell>
        </row>
        <row r="724">
          <cell r="A724" t="str">
            <v>TASCO</v>
          </cell>
          <cell r="B724">
            <v>15.9</v>
          </cell>
          <cell r="C724">
            <v>0.2</v>
          </cell>
          <cell r="D724">
            <v>2196500</v>
          </cell>
          <cell r="E724">
            <v>34625</v>
          </cell>
          <cell r="F724">
            <v>24938</v>
          </cell>
        </row>
        <row r="725">
          <cell r="A725" t="str">
            <v>TBN</v>
          </cell>
          <cell r="B725">
            <v>7</v>
          </cell>
          <cell r="C725">
            <v>-1.05</v>
          </cell>
          <cell r="D725">
            <v>410600</v>
          </cell>
          <cell r="E725">
            <v>2967</v>
          </cell>
          <cell r="F725">
            <v>700</v>
          </cell>
        </row>
        <row r="726">
          <cell r="A726" t="str">
            <v>TC</v>
          </cell>
          <cell r="B726">
            <v>8.4</v>
          </cell>
          <cell r="C726">
            <v>-0.25</v>
          </cell>
          <cell r="D726">
            <v>192500</v>
          </cell>
          <cell r="E726">
            <v>1635</v>
          </cell>
          <cell r="F726">
            <v>2772</v>
          </cell>
        </row>
        <row r="727">
          <cell r="A727" t="str">
            <v>TCAP</v>
          </cell>
          <cell r="B727">
            <v>46</v>
          </cell>
          <cell r="C727">
            <v>-0.75</v>
          </cell>
          <cell r="D727">
            <v>858200</v>
          </cell>
          <cell r="E727">
            <v>39611</v>
          </cell>
          <cell r="F727">
            <v>48236</v>
          </cell>
        </row>
        <row r="728">
          <cell r="A728" t="str">
            <v>TCC</v>
          </cell>
          <cell r="B728">
            <v>0.45</v>
          </cell>
          <cell r="C728">
            <v>0</v>
          </cell>
          <cell r="D728">
            <v>119500</v>
          </cell>
          <cell r="E728">
            <v>53</v>
          </cell>
          <cell r="F728">
            <v>628</v>
          </cell>
        </row>
        <row r="729">
          <cell r="A729" t="str">
            <v>TCCC</v>
          </cell>
          <cell r="B729">
            <v>26.5</v>
          </cell>
          <cell r="C729">
            <v>0</v>
          </cell>
          <cell r="D729">
            <v>0</v>
          </cell>
          <cell r="E729">
            <v>0</v>
          </cell>
          <cell r="F729">
            <v>15495</v>
          </cell>
        </row>
        <row r="730">
          <cell r="A730" t="str">
            <v>TCJ</v>
          </cell>
          <cell r="B730">
            <v>3.28</v>
          </cell>
          <cell r="C730">
            <v>0.08</v>
          </cell>
          <cell r="D730">
            <v>20800</v>
          </cell>
          <cell r="E730">
            <v>67</v>
          </cell>
          <cell r="F730">
            <v>340</v>
          </cell>
        </row>
        <row r="731">
          <cell r="A731" t="str">
            <v>TCMC</v>
          </cell>
          <cell r="B731">
            <v>0.84</v>
          </cell>
          <cell r="C731">
            <v>-0.01</v>
          </cell>
          <cell r="D731">
            <v>113400</v>
          </cell>
          <cell r="E731">
            <v>95</v>
          </cell>
          <cell r="F731">
            <v>649</v>
          </cell>
        </row>
        <row r="732">
          <cell r="A732" t="str">
            <v>TCOAT</v>
          </cell>
          <cell r="B732">
            <v>25</v>
          </cell>
          <cell r="C732">
            <v>1</v>
          </cell>
          <cell r="D732">
            <v>2600</v>
          </cell>
          <cell r="E732">
            <v>54</v>
          </cell>
          <cell r="F732">
            <v>263</v>
          </cell>
        </row>
        <row r="733">
          <cell r="A733" t="str">
            <v>TEAM</v>
          </cell>
          <cell r="B733">
            <v>4.26</v>
          </cell>
          <cell r="C733">
            <v>-0.08</v>
          </cell>
          <cell r="D733">
            <v>404000</v>
          </cell>
          <cell r="E733">
            <v>1760</v>
          </cell>
          <cell r="F733">
            <v>2714</v>
          </cell>
        </row>
        <row r="734">
          <cell r="A734" t="str">
            <v>TEAMG</v>
          </cell>
          <cell r="B734">
            <v>3.14</v>
          </cell>
          <cell r="C734">
            <v>-0.06</v>
          </cell>
          <cell r="D734">
            <v>982100</v>
          </cell>
          <cell r="E734">
            <v>3134</v>
          </cell>
          <cell r="F734">
            <v>2617</v>
          </cell>
        </row>
        <row r="735">
          <cell r="A735" t="str">
            <v>TEGH</v>
          </cell>
          <cell r="B735">
            <v>3.42</v>
          </cell>
          <cell r="C735">
            <v>0.04</v>
          </cell>
          <cell r="D735">
            <v>2117000</v>
          </cell>
          <cell r="E735">
            <v>7114</v>
          </cell>
          <cell r="F735">
            <v>3607</v>
          </cell>
        </row>
        <row r="736">
          <cell r="A736" t="str">
            <v>TEKA</v>
          </cell>
          <cell r="B736">
            <v>2.16</v>
          </cell>
          <cell r="C736">
            <v>0</v>
          </cell>
          <cell r="D736">
            <v>180600</v>
          </cell>
          <cell r="E736">
            <v>390</v>
          </cell>
          <cell r="F736">
            <v>648</v>
          </cell>
        </row>
        <row r="737">
          <cell r="A737" t="str">
            <v>TERA</v>
          </cell>
          <cell r="B737">
            <v>1.66</v>
          </cell>
          <cell r="C737">
            <v>-0.01</v>
          </cell>
          <cell r="D737">
            <v>1896500</v>
          </cell>
          <cell r="E737">
            <v>3154</v>
          </cell>
          <cell r="F737">
            <v>0</v>
          </cell>
        </row>
        <row r="738">
          <cell r="A738" t="str">
            <v>TFG</v>
          </cell>
          <cell r="B738">
            <v>3.94</v>
          </cell>
          <cell r="C738">
            <v>0</v>
          </cell>
          <cell r="D738">
            <v>2915200</v>
          </cell>
          <cell r="E738">
            <v>11468</v>
          </cell>
          <cell r="F738">
            <v>22895</v>
          </cell>
        </row>
        <row r="739">
          <cell r="A739" t="str">
            <v>TFI</v>
          </cell>
          <cell r="B739">
            <v>7.0000000000000007E-2</v>
          </cell>
          <cell r="C739">
            <v>0</v>
          </cell>
          <cell r="D739">
            <v>49300</v>
          </cell>
          <cell r="E739">
            <v>3</v>
          </cell>
          <cell r="F739">
            <v>1178</v>
          </cell>
        </row>
        <row r="740">
          <cell r="A740" t="str">
            <v>TFM</v>
          </cell>
          <cell r="B740">
            <v>8.65</v>
          </cell>
          <cell r="C740">
            <v>0.15</v>
          </cell>
          <cell r="D740">
            <v>12800</v>
          </cell>
          <cell r="E740">
            <v>109</v>
          </cell>
          <cell r="F740">
            <v>4325</v>
          </cell>
        </row>
        <row r="741">
          <cell r="A741" t="str">
            <v>TFMAMA</v>
          </cell>
          <cell r="B741">
            <v>202</v>
          </cell>
          <cell r="C741">
            <v>0</v>
          </cell>
          <cell r="D741">
            <v>3000</v>
          </cell>
          <cell r="E741">
            <v>605</v>
          </cell>
          <cell r="F741">
            <v>66600</v>
          </cell>
        </row>
        <row r="742">
          <cell r="A742" t="str">
            <v>TGE</v>
          </cell>
          <cell r="B742">
            <v>2.58</v>
          </cell>
          <cell r="C742">
            <v>-0.06</v>
          </cell>
          <cell r="D742">
            <v>276200</v>
          </cell>
          <cell r="E742">
            <v>718</v>
          </cell>
          <cell r="F742">
            <v>5764</v>
          </cell>
        </row>
        <row r="743">
          <cell r="A743" t="str">
            <v>TGH</v>
          </cell>
          <cell r="B743">
            <v>14.9</v>
          </cell>
          <cell r="C743">
            <v>0</v>
          </cell>
          <cell r="D743">
            <v>0</v>
          </cell>
          <cell r="E743">
            <v>0</v>
          </cell>
          <cell r="F743">
            <v>11206</v>
          </cell>
        </row>
        <row r="744">
          <cell r="A744" t="str">
            <v>TGPRO</v>
          </cell>
          <cell r="B744">
            <v>0.1</v>
          </cell>
          <cell r="C744">
            <v>0</v>
          </cell>
          <cell r="D744">
            <v>1795400</v>
          </cell>
          <cell r="E744">
            <v>177</v>
          </cell>
          <cell r="F744">
            <v>472</v>
          </cell>
        </row>
        <row r="745">
          <cell r="A745" t="str">
            <v>TH</v>
          </cell>
          <cell r="B745">
            <v>0.71</v>
          </cell>
          <cell r="C745">
            <v>0.01</v>
          </cell>
          <cell r="D745">
            <v>2070200</v>
          </cell>
          <cell r="E745">
            <v>1493</v>
          </cell>
          <cell r="F745">
            <v>709</v>
          </cell>
        </row>
        <row r="746">
          <cell r="A746" t="str">
            <v>THAI</v>
          </cell>
          <cell r="B746">
            <v>3.32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 t="str">
            <v>THANA</v>
          </cell>
          <cell r="B747">
            <v>1.2</v>
          </cell>
          <cell r="C747">
            <v>-0.04</v>
          </cell>
          <cell r="D747">
            <v>87300</v>
          </cell>
          <cell r="E747">
            <v>105</v>
          </cell>
          <cell r="F747">
            <v>333</v>
          </cell>
        </row>
        <row r="748">
          <cell r="A748" t="str">
            <v>THANI</v>
          </cell>
          <cell r="B748">
            <v>2.1</v>
          </cell>
          <cell r="C748">
            <v>0</v>
          </cell>
          <cell r="D748">
            <v>459600</v>
          </cell>
          <cell r="E748">
            <v>968</v>
          </cell>
          <cell r="F748">
            <v>13082</v>
          </cell>
        </row>
        <row r="749">
          <cell r="A749" t="str">
            <v>THCOM</v>
          </cell>
          <cell r="B749">
            <v>11.5</v>
          </cell>
          <cell r="C749">
            <v>-0.2</v>
          </cell>
          <cell r="D749">
            <v>7897300</v>
          </cell>
          <cell r="E749">
            <v>91612</v>
          </cell>
          <cell r="F749">
            <v>12605</v>
          </cell>
        </row>
        <row r="750">
          <cell r="A750" t="str">
            <v>THE</v>
          </cell>
          <cell r="B750">
            <v>0.99</v>
          </cell>
          <cell r="C750">
            <v>0</v>
          </cell>
          <cell r="D750">
            <v>17800</v>
          </cell>
          <cell r="E750">
            <v>18</v>
          </cell>
          <cell r="F750">
            <v>1091</v>
          </cell>
        </row>
        <row r="751">
          <cell r="A751" t="str">
            <v>THG</v>
          </cell>
          <cell r="B751">
            <v>26.75</v>
          </cell>
          <cell r="C751">
            <v>-1</v>
          </cell>
          <cell r="D751">
            <v>78300</v>
          </cell>
          <cell r="E751">
            <v>2126</v>
          </cell>
          <cell r="F751">
            <v>23093</v>
          </cell>
        </row>
        <row r="752">
          <cell r="A752" t="str">
            <v>THIP</v>
          </cell>
          <cell r="B752">
            <v>27.75</v>
          </cell>
          <cell r="C752">
            <v>0.25</v>
          </cell>
          <cell r="D752">
            <v>5400</v>
          </cell>
          <cell r="E752">
            <v>149</v>
          </cell>
          <cell r="F752">
            <v>2475</v>
          </cell>
        </row>
        <row r="753">
          <cell r="A753" t="str">
            <v>THL</v>
          </cell>
          <cell r="B753">
            <v>0.04</v>
          </cell>
          <cell r="C753">
            <v>0</v>
          </cell>
          <cell r="D753">
            <v>0</v>
          </cell>
          <cell r="E753">
            <v>0</v>
          </cell>
          <cell r="F753">
            <v>64</v>
          </cell>
        </row>
        <row r="754">
          <cell r="A754" t="str">
            <v>THMUI</v>
          </cell>
          <cell r="B754">
            <v>0.59</v>
          </cell>
          <cell r="C754">
            <v>0.01</v>
          </cell>
          <cell r="D754">
            <v>500</v>
          </cell>
          <cell r="E754">
            <v>0</v>
          </cell>
          <cell r="F754">
            <v>201</v>
          </cell>
        </row>
        <row r="755">
          <cell r="A755" t="str">
            <v>THRE</v>
          </cell>
          <cell r="B755">
            <v>0.62</v>
          </cell>
          <cell r="C755">
            <v>0.01</v>
          </cell>
          <cell r="D755">
            <v>436000</v>
          </cell>
          <cell r="E755">
            <v>270</v>
          </cell>
          <cell r="F755">
            <v>2613</v>
          </cell>
        </row>
        <row r="756">
          <cell r="A756" t="str">
            <v>THREL</v>
          </cell>
          <cell r="B756">
            <v>1.77</v>
          </cell>
          <cell r="C756">
            <v>-0.01</v>
          </cell>
          <cell r="D756">
            <v>369700</v>
          </cell>
          <cell r="E756">
            <v>654</v>
          </cell>
          <cell r="F756">
            <v>1097</v>
          </cell>
        </row>
        <row r="757">
          <cell r="A757" t="str">
            <v>TIDLOR</v>
          </cell>
          <cell r="B757">
            <v>17.3</v>
          </cell>
          <cell r="C757">
            <v>-0.5</v>
          </cell>
          <cell r="D757">
            <v>6834700</v>
          </cell>
          <cell r="E757">
            <v>119264</v>
          </cell>
          <cell r="F757">
            <v>50695</v>
          </cell>
        </row>
        <row r="758">
          <cell r="A758" t="str">
            <v>TIGER</v>
          </cell>
          <cell r="B758">
            <v>0.65</v>
          </cell>
          <cell r="C758">
            <v>0.02</v>
          </cell>
          <cell r="D758">
            <v>7700</v>
          </cell>
          <cell r="E758">
            <v>5</v>
          </cell>
          <cell r="F758">
            <v>299</v>
          </cell>
        </row>
        <row r="759">
          <cell r="A759" t="str">
            <v>TIPCO</v>
          </cell>
          <cell r="B759">
            <v>10</v>
          </cell>
          <cell r="C759">
            <v>0</v>
          </cell>
          <cell r="D759">
            <v>61900</v>
          </cell>
          <cell r="E759">
            <v>619</v>
          </cell>
          <cell r="F759">
            <v>4826</v>
          </cell>
        </row>
        <row r="760">
          <cell r="A760" t="str">
            <v>TIPH</v>
          </cell>
          <cell r="B760">
            <v>27.25</v>
          </cell>
          <cell r="C760">
            <v>0.25</v>
          </cell>
          <cell r="D760">
            <v>101300</v>
          </cell>
          <cell r="E760">
            <v>2752</v>
          </cell>
          <cell r="F760">
            <v>16194</v>
          </cell>
        </row>
        <row r="761">
          <cell r="A761" t="str">
            <v>TISCO</v>
          </cell>
          <cell r="B761">
            <v>93.75</v>
          </cell>
          <cell r="C761">
            <v>-0.75</v>
          </cell>
          <cell r="D761">
            <v>5641400</v>
          </cell>
          <cell r="E761">
            <v>530044</v>
          </cell>
          <cell r="F761">
            <v>75261</v>
          </cell>
        </row>
        <row r="762">
          <cell r="A762" t="str">
            <v>TITLE</v>
          </cell>
          <cell r="B762">
            <v>3.96</v>
          </cell>
          <cell r="C762">
            <v>0.06</v>
          </cell>
          <cell r="D762">
            <v>57400</v>
          </cell>
          <cell r="E762">
            <v>226</v>
          </cell>
          <cell r="F762">
            <v>3050</v>
          </cell>
        </row>
        <row r="763">
          <cell r="A763" t="str">
            <v>TK</v>
          </cell>
          <cell r="B763">
            <v>4.84</v>
          </cell>
          <cell r="C763">
            <v>-0.06</v>
          </cell>
          <cell r="D763">
            <v>51200</v>
          </cell>
          <cell r="E763">
            <v>248</v>
          </cell>
          <cell r="F763">
            <v>2420</v>
          </cell>
        </row>
        <row r="764">
          <cell r="A764" t="str">
            <v>TKC</v>
          </cell>
          <cell r="B764">
            <v>9.65</v>
          </cell>
          <cell r="C764">
            <v>-0.3</v>
          </cell>
          <cell r="D764">
            <v>216400</v>
          </cell>
          <cell r="E764">
            <v>2134</v>
          </cell>
          <cell r="F764">
            <v>3860</v>
          </cell>
        </row>
        <row r="765">
          <cell r="A765" t="str">
            <v>TKN</v>
          </cell>
          <cell r="B765">
            <v>9.65</v>
          </cell>
          <cell r="C765">
            <v>-0.1</v>
          </cell>
          <cell r="D765">
            <v>1459000</v>
          </cell>
          <cell r="E765">
            <v>14200</v>
          </cell>
          <cell r="F765">
            <v>13317</v>
          </cell>
        </row>
        <row r="766">
          <cell r="A766" t="str">
            <v>TKS</v>
          </cell>
          <cell r="B766">
            <v>7.1</v>
          </cell>
          <cell r="C766">
            <v>-0.1</v>
          </cell>
          <cell r="D766">
            <v>242800</v>
          </cell>
          <cell r="E766">
            <v>1737</v>
          </cell>
          <cell r="F766">
            <v>3661</v>
          </cell>
        </row>
        <row r="767">
          <cell r="A767" t="str">
            <v>TKT</v>
          </cell>
          <cell r="B767">
            <v>1.77</v>
          </cell>
          <cell r="C767">
            <v>0.02</v>
          </cell>
          <cell r="D767">
            <v>8600</v>
          </cell>
          <cell r="E767">
            <v>15</v>
          </cell>
          <cell r="F767">
            <v>621</v>
          </cell>
        </row>
        <row r="768">
          <cell r="A768" t="str">
            <v>TLI</v>
          </cell>
          <cell r="B768">
            <v>7.35</v>
          </cell>
          <cell r="C768">
            <v>-0.1</v>
          </cell>
          <cell r="D768">
            <v>9063400</v>
          </cell>
          <cell r="E768">
            <v>66734</v>
          </cell>
          <cell r="F768">
            <v>84730</v>
          </cell>
        </row>
        <row r="769">
          <cell r="A769" t="str">
            <v>TM</v>
          </cell>
          <cell r="B769">
            <v>1.69</v>
          </cell>
          <cell r="C769">
            <v>-0.01</v>
          </cell>
          <cell r="D769">
            <v>46400</v>
          </cell>
          <cell r="E769">
            <v>78</v>
          </cell>
          <cell r="F769">
            <v>521</v>
          </cell>
        </row>
        <row r="770">
          <cell r="A770" t="str">
            <v>TMC</v>
          </cell>
          <cell r="B770">
            <v>1.3</v>
          </cell>
          <cell r="C770">
            <v>0</v>
          </cell>
          <cell r="D770">
            <v>269400</v>
          </cell>
          <cell r="E770">
            <v>355</v>
          </cell>
          <cell r="F770">
            <v>615</v>
          </cell>
        </row>
        <row r="771">
          <cell r="A771" t="str">
            <v>TMD</v>
          </cell>
          <cell r="B771">
            <v>24.6</v>
          </cell>
          <cell r="C771">
            <v>0.3</v>
          </cell>
          <cell r="D771">
            <v>4700</v>
          </cell>
          <cell r="E771">
            <v>114</v>
          </cell>
          <cell r="F771">
            <v>3690</v>
          </cell>
        </row>
        <row r="772">
          <cell r="A772" t="str">
            <v>TMI</v>
          </cell>
          <cell r="B772">
            <v>1.29</v>
          </cell>
          <cell r="C772">
            <v>0</v>
          </cell>
          <cell r="D772">
            <v>1071700</v>
          </cell>
          <cell r="E772">
            <v>1390</v>
          </cell>
          <cell r="F772">
            <v>866</v>
          </cell>
        </row>
        <row r="773">
          <cell r="A773" t="str">
            <v>TMILL</v>
          </cell>
          <cell r="B773">
            <v>3.82</v>
          </cell>
          <cell r="C773">
            <v>0</v>
          </cell>
          <cell r="D773">
            <v>4000</v>
          </cell>
          <cell r="E773">
            <v>15</v>
          </cell>
          <cell r="F773">
            <v>1515</v>
          </cell>
        </row>
        <row r="774">
          <cell r="A774" t="str">
            <v>TMT</v>
          </cell>
          <cell r="B774">
            <v>4.7</v>
          </cell>
          <cell r="C774">
            <v>-0.08</v>
          </cell>
          <cell r="D774">
            <v>142900</v>
          </cell>
          <cell r="E774">
            <v>668</v>
          </cell>
          <cell r="F774">
            <v>4075</v>
          </cell>
        </row>
        <row r="775">
          <cell r="A775" t="str">
            <v>TMW</v>
          </cell>
          <cell r="B775">
            <v>62</v>
          </cell>
          <cell r="C775">
            <v>0</v>
          </cell>
          <cell r="D775">
            <v>48800</v>
          </cell>
          <cell r="E775">
            <v>3016</v>
          </cell>
          <cell r="F775">
            <v>2474</v>
          </cell>
        </row>
        <row r="776">
          <cell r="A776" t="str">
            <v>TNDT</v>
          </cell>
          <cell r="B776">
            <v>0.17</v>
          </cell>
          <cell r="C776">
            <v>0</v>
          </cell>
          <cell r="D776">
            <v>136700</v>
          </cell>
          <cell r="E776">
            <v>22</v>
          </cell>
          <cell r="F776">
            <v>137</v>
          </cell>
        </row>
        <row r="777">
          <cell r="A777" t="str">
            <v>TNH</v>
          </cell>
          <cell r="B777">
            <v>35.25</v>
          </cell>
          <cell r="C777">
            <v>0</v>
          </cell>
          <cell r="D777">
            <v>12000</v>
          </cell>
          <cell r="E777">
            <v>420</v>
          </cell>
          <cell r="F777">
            <v>6345</v>
          </cell>
        </row>
        <row r="778">
          <cell r="A778" t="str">
            <v>TNITY</v>
          </cell>
          <cell r="B778">
            <v>3.96</v>
          </cell>
          <cell r="C778">
            <v>-0.02</v>
          </cell>
          <cell r="D778">
            <v>20600</v>
          </cell>
          <cell r="E778">
            <v>82</v>
          </cell>
          <cell r="F778">
            <v>853</v>
          </cell>
        </row>
        <row r="779">
          <cell r="A779" t="str">
            <v>TNL</v>
          </cell>
          <cell r="B779">
            <v>33.5</v>
          </cell>
          <cell r="C779">
            <v>0</v>
          </cell>
          <cell r="D779">
            <v>0</v>
          </cell>
          <cell r="E779">
            <v>0</v>
          </cell>
          <cell r="F779">
            <v>10205</v>
          </cell>
        </row>
        <row r="780">
          <cell r="A780" t="str">
            <v>TNP</v>
          </cell>
          <cell r="B780">
            <v>3.52</v>
          </cell>
          <cell r="C780">
            <v>-0.12</v>
          </cell>
          <cell r="D780">
            <v>401100</v>
          </cell>
          <cell r="E780">
            <v>1425</v>
          </cell>
          <cell r="F780">
            <v>2816</v>
          </cell>
        </row>
        <row r="781">
          <cell r="A781" t="str">
            <v>TNPC</v>
          </cell>
          <cell r="B781">
            <v>1.04</v>
          </cell>
          <cell r="C781">
            <v>0.02</v>
          </cell>
          <cell r="D781">
            <v>42500</v>
          </cell>
          <cell r="E781">
            <v>44</v>
          </cell>
          <cell r="F781">
            <v>354</v>
          </cell>
        </row>
        <row r="782">
          <cell r="A782" t="str">
            <v>TNR</v>
          </cell>
          <cell r="B782">
            <v>10.9</v>
          </cell>
          <cell r="C782">
            <v>-0.3</v>
          </cell>
          <cell r="D782">
            <v>38400</v>
          </cell>
          <cell r="E782">
            <v>420</v>
          </cell>
          <cell r="F782">
            <v>3300</v>
          </cell>
        </row>
        <row r="783">
          <cell r="A783" t="str">
            <v>TOA</v>
          </cell>
          <cell r="B783">
            <v>20</v>
          </cell>
          <cell r="C783">
            <v>0.1</v>
          </cell>
          <cell r="D783">
            <v>348700</v>
          </cell>
          <cell r="E783">
            <v>6941</v>
          </cell>
          <cell r="F783">
            <v>40580</v>
          </cell>
        </row>
        <row r="784">
          <cell r="A784" t="str">
            <v>TOG</v>
          </cell>
          <cell r="B784">
            <v>10</v>
          </cell>
          <cell r="C784">
            <v>0</v>
          </cell>
          <cell r="D784">
            <v>90500</v>
          </cell>
          <cell r="E784">
            <v>903</v>
          </cell>
          <cell r="F784">
            <v>4743</v>
          </cell>
        </row>
        <row r="785">
          <cell r="A785" t="str">
            <v>TOP</v>
          </cell>
          <cell r="B785">
            <v>53</v>
          </cell>
          <cell r="C785">
            <v>-0.25</v>
          </cell>
          <cell r="D785">
            <v>5352000</v>
          </cell>
          <cell r="E785">
            <v>283428</v>
          </cell>
          <cell r="F785">
            <v>118393</v>
          </cell>
        </row>
        <row r="786">
          <cell r="A786" t="str">
            <v>TOPP</v>
          </cell>
          <cell r="B786">
            <v>168</v>
          </cell>
          <cell r="C786">
            <v>0</v>
          </cell>
          <cell r="D786">
            <v>0</v>
          </cell>
          <cell r="E786">
            <v>0</v>
          </cell>
          <cell r="F786">
            <v>1008</v>
          </cell>
        </row>
        <row r="787">
          <cell r="A787" t="str">
            <v>TPA</v>
          </cell>
          <cell r="B787">
            <v>4.04</v>
          </cell>
          <cell r="C787">
            <v>0.04</v>
          </cell>
          <cell r="D787">
            <v>4200</v>
          </cell>
          <cell r="E787">
            <v>17</v>
          </cell>
          <cell r="F787">
            <v>491</v>
          </cell>
        </row>
        <row r="788">
          <cell r="A788" t="str">
            <v>TPAC</v>
          </cell>
          <cell r="B788">
            <v>12.1</v>
          </cell>
          <cell r="C788">
            <v>-0.1</v>
          </cell>
          <cell r="D788">
            <v>103300</v>
          </cell>
          <cell r="E788">
            <v>1246</v>
          </cell>
          <cell r="F788">
            <v>4017</v>
          </cell>
        </row>
        <row r="789">
          <cell r="A789" t="str">
            <v>TPBI</v>
          </cell>
          <cell r="B789">
            <v>4</v>
          </cell>
          <cell r="C789">
            <v>-0.02</v>
          </cell>
          <cell r="D789">
            <v>76600</v>
          </cell>
          <cell r="E789">
            <v>307</v>
          </cell>
          <cell r="F789">
            <v>1676</v>
          </cell>
        </row>
        <row r="790">
          <cell r="A790" t="str">
            <v>TPCH</v>
          </cell>
          <cell r="B790">
            <v>6.3</v>
          </cell>
          <cell r="C790">
            <v>-0.25</v>
          </cell>
          <cell r="D790">
            <v>537700</v>
          </cell>
          <cell r="E790">
            <v>3412</v>
          </cell>
          <cell r="F790">
            <v>2548</v>
          </cell>
        </row>
        <row r="791">
          <cell r="A791" t="str">
            <v>TPCS</v>
          </cell>
          <cell r="B791">
            <v>13</v>
          </cell>
          <cell r="C791">
            <v>0</v>
          </cell>
          <cell r="D791">
            <v>0</v>
          </cell>
          <cell r="E791">
            <v>0</v>
          </cell>
          <cell r="F791">
            <v>1404</v>
          </cell>
        </row>
        <row r="792">
          <cell r="A792" t="str">
            <v>TPIPL</v>
          </cell>
          <cell r="B792">
            <v>1.28</v>
          </cell>
          <cell r="C792">
            <v>0</v>
          </cell>
          <cell r="D792">
            <v>5751900</v>
          </cell>
          <cell r="E792">
            <v>7361</v>
          </cell>
          <cell r="F792">
            <v>24237</v>
          </cell>
        </row>
        <row r="793">
          <cell r="A793" t="str">
            <v>TPIPP</v>
          </cell>
          <cell r="B793">
            <v>2.82</v>
          </cell>
          <cell r="C793">
            <v>0.04</v>
          </cell>
          <cell r="D793">
            <v>3995600</v>
          </cell>
          <cell r="E793">
            <v>11182</v>
          </cell>
          <cell r="F793">
            <v>23520</v>
          </cell>
        </row>
        <row r="794">
          <cell r="A794" t="str">
            <v>TPL</v>
          </cell>
          <cell r="B794">
            <v>1.08</v>
          </cell>
          <cell r="C794">
            <v>-0.03</v>
          </cell>
          <cell r="D794">
            <v>125200</v>
          </cell>
          <cell r="E794">
            <v>139</v>
          </cell>
          <cell r="F794">
            <v>566</v>
          </cell>
        </row>
        <row r="795">
          <cell r="A795" t="str">
            <v>TPLAS</v>
          </cell>
          <cell r="B795">
            <v>1.27</v>
          </cell>
          <cell r="C795">
            <v>-0.01</v>
          </cell>
          <cell r="D795">
            <v>1700</v>
          </cell>
          <cell r="E795">
            <v>2</v>
          </cell>
          <cell r="F795">
            <v>343</v>
          </cell>
        </row>
        <row r="796">
          <cell r="A796" t="str">
            <v>TPOLY</v>
          </cell>
          <cell r="B796">
            <v>1.1100000000000001</v>
          </cell>
          <cell r="C796">
            <v>-0.06</v>
          </cell>
          <cell r="D796">
            <v>4441400</v>
          </cell>
          <cell r="E796">
            <v>5090</v>
          </cell>
          <cell r="F796">
            <v>636</v>
          </cell>
        </row>
        <row r="797">
          <cell r="A797" t="str">
            <v>TPP</v>
          </cell>
          <cell r="B797">
            <v>12.7</v>
          </cell>
          <cell r="C797">
            <v>0.3</v>
          </cell>
          <cell r="D797">
            <v>2700</v>
          </cell>
          <cell r="E797">
            <v>34</v>
          </cell>
          <cell r="F797">
            <v>476</v>
          </cell>
        </row>
        <row r="798">
          <cell r="A798" t="str">
            <v>TPS</v>
          </cell>
          <cell r="B798">
            <v>3.1</v>
          </cell>
          <cell r="C798">
            <v>-0.04</v>
          </cell>
          <cell r="D798">
            <v>502600</v>
          </cell>
          <cell r="E798">
            <v>1543</v>
          </cell>
          <cell r="F798">
            <v>1299</v>
          </cell>
        </row>
        <row r="799">
          <cell r="A799" t="str">
            <v>TQM</v>
          </cell>
          <cell r="B799">
            <v>26.75</v>
          </cell>
          <cell r="C799">
            <v>-0.25</v>
          </cell>
          <cell r="D799">
            <v>327100</v>
          </cell>
          <cell r="E799">
            <v>8881</v>
          </cell>
          <cell r="F799">
            <v>16500</v>
          </cell>
        </row>
        <row r="800">
          <cell r="A800" t="str">
            <v>TQR</v>
          </cell>
          <cell r="B800">
            <v>6.45</v>
          </cell>
          <cell r="C800">
            <v>-0.05</v>
          </cell>
          <cell r="D800">
            <v>24200</v>
          </cell>
          <cell r="E800">
            <v>156</v>
          </cell>
          <cell r="F800">
            <v>1484</v>
          </cell>
        </row>
        <row r="801">
          <cell r="A801" t="str">
            <v>TR</v>
          </cell>
          <cell r="B801">
            <v>40</v>
          </cell>
          <cell r="C801">
            <v>0.25</v>
          </cell>
          <cell r="D801">
            <v>1000</v>
          </cell>
          <cell r="E801">
            <v>40</v>
          </cell>
          <cell r="F801">
            <v>8014</v>
          </cell>
        </row>
        <row r="802">
          <cell r="A802" t="str">
            <v>TRC</v>
          </cell>
          <cell r="B802">
            <v>0.11</v>
          </cell>
          <cell r="C802">
            <v>0</v>
          </cell>
          <cell r="D802">
            <v>19024700</v>
          </cell>
          <cell r="E802">
            <v>2074</v>
          </cell>
          <cell r="F802">
            <v>1318</v>
          </cell>
        </row>
        <row r="803">
          <cell r="A803" t="str">
            <v>TRITN</v>
          </cell>
          <cell r="B803">
            <v>0.14000000000000001</v>
          </cell>
          <cell r="C803">
            <v>0.01</v>
          </cell>
          <cell r="D803">
            <v>2138600</v>
          </cell>
          <cell r="E803">
            <v>292</v>
          </cell>
          <cell r="F803">
            <v>1558</v>
          </cell>
        </row>
        <row r="804">
          <cell r="A804" t="str">
            <v>TRP</v>
          </cell>
          <cell r="B804">
            <v>11.5</v>
          </cell>
          <cell r="C804">
            <v>-0.2</v>
          </cell>
          <cell r="D804">
            <v>276100</v>
          </cell>
          <cell r="E804">
            <v>3185</v>
          </cell>
          <cell r="F804">
            <v>4095</v>
          </cell>
        </row>
        <row r="805">
          <cell r="A805" t="str">
            <v>TRT</v>
          </cell>
          <cell r="B805">
            <v>4.46</v>
          </cell>
          <cell r="C805">
            <v>-0.06</v>
          </cell>
          <cell r="D805">
            <v>855800</v>
          </cell>
          <cell r="E805">
            <v>3822</v>
          </cell>
          <cell r="F805">
            <v>1374</v>
          </cell>
        </row>
        <row r="806">
          <cell r="A806" t="str">
            <v>TRU</v>
          </cell>
          <cell r="B806">
            <v>2.64</v>
          </cell>
          <cell r="C806">
            <v>0</v>
          </cell>
          <cell r="D806">
            <v>405100</v>
          </cell>
          <cell r="E806">
            <v>1061</v>
          </cell>
          <cell r="F806">
            <v>1776</v>
          </cell>
        </row>
        <row r="807">
          <cell r="A807" t="str">
            <v>TRUBB</v>
          </cell>
          <cell r="B807">
            <v>1.1100000000000001</v>
          </cell>
          <cell r="C807">
            <v>-0.02</v>
          </cell>
          <cell r="D807">
            <v>2382700</v>
          </cell>
          <cell r="E807">
            <v>2679</v>
          </cell>
          <cell r="F807">
            <v>940</v>
          </cell>
        </row>
        <row r="808">
          <cell r="A808" t="str">
            <v>TRUE</v>
          </cell>
          <cell r="B808">
            <v>9.1999999999999993</v>
          </cell>
          <cell r="C808">
            <v>0.1</v>
          </cell>
          <cell r="D808">
            <v>82188300</v>
          </cell>
          <cell r="E808">
            <v>750312</v>
          </cell>
          <cell r="F808">
            <v>317879</v>
          </cell>
        </row>
        <row r="809">
          <cell r="A809" t="str">
            <v>TRV</v>
          </cell>
          <cell r="B809">
            <v>2.02</v>
          </cell>
          <cell r="C809">
            <v>-0.14000000000000001</v>
          </cell>
          <cell r="D809">
            <v>60200</v>
          </cell>
          <cell r="E809">
            <v>125</v>
          </cell>
          <cell r="F809">
            <v>485</v>
          </cell>
        </row>
        <row r="810">
          <cell r="A810" t="str">
            <v>TSC</v>
          </cell>
          <cell r="B810">
            <v>14</v>
          </cell>
          <cell r="C810">
            <v>-0.1</v>
          </cell>
          <cell r="D810">
            <v>8100</v>
          </cell>
          <cell r="E810">
            <v>113</v>
          </cell>
          <cell r="F810">
            <v>3663</v>
          </cell>
        </row>
        <row r="811">
          <cell r="A811" t="str">
            <v>TSE</v>
          </cell>
          <cell r="B811">
            <v>1.06</v>
          </cell>
          <cell r="C811">
            <v>-0.01</v>
          </cell>
          <cell r="D811">
            <v>467200</v>
          </cell>
          <cell r="E811">
            <v>497</v>
          </cell>
          <cell r="F811">
            <v>2266</v>
          </cell>
        </row>
        <row r="812">
          <cell r="A812" t="str">
            <v>TSF</v>
          </cell>
          <cell r="B812">
            <v>0.01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 t="str">
            <v>TSI</v>
          </cell>
          <cell r="B813">
            <v>0.1</v>
          </cell>
          <cell r="C813">
            <v>0</v>
          </cell>
          <cell r="D813">
            <v>2300</v>
          </cell>
          <cell r="E813">
            <v>0</v>
          </cell>
          <cell r="F813">
            <v>190</v>
          </cell>
        </row>
        <row r="814">
          <cell r="A814" t="str">
            <v>TSR</v>
          </cell>
          <cell r="B814">
            <v>3.42</v>
          </cell>
          <cell r="C814">
            <v>0</v>
          </cell>
          <cell r="D814">
            <v>0</v>
          </cell>
          <cell r="E814">
            <v>0</v>
          </cell>
          <cell r="F814">
            <v>1879</v>
          </cell>
        </row>
        <row r="815">
          <cell r="A815" t="str">
            <v>TSTE</v>
          </cell>
          <cell r="B815">
            <v>13.8</v>
          </cell>
          <cell r="C815">
            <v>0</v>
          </cell>
          <cell r="D815">
            <v>0</v>
          </cell>
          <cell r="E815">
            <v>0</v>
          </cell>
          <cell r="F815">
            <v>5290</v>
          </cell>
        </row>
        <row r="816">
          <cell r="A816" t="str">
            <v>TSTH</v>
          </cell>
          <cell r="B816">
            <v>0.69</v>
          </cell>
          <cell r="C816">
            <v>-0.01</v>
          </cell>
          <cell r="D816">
            <v>1665900</v>
          </cell>
          <cell r="E816">
            <v>1151</v>
          </cell>
          <cell r="F816">
            <v>5811</v>
          </cell>
        </row>
        <row r="817">
          <cell r="A817" t="str">
            <v>TTA</v>
          </cell>
          <cell r="B817">
            <v>6.35</v>
          </cell>
          <cell r="C817">
            <v>-0.1</v>
          </cell>
          <cell r="D817">
            <v>4443200</v>
          </cell>
          <cell r="E817">
            <v>28482</v>
          </cell>
          <cell r="F817">
            <v>11664</v>
          </cell>
        </row>
        <row r="818">
          <cell r="A818" t="str">
            <v>TTB</v>
          </cell>
          <cell r="B818">
            <v>1.76</v>
          </cell>
          <cell r="C818">
            <v>-0.01</v>
          </cell>
          <cell r="D818">
            <v>261223800</v>
          </cell>
          <cell r="E818">
            <v>458058</v>
          </cell>
          <cell r="F818">
            <v>170270</v>
          </cell>
        </row>
        <row r="819">
          <cell r="A819" t="str">
            <v>TTCL</v>
          </cell>
          <cell r="B819">
            <v>3.58</v>
          </cell>
          <cell r="C819">
            <v>-0.02</v>
          </cell>
          <cell r="D819">
            <v>417000</v>
          </cell>
          <cell r="E819">
            <v>1490</v>
          </cell>
          <cell r="F819">
            <v>2205</v>
          </cell>
        </row>
        <row r="820">
          <cell r="A820" t="str">
            <v>TTI</v>
          </cell>
          <cell r="B820">
            <v>23.7</v>
          </cell>
          <cell r="C820">
            <v>1.4</v>
          </cell>
          <cell r="D820">
            <v>3800</v>
          </cell>
          <cell r="E820">
            <v>90</v>
          </cell>
          <cell r="F820">
            <v>1115</v>
          </cell>
        </row>
        <row r="821">
          <cell r="A821" t="str">
            <v>TTT</v>
          </cell>
          <cell r="B821">
            <v>50</v>
          </cell>
          <cell r="C821">
            <v>2</v>
          </cell>
          <cell r="D821">
            <v>700</v>
          </cell>
          <cell r="E821">
            <v>35</v>
          </cell>
          <cell r="F821">
            <v>2892</v>
          </cell>
        </row>
        <row r="822">
          <cell r="A822" t="str">
            <v>TTW</v>
          </cell>
          <cell r="B822">
            <v>8.85</v>
          </cell>
          <cell r="C822">
            <v>-0.05</v>
          </cell>
          <cell r="D822">
            <v>1110800</v>
          </cell>
          <cell r="E822">
            <v>9843</v>
          </cell>
          <cell r="F822">
            <v>35312</v>
          </cell>
        </row>
        <row r="823">
          <cell r="A823" t="str">
            <v>TU</v>
          </cell>
          <cell r="B823">
            <v>15.1</v>
          </cell>
          <cell r="C823">
            <v>-0.1</v>
          </cell>
          <cell r="D823">
            <v>6996600</v>
          </cell>
          <cell r="E823">
            <v>106455</v>
          </cell>
          <cell r="F823">
            <v>70293</v>
          </cell>
        </row>
        <row r="824">
          <cell r="A824" t="str">
            <v>TURTLE</v>
          </cell>
          <cell r="B824">
            <v>6.05</v>
          </cell>
          <cell r="C824">
            <v>0</v>
          </cell>
          <cell r="D824">
            <v>0</v>
          </cell>
          <cell r="E824">
            <v>0</v>
          </cell>
          <cell r="F824">
            <v>9617</v>
          </cell>
        </row>
        <row r="825">
          <cell r="A825" t="str">
            <v>TVDH</v>
          </cell>
          <cell r="B825">
            <v>0.28000000000000003</v>
          </cell>
          <cell r="C825">
            <v>0</v>
          </cell>
          <cell r="D825">
            <v>481800</v>
          </cell>
          <cell r="E825">
            <v>135</v>
          </cell>
          <cell r="F825">
            <v>491</v>
          </cell>
        </row>
        <row r="826">
          <cell r="A826" t="str">
            <v>TVH</v>
          </cell>
          <cell r="B826">
            <v>8.4</v>
          </cell>
          <cell r="C826">
            <v>0.1</v>
          </cell>
          <cell r="D826">
            <v>1400</v>
          </cell>
          <cell r="E826">
            <v>12</v>
          </cell>
          <cell r="F826">
            <v>2518</v>
          </cell>
        </row>
        <row r="827">
          <cell r="A827" t="str">
            <v>TVI</v>
          </cell>
          <cell r="B827">
            <v>7.3</v>
          </cell>
          <cell r="C827">
            <v>0</v>
          </cell>
          <cell r="D827">
            <v>0</v>
          </cell>
          <cell r="E827">
            <v>0</v>
          </cell>
          <cell r="F827">
            <v>2212</v>
          </cell>
        </row>
        <row r="828">
          <cell r="A828" t="str">
            <v>TVO</v>
          </cell>
          <cell r="B828">
            <v>20.9</v>
          </cell>
          <cell r="C828">
            <v>-0.3</v>
          </cell>
          <cell r="D828">
            <v>771900</v>
          </cell>
          <cell r="E828">
            <v>16230</v>
          </cell>
          <cell r="F828">
            <v>18590</v>
          </cell>
        </row>
        <row r="829">
          <cell r="A829" t="str">
            <v>TVT</v>
          </cell>
          <cell r="B829">
            <v>0.45</v>
          </cell>
          <cell r="C829">
            <v>-0.01</v>
          </cell>
          <cell r="D829">
            <v>158300</v>
          </cell>
          <cell r="E829">
            <v>72</v>
          </cell>
          <cell r="F829">
            <v>368</v>
          </cell>
        </row>
        <row r="830">
          <cell r="A830" t="str">
            <v>TWP</v>
          </cell>
          <cell r="B830">
            <v>1.62</v>
          </cell>
          <cell r="C830">
            <v>0.01</v>
          </cell>
          <cell r="D830">
            <v>85300</v>
          </cell>
          <cell r="E830">
            <v>137</v>
          </cell>
          <cell r="F830">
            <v>406</v>
          </cell>
        </row>
        <row r="831">
          <cell r="A831" t="str">
            <v>TWPC</v>
          </cell>
          <cell r="B831">
            <v>3.64</v>
          </cell>
          <cell r="C831">
            <v>0.02</v>
          </cell>
          <cell r="D831">
            <v>184500</v>
          </cell>
          <cell r="E831">
            <v>674</v>
          </cell>
          <cell r="F831">
            <v>3205</v>
          </cell>
        </row>
        <row r="832">
          <cell r="A832" t="str">
            <v>TWZ</v>
          </cell>
          <cell r="B832">
            <v>0.04</v>
          </cell>
          <cell r="C832">
            <v>0.01</v>
          </cell>
          <cell r="D832">
            <v>1895100</v>
          </cell>
          <cell r="E832">
            <v>76</v>
          </cell>
          <cell r="F832">
            <v>794</v>
          </cell>
        </row>
        <row r="833">
          <cell r="A833" t="str">
            <v>TYCN</v>
          </cell>
          <cell r="B833">
            <v>2.42</v>
          </cell>
          <cell r="C833">
            <v>0</v>
          </cell>
          <cell r="D833">
            <v>26000</v>
          </cell>
          <cell r="E833">
            <v>63</v>
          </cell>
          <cell r="F833">
            <v>1444</v>
          </cell>
        </row>
        <row r="834">
          <cell r="A834" t="str">
            <v>UAC</v>
          </cell>
          <cell r="B834">
            <v>3.56</v>
          </cell>
          <cell r="C834">
            <v>0.02</v>
          </cell>
          <cell r="D834">
            <v>32200</v>
          </cell>
          <cell r="E834">
            <v>114</v>
          </cell>
          <cell r="F834">
            <v>2377</v>
          </cell>
        </row>
        <row r="835">
          <cell r="A835" t="str">
            <v>UBA</v>
          </cell>
          <cell r="B835">
            <v>1.01</v>
          </cell>
          <cell r="C835">
            <v>0</v>
          </cell>
          <cell r="D835">
            <v>25400</v>
          </cell>
          <cell r="E835">
            <v>25</v>
          </cell>
          <cell r="F835">
            <v>606</v>
          </cell>
        </row>
        <row r="836">
          <cell r="A836" t="str">
            <v>UBE</v>
          </cell>
          <cell r="B836">
            <v>0.86</v>
          </cell>
          <cell r="C836">
            <v>0</v>
          </cell>
          <cell r="D836">
            <v>3727400</v>
          </cell>
          <cell r="E836">
            <v>3226</v>
          </cell>
          <cell r="F836">
            <v>3405</v>
          </cell>
        </row>
        <row r="837">
          <cell r="A837" t="str">
            <v>UBIS</v>
          </cell>
          <cell r="B837">
            <v>1.96</v>
          </cell>
          <cell r="C837">
            <v>-0.01</v>
          </cell>
          <cell r="D837">
            <v>4200</v>
          </cell>
          <cell r="E837">
            <v>8</v>
          </cell>
          <cell r="F837">
            <v>559</v>
          </cell>
        </row>
        <row r="838">
          <cell r="A838" t="str">
            <v>UEC</v>
          </cell>
          <cell r="B838">
            <v>1.76</v>
          </cell>
          <cell r="C838">
            <v>0</v>
          </cell>
          <cell r="D838">
            <v>260500</v>
          </cell>
          <cell r="E838">
            <v>454</v>
          </cell>
          <cell r="F838">
            <v>1004</v>
          </cell>
        </row>
        <row r="839">
          <cell r="A839" t="str">
            <v>UKEM</v>
          </cell>
          <cell r="B839">
            <v>0.73</v>
          </cell>
          <cell r="C839">
            <v>-0.01</v>
          </cell>
          <cell r="D839">
            <v>244400</v>
          </cell>
          <cell r="E839">
            <v>179</v>
          </cell>
          <cell r="F839">
            <v>848</v>
          </cell>
        </row>
        <row r="840">
          <cell r="A840" t="str">
            <v>UMI</v>
          </cell>
          <cell r="B840">
            <v>0.7</v>
          </cell>
          <cell r="C840">
            <v>0</v>
          </cell>
          <cell r="D840">
            <v>321200</v>
          </cell>
          <cell r="E840">
            <v>212</v>
          </cell>
          <cell r="F840">
            <v>586</v>
          </cell>
        </row>
        <row r="841">
          <cell r="A841" t="str">
            <v>UMS</v>
          </cell>
          <cell r="B841">
            <v>0.49</v>
          </cell>
          <cell r="C841">
            <v>0</v>
          </cell>
          <cell r="D841">
            <v>8000</v>
          </cell>
          <cell r="E841">
            <v>4</v>
          </cell>
          <cell r="F841">
            <v>631</v>
          </cell>
        </row>
        <row r="842">
          <cell r="A842" t="str">
            <v>UNIQ</v>
          </cell>
          <cell r="B842">
            <v>2.72</v>
          </cell>
          <cell r="C842">
            <v>0</v>
          </cell>
          <cell r="D842">
            <v>26200</v>
          </cell>
          <cell r="E842">
            <v>72</v>
          </cell>
          <cell r="F842">
            <v>2940</v>
          </cell>
        </row>
        <row r="843">
          <cell r="A843" t="str">
            <v>UOBKH</v>
          </cell>
          <cell r="B843">
            <v>5</v>
          </cell>
          <cell r="C843">
            <v>0</v>
          </cell>
          <cell r="D843">
            <v>2200</v>
          </cell>
          <cell r="E843">
            <v>11</v>
          </cell>
          <cell r="F843">
            <v>2512</v>
          </cell>
        </row>
        <row r="844">
          <cell r="A844" t="str">
            <v>UP</v>
          </cell>
          <cell r="B844">
            <v>17</v>
          </cell>
          <cell r="C844">
            <v>0</v>
          </cell>
          <cell r="D844">
            <v>0</v>
          </cell>
          <cell r="E844">
            <v>0</v>
          </cell>
          <cell r="F844">
            <v>425</v>
          </cell>
        </row>
        <row r="845">
          <cell r="A845" t="str">
            <v>UPF</v>
          </cell>
          <cell r="B845">
            <v>33.5</v>
          </cell>
          <cell r="C845">
            <v>0</v>
          </cell>
          <cell r="D845">
            <v>1100</v>
          </cell>
          <cell r="E845">
            <v>37</v>
          </cell>
          <cell r="F845">
            <v>251</v>
          </cell>
        </row>
        <row r="846">
          <cell r="A846" t="str">
            <v>UPOIC</v>
          </cell>
          <cell r="B846">
            <v>6.3</v>
          </cell>
          <cell r="C846">
            <v>0</v>
          </cell>
          <cell r="D846">
            <v>5100</v>
          </cell>
          <cell r="E846">
            <v>32</v>
          </cell>
          <cell r="F846">
            <v>2058</v>
          </cell>
        </row>
        <row r="847">
          <cell r="A847" t="str">
            <v>UREKA</v>
          </cell>
          <cell r="B847">
            <v>0.49</v>
          </cell>
          <cell r="C847">
            <v>0.01</v>
          </cell>
          <cell r="D847">
            <v>1637600</v>
          </cell>
          <cell r="E847">
            <v>789</v>
          </cell>
          <cell r="F847">
            <v>891</v>
          </cell>
        </row>
        <row r="848">
          <cell r="A848" t="str">
            <v>UTP</v>
          </cell>
          <cell r="B848">
            <v>10.9</v>
          </cell>
          <cell r="C848">
            <v>0</v>
          </cell>
          <cell r="D848">
            <v>40600</v>
          </cell>
          <cell r="E848">
            <v>444</v>
          </cell>
          <cell r="F848">
            <v>7085</v>
          </cell>
        </row>
        <row r="849">
          <cell r="A849" t="str">
            <v>UV</v>
          </cell>
          <cell r="B849">
            <v>1.72</v>
          </cell>
          <cell r="C849">
            <v>0</v>
          </cell>
          <cell r="D849">
            <v>189400</v>
          </cell>
          <cell r="E849">
            <v>324</v>
          </cell>
          <cell r="F849">
            <v>3289</v>
          </cell>
        </row>
        <row r="850">
          <cell r="A850" t="str">
            <v>UVAN</v>
          </cell>
          <cell r="B850">
            <v>8.25</v>
          </cell>
          <cell r="C850">
            <v>0</v>
          </cell>
          <cell r="D850">
            <v>278400</v>
          </cell>
          <cell r="E850">
            <v>2310</v>
          </cell>
          <cell r="F850">
            <v>7802</v>
          </cell>
        </row>
        <row r="851">
          <cell r="A851" t="str">
            <v>VARO</v>
          </cell>
          <cell r="B851">
            <v>3.1</v>
          </cell>
          <cell r="C851">
            <v>-0.06</v>
          </cell>
          <cell r="D851">
            <v>16200</v>
          </cell>
          <cell r="E851">
            <v>51</v>
          </cell>
          <cell r="F851">
            <v>310</v>
          </cell>
        </row>
        <row r="852">
          <cell r="A852" t="str">
            <v>VCOM</v>
          </cell>
          <cell r="B852">
            <v>2.64</v>
          </cell>
          <cell r="C852">
            <v>-0.04</v>
          </cell>
          <cell r="D852">
            <v>87600</v>
          </cell>
          <cell r="E852">
            <v>232</v>
          </cell>
          <cell r="F852">
            <v>823</v>
          </cell>
        </row>
        <row r="853">
          <cell r="A853" t="str">
            <v>VGI</v>
          </cell>
          <cell r="B853">
            <v>1.56</v>
          </cell>
          <cell r="C853">
            <v>-0.04</v>
          </cell>
          <cell r="D853">
            <v>23405500</v>
          </cell>
          <cell r="E853">
            <v>37050</v>
          </cell>
          <cell r="F853">
            <v>17463</v>
          </cell>
        </row>
        <row r="854">
          <cell r="A854" t="str">
            <v>VIBHA</v>
          </cell>
          <cell r="B854">
            <v>2.2200000000000002</v>
          </cell>
          <cell r="C854">
            <v>0</v>
          </cell>
          <cell r="D854">
            <v>571300</v>
          </cell>
          <cell r="E854">
            <v>1267</v>
          </cell>
          <cell r="F854">
            <v>30139</v>
          </cell>
        </row>
        <row r="855">
          <cell r="A855" t="str">
            <v>VIH</v>
          </cell>
          <cell r="B855">
            <v>10.4</v>
          </cell>
          <cell r="C855">
            <v>-0.1</v>
          </cell>
          <cell r="D855">
            <v>285500</v>
          </cell>
          <cell r="E855">
            <v>2992</v>
          </cell>
          <cell r="F855">
            <v>6331</v>
          </cell>
        </row>
        <row r="856">
          <cell r="A856" t="str">
            <v>VL</v>
          </cell>
          <cell r="B856">
            <v>1.1499999999999999</v>
          </cell>
          <cell r="C856">
            <v>0</v>
          </cell>
          <cell r="D856">
            <v>2033900</v>
          </cell>
          <cell r="E856">
            <v>2338</v>
          </cell>
          <cell r="F856">
            <v>1361</v>
          </cell>
        </row>
        <row r="857">
          <cell r="A857" t="str">
            <v>VNG</v>
          </cell>
          <cell r="B857">
            <v>3.4</v>
          </cell>
          <cell r="C857">
            <v>0.02</v>
          </cell>
          <cell r="D857">
            <v>10400</v>
          </cell>
          <cell r="E857">
            <v>35</v>
          </cell>
          <cell r="F857">
            <v>5900</v>
          </cell>
        </row>
        <row r="858">
          <cell r="A858" t="str">
            <v>VPO</v>
          </cell>
          <cell r="B858">
            <v>0.55000000000000004</v>
          </cell>
          <cell r="C858">
            <v>0</v>
          </cell>
          <cell r="D858">
            <v>359100</v>
          </cell>
          <cell r="E858">
            <v>200</v>
          </cell>
          <cell r="F858">
            <v>517</v>
          </cell>
        </row>
        <row r="859">
          <cell r="A859" t="str">
            <v>VRANDA</v>
          </cell>
          <cell r="B859">
            <v>5.4</v>
          </cell>
          <cell r="C859">
            <v>0</v>
          </cell>
          <cell r="D859">
            <v>3900</v>
          </cell>
          <cell r="E859">
            <v>21</v>
          </cell>
          <cell r="F859">
            <v>1726</v>
          </cell>
        </row>
        <row r="860">
          <cell r="A860" t="str">
            <v>W</v>
          </cell>
          <cell r="B860">
            <v>0.68</v>
          </cell>
          <cell r="C860">
            <v>0</v>
          </cell>
          <cell r="D860">
            <v>1334500</v>
          </cell>
          <cell r="E860">
            <v>896</v>
          </cell>
          <cell r="F860">
            <v>848</v>
          </cell>
        </row>
        <row r="861">
          <cell r="A861" t="str">
            <v>WACOAL</v>
          </cell>
          <cell r="B861">
            <v>30</v>
          </cell>
          <cell r="C861">
            <v>0</v>
          </cell>
          <cell r="D861">
            <v>0</v>
          </cell>
          <cell r="E861">
            <v>0</v>
          </cell>
          <cell r="F861">
            <v>3600</v>
          </cell>
        </row>
        <row r="862">
          <cell r="A862" t="str">
            <v>WARRIX</v>
          </cell>
          <cell r="B862">
            <v>4.5999999999999996</v>
          </cell>
          <cell r="C862">
            <v>-0.04</v>
          </cell>
          <cell r="D862">
            <v>399900</v>
          </cell>
          <cell r="E862">
            <v>1841</v>
          </cell>
          <cell r="F862">
            <v>2784</v>
          </cell>
        </row>
        <row r="863">
          <cell r="A863" t="str">
            <v>WAVE</v>
          </cell>
          <cell r="B863">
            <v>0.13</v>
          </cell>
          <cell r="C863">
            <v>0.01</v>
          </cell>
          <cell r="D863">
            <v>12470500</v>
          </cell>
          <cell r="E863">
            <v>1497</v>
          </cell>
          <cell r="F863">
            <v>1375</v>
          </cell>
        </row>
        <row r="864">
          <cell r="A864" t="str">
            <v>WFX</v>
          </cell>
          <cell r="B864">
            <v>1.29</v>
          </cell>
          <cell r="C864">
            <v>-0.01</v>
          </cell>
          <cell r="D864">
            <v>212400</v>
          </cell>
          <cell r="E864">
            <v>272</v>
          </cell>
          <cell r="F864">
            <v>603</v>
          </cell>
        </row>
        <row r="865">
          <cell r="A865" t="str">
            <v>WGE</v>
          </cell>
          <cell r="B865">
            <v>0.75</v>
          </cell>
          <cell r="C865">
            <v>-0.03</v>
          </cell>
          <cell r="D865">
            <v>63100</v>
          </cell>
          <cell r="E865">
            <v>47</v>
          </cell>
          <cell r="F865">
            <v>450</v>
          </cell>
        </row>
        <row r="866">
          <cell r="A866" t="str">
            <v>WHA</v>
          </cell>
          <cell r="B866">
            <v>5.0999999999999996</v>
          </cell>
          <cell r="C866">
            <v>-0.15</v>
          </cell>
          <cell r="D866">
            <v>47163600</v>
          </cell>
          <cell r="E866">
            <v>242004</v>
          </cell>
          <cell r="F866">
            <v>77724</v>
          </cell>
        </row>
        <row r="867">
          <cell r="A867" t="str">
            <v>WHAUP</v>
          </cell>
          <cell r="B867">
            <v>4.0999999999999996</v>
          </cell>
          <cell r="C867">
            <v>-0.06</v>
          </cell>
          <cell r="D867">
            <v>4265800</v>
          </cell>
          <cell r="E867">
            <v>17517</v>
          </cell>
          <cell r="F867">
            <v>15683</v>
          </cell>
        </row>
        <row r="868">
          <cell r="A868" t="str">
            <v>WICE</v>
          </cell>
          <cell r="B868">
            <v>6.5</v>
          </cell>
          <cell r="C868">
            <v>-0.35</v>
          </cell>
          <cell r="D868">
            <v>3851600</v>
          </cell>
          <cell r="E868">
            <v>25372</v>
          </cell>
          <cell r="F868">
            <v>4303</v>
          </cell>
        </row>
        <row r="869">
          <cell r="A869" t="str">
            <v>WIIK</v>
          </cell>
          <cell r="B869">
            <v>1.07</v>
          </cell>
          <cell r="C869">
            <v>-0.09</v>
          </cell>
          <cell r="D869">
            <v>415500</v>
          </cell>
          <cell r="E869">
            <v>466</v>
          </cell>
          <cell r="F869">
            <v>896</v>
          </cell>
        </row>
        <row r="870">
          <cell r="A870" t="str">
            <v>WIN</v>
          </cell>
          <cell r="B870">
            <v>0.53</v>
          </cell>
          <cell r="C870">
            <v>-0.01</v>
          </cell>
          <cell r="D870">
            <v>773900</v>
          </cell>
          <cell r="E870">
            <v>403</v>
          </cell>
          <cell r="F870">
            <v>297</v>
          </cell>
        </row>
        <row r="871">
          <cell r="A871" t="str">
            <v>WINDOW</v>
          </cell>
          <cell r="B871">
            <v>1.1100000000000001</v>
          </cell>
          <cell r="C871">
            <v>-0.03</v>
          </cell>
          <cell r="D871">
            <v>4266900</v>
          </cell>
          <cell r="E871">
            <v>4776</v>
          </cell>
          <cell r="F871">
            <v>986</v>
          </cell>
        </row>
        <row r="872">
          <cell r="A872" t="str">
            <v>WINMED</v>
          </cell>
          <cell r="B872">
            <v>1.84</v>
          </cell>
          <cell r="C872">
            <v>0</v>
          </cell>
          <cell r="D872">
            <v>55800</v>
          </cell>
          <cell r="E872">
            <v>103</v>
          </cell>
          <cell r="F872">
            <v>736</v>
          </cell>
        </row>
        <row r="873">
          <cell r="A873" t="str">
            <v>WINNER</v>
          </cell>
          <cell r="B873">
            <v>2</v>
          </cell>
          <cell r="C873">
            <v>-0.02</v>
          </cell>
          <cell r="D873">
            <v>45300</v>
          </cell>
          <cell r="E873">
            <v>91</v>
          </cell>
          <cell r="F873">
            <v>1212</v>
          </cell>
        </row>
        <row r="874">
          <cell r="A874" t="str">
            <v>WORK</v>
          </cell>
          <cell r="B874">
            <v>10</v>
          </cell>
          <cell r="C874">
            <v>-0.2</v>
          </cell>
          <cell r="D874">
            <v>526800</v>
          </cell>
          <cell r="E874">
            <v>5257</v>
          </cell>
          <cell r="F874">
            <v>4349</v>
          </cell>
        </row>
        <row r="875">
          <cell r="A875" t="str">
            <v>WP</v>
          </cell>
          <cell r="B875">
            <v>3.56</v>
          </cell>
          <cell r="C875">
            <v>-0.04</v>
          </cell>
          <cell r="D875">
            <v>112500</v>
          </cell>
          <cell r="E875">
            <v>402</v>
          </cell>
          <cell r="F875">
            <v>1856</v>
          </cell>
        </row>
        <row r="876">
          <cell r="A876" t="str">
            <v>WPH</v>
          </cell>
          <cell r="B876">
            <v>12.1</v>
          </cell>
          <cell r="C876">
            <v>0.6</v>
          </cell>
          <cell r="D876">
            <v>2641700</v>
          </cell>
          <cell r="E876">
            <v>31426</v>
          </cell>
          <cell r="F876">
            <v>7944</v>
          </cell>
        </row>
        <row r="877">
          <cell r="A877" t="str">
            <v>XO</v>
          </cell>
          <cell r="B877">
            <v>23.9</v>
          </cell>
          <cell r="C877">
            <v>-1.1000000000000001</v>
          </cell>
          <cell r="D877">
            <v>3307200</v>
          </cell>
          <cell r="E877">
            <v>80675</v>
          </cell>
          <cell r="F877">
            <v>10707</v>
          </cell>
        </row>
        <row r="878">
          <cell r="A878" t="str">
            <v>XPG</v>
          </cell>
          <cell r="B878">
            <v>0.93</v>
          </cell>
          <cell r="C878">
            <v>-0.01</v>
          </cell>
          <cell r="D878">
            <v>14575700</v>
          </cell>
          <cell r="E878">
            <v>13640</v>
          </cell>
          <cell r="F878">
            <v>9951</v>
          </cell>
        </row>
        <row r="879">
          <cell r="A879" t="str">
            <v>YGG</v>
          </cell>
          <cell r="B879">
            <v>1.22</v>
          </cell>
          <cell r="C879">
            <v>-0.01</v>
          </cell>
          <cell r="D879">
            <v>46312700</v>
          </cell>
          <cell r="E879">
            <v>58347</v>
          </cell>
          <cell r="F879">
            <v>734</v>
          </cell>
        </row>
        <row r="880">
          <cell r="A880" t="str">
            <v>YONG</v>
          </cell>
          <cell r="B880">
            <v>1.63</v>
          </cell>
          <cell r="C880">
            <v>0.01</v>
          </cell>
          <cell r="D880">
            <v>109300</v>
          </cell>
          <cell r="E880">
            <v>179</v>
          </cell>
          <cell r="F880">
            <v>1108</v>
          </cell>
        </row>
        <row r="881">
          <cell r="A881" t="str">
            <v>YUASA</v>
          </cell>
          <cell r="B881">
            <v>11.1</v>
          </cell>
          <cell r="C881">
            <v>0.1</v>
          </cell>
          <cell r="D881">
            <v>10900</v>
          </cell>
          <cell r="E881">
            <v>120</v>
          </cell>
          <cell r="F881">
            <v>1195</v>
          </cell>
        </row>
        <row r="882">
          <cell r="A882" t="str">
            <v>ZAA</v>
          </cell>
          <cell r="B882">
            <v>0.78</v>
          </cell>
          <cell r="C882">
            <v>0.01</v>
          </cell>
          <cell r="D882">
            <v>48800</v>
          </cell>
          <cell r="E882">
            <v>37</v>
          </cell>
          <cell r="F882">
            <v>1014</v>
          </cell>
        </row>
        <row r="883">
          <cell r="A883" t="str">
            <v>ZEN</v>
          </cell>
          <cell r="B883">
            <v>5.8</v>
          </cell>
          <cell r="C883">
            <v>0.2</v>
          </cell>
          <cell r="D883">
            <v>103700</v>
          </cell>
          <cell r="E883">
            <v>596</v>
          </cell>
          <cell r="F883">
            <v>1740</v>
          </cell>
        </row>
        <row r="884">
          <cell r="A884" t="str">
            <v>ZIGA</v>
          </cell>
          <cell r="B884">
            <v>1.77</v>
          </cell>
          <cell r="C884">
            <v>-0.03</v>
          </cell>
          <cell r="D884">
            <v>948400</v>
          </cell>
          <cell r="E884">
            <v>1692</v>
          </cell>
          <cell r="F884">
            <v>1320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EFF0-6813-48CF-9040-A81F61130149}">
  <sheetPr>
    <tabColor rgb="FF92D050"/>
    <outlinePr summaryBelow="0" summaryRight="0"/>
  </sheetPr>
  <dimension ref="A1:DO748"/>
  <sheetViews>
    <sheetView tabSelected="1" topLeftCell="N335" zoomScale="85" zoomScaleNormal="85" workbookViewId="0">
      <selection activeCell="Z383" sqref="Z382:Z383"/>
    </sheetView>
  </sheetViews>
  <sheetFormatPr defaultColWidth="12.58203125" defaultRowHeight="13.5" x14ac:dyDescent="0.25"/>
  <cols>
    <col min="1" max="1" width="83.58203125" style="2" bestFit="1" customWidth="1"/>
    <col min="2" max="2" width="14.83203125" style="2" bestFit="1" customWidth="1"/>
    <col min="3" max="18" width="13.83203125" style="2" bestFit="1" customWidth="1"/>
    <col min="19" max="19" width="14.83203125" style="2" bestFit="1" customWidth="1"/>
    <col min="20" max="20" width="39.83203125" style="2" bestFit="1" customWidth="1"/>
    <col min="21" max="21" width="6.08203125" style="2" bestFit="1" customWidth="1"/>
    <col min="22" max="22" width="13.83203125" style="2" bestFit="1" customWidth="1"/>
    <col min="23" max="23" width="17.58203125" style="2" bestFit="1" customWidth="1"/>
    <col min="24" max="24" width="14.58203125" style="2" bestFit="1" customWidth="1"/>
    <col min="25" max="27" width="13.4140625" style="2" bestFit="1" customWidth="1"/>
    <col min="28" max="42" width="13.83203125" style="2" bestFit="1" customWidth="1"/>
    <col min="43" max="44" width="12.83203125" style="2" bestFit="1" customWidth="1"/>
    <col min="45" max="53" width="13.83203125" style="2" bestFit="1" customWidth="1"/>
    <col min="54" max="54" width="12.83203125" style="2" bestFit="1" customWidth="1"/>
    <col min="55" max="55" width="13.83203125" style="2" bestFit="1" customWidth="1"/>
    <col min="56" max="56" width="12.83203125" style="2" bestFit="1" customWidth="1"/>
    <col min="57" max="70" width="4.83203125" style="2" bestFit="1" customWidth="1"/>
    <col min="71" max="16384" width="12.58203125" style="2"/>
  </cols>
  <sheetData>
    <row r="1" spans="1:73" ht="14" x14ac:dyDescent="0.3">
      <c r="A1" s="1" t="s">
        <v>0</v>
      </c>
    </row>
    <row r="2" spans="1:73" s="3" customFormat="1" ht="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/>
      <c r="BN2"/>
      <c r="BO2"/>
      <c r="BP2"/>
      <c r="BQ2"/>
      <c r="BR2"/>
      <c r="BS2"/>
      <c r="BT2"/>
      <c r="BU2"/>
    </row>
    <row r="3" spans="1:73" x14ac:dyDescent="0.25">
      <c r="A3" t="s">
        <v>65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</row>
    <row r="4" spans="1:73" x14ac:dyDescent="0.25">
      <c r="A4" t="s">
        <v>66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</row>
    <row r="5" spans="1:73" x14ac:dyDescent="0.25">
      <c r="A5" t="s">
        <v>67</v>
      </c>
      <c r="B5">
        <v>3150726</v>
      </c>
      <c r="C5">
        <v>3168527.54</v>
      </c>
      <c r="D5">
        <v>2186023</v>
      </c>
      <c r="E5">
        <v>2812929</v>
      </c>
      <c r="F5">
        <v>2266363</v>
      </c>
      <c r="G5">
        <v>3246195.44</v>
      </c>
      <c r="H5">
        <v>3249507</v>
      </c>
      <c r="I5">
        <v>4275373</v>
      </c>
      <c r="J5">
        <v>3640742</v>
      </c>
      <c r="K5">
        <v>3130563.99</v>
      </c>
      <c r="L5">
        <v>4457054</v>
      </c>
      <c r="M5">
        <v>5233133</v>
      </c>
      <c r="N5">
        <v>6008527</v>
      </c>
      <c r="O5">
        <v>7218688</v>
      </c>
      <c r="P5">
        <v>6449522</v>
      </c>
      <c r="Q5">
        <v>2754268</v>
      </c>
      <c r="R5">
        <v>9116820</v>
      </c>
      <c r="S5">
        <v>2053237.35</v>
      </c>
      <c r="T5">
        <v>1537740</v>
      </c>
      <c r="U5">
        <v>2735856</v>
      </c>
      <c r="V5">
        <v>2827991</v>
      </c>
      <c r="W5">
        <v>3021030.7</v>
      </c>
      <c r="X5">
        <v>2632116</v>
      </c>
      <c r="Y5">
        <v>2588679</v>
      </c>
      <c r="Z5">
        <v>4850693</v>
      </c>
      <c r="AA5">
        <v>2418138.7999999998</v>
      </c>
      <c r="AB5">
        <v>2549661</v>
      </c>
      <c r="AC5">
        <v>2488945.2200000002</v>
      </c>
      <c r="AD5">
        <v>1837874</v>
      </c>
      <c r="AE5">
        <v>1529003</v>
      </c>
      <c r="AF5">
        <v>2275951</v>
      </c>
      <c r="AG5">
        <v>2577733.66</v>
      </c>
      <c r="AH5">
        <v>1864333</v>
      </c>
      <c r="AI5">
        <v>1758472</v>
      </c>
      <c r="AJ5">
        <v>1274766</v>
      </c>
      <c r="AK5">
        <v>2487781.5699999998</v>
      </c>
      <c r="AL5">
        <v>1352825</v>
      </c>
      <c r="AM5">
        <v>1653793</v>
      </c>
      <c r="AN5">
        <v>2161552</v>
      </c>
      <c r="AO5">
        <v>1752178.4</v>
      </c>
      <c r="AP5">
        <v>2265791</v>
      </c>
      <c r="AQ5">
        <v>2048120</v>
      </c>
      <c r="AR5">
        <v>1745337</v>
      </c>
      <c r="AS5">
        <v>2893635.04</v>
      </c>
      <c r="AT5">
        <v>3042176</v>
      </c>
      <c r="AU5">
        <v>1620704</v>
      </c>
      <c r="AV5">
        <v>872306</v>
      </c>
      <c r="AW5">
        <v>833058.06</v>
      </c>
      <c r="AX5">
        <v>767887</v>
      </c>
      <c r="AY5">
        <v>921022</v>
      </c>
      <c r="AZ5">
        <v>761211</v>
      </c>
      <c r="BA5">
        <v>771564.29</v>
      </c>
      <c r="BB5">
        <v>530784</v>
      </c>
      <c r="BC5">
        <v>1100156</v>
      </c>
      <c r="BD5">
        <v>1581064</v>
      </c>
      <c r="BE5">
        <v>1734554.68</v>
      </c>
      <c r="BF5">
        <v>1521015</v>
      </c>
      <c r="BG5">
        <v>1951588</v>
      </c>
      <c r="BH5">
        <v>1950710</v>
      </c>
      <c r="BI5">
        <v>2407346</v>
      </c>
      <c r="BJ5">
        <v>1194113</v>
      </c>
      <c r="BK5">
        <v>854266</v>
      </c>
      <c r="BL5">
        <v>1530609</v>
      </c>
      <c r="BM5"/>
      <c r="BN5"/>
      <c r="BO5"/>
      <c r="BP5"/>
      <c r="BQ5"/>
      <c r="BR5"/>
      <c r="BS5"/>
      <c r="BT5"/>
      <c r="BU5"/>
    </row>
    <row r="6" spans="1:73" x14ac:dyDescent="0.25">
      <c r="A6" t="s">
        <v>68</v>
      </c>
      <c r="B6">
        <v>2389799</v>
      </c>
      <c r="C6">
        <v>1890873.71</v>
      </c>
      <c r="D6">
        <v>2170772</v>
      </c>
      <c r="E6">
        <v>3064230</v>
      </c>
      <c r="F6">
        <v>3121199</v>
      </c>
      <c r="G6">
        <v>2874488.06</v>
      </c>
      <c r="H6">
        <v>2401477</v>
      </c>
      <c r="I6">
        <v>3924276</v>
      </c>
      <c r="J6">
        <v>3383214</v>
      </c>
      <c r="K6">
        <v>2926663.87</v>
      </c>
      <c r="L6">
        <v>3506555</v>
      </c>
      <c r="M6">
        <v>2828539</v>
      </c>
      <c r="N6">
        <v>2995021</v>
      </c>
      <c r="O6">
        <v>2006244.16</v>
      </c>
      <c r="P6">
        <v>0</v>
      </c>
      <c r="Q6">
        <v>0</v>
      </c>
      <c r="R6">
        <v>0</v>
      </c>
      <c r="S6">
        <v>1001374.83</v>
      </c>
      <c r="T6">
        <v>724416</v>
      </c>
      <c r="U6">
        <v>3940</v>
      </c>
      <c r="V6">
        <v>314888</v>
      </c>
      <c r="W6">
        <v>45520.77</v>
      </c>
      <c r="X6">
        <v>50268</v>
      </c>
      <c r="Y6">
        <v>3910</v>
      </c>
      <c r="Z6">
        <v>2306797</v>
      </c>
      <c r="AA6">
        <v>2943116.49</v>
      </c>
      <c r="AB6">
        <v>778153</v>
      </c>
      <c r="AC6">
        <v>714829.94</v>
      </c>
      <c r="AD6">
        <v>1279992</v>
      </c>
      <c r="AE6">
        <v>642589</v>
      </c>
      <c r="AF6">
        <v>3081813</v>
      </c>
      <c r="AG6">
        <v>1748018</v>
      </c>
      <c r="AH6">
        <v>658103</v>
      </c>
      <c r="AI6">
        <v>158892</v>
      </c>
      <c r="AJ6">
        <v>1553573</v>
      </c>
      <c r="AK6">
        <v>1285220.51</v>
      </c>
      <c r="AL6">
        <v>128932</v>
      </c>
      <c r="AM6">
        <v>528251</v>
      </c>
      <c r="AN6">
        <v>117499</v>
      </c>
      <c r="AO6">
        <v>117010.72</v>
      </c>
      <c r="AP6">
        <v>416396</v>
      </c>
      <c r="AQ6">
        <v>2227679</v>
      </c>
      <c r="AR6">
        <v>2163069</v>
      </c>
      <c r="AS6">
        <v>1313509.49</v>
      </c>
      <c r="AT6">
        <v>1662183</v>
      </c>
      <c r="AU6">
        <v>263762</v>
      </c>
      <c r="AV6">
        <v>812498</v>
      </c>
      <c r="AW6">
        <v>111556.74</v>
      </c>
      <c r="AX6">
        <v>110772</v>
      </c>
      <c r="AY6">
        <v>110979</v>
      </c>
      <c r="AZ6">
        <v>111666</v>
      </c>
      <c r="BA6">
        <v>860706.64</v>
      </c>
      <c r="BB6">
        <v>800027</v>
      </c>
      <c r="BC6">
        <v>1829552</v>
      </c>
      <c r="BD6">
        <v>1503784</v>
      </c>
      <c r="BE6">
        <v>806457.96</v>
      </c>
      <c r="BF6">
        <v>511941</v>
      </c>
      <c r="BG6">
        <v>839954</v>
      </c>
      <c r="BH6">
        <v>836336</v>
      </c>
      <c r="BI6">
        <v>1269356</v>
      </c>
      <c r="BJ6">
        <v>1788868</v>
      </c>
      <c r="BK6">
        <v>644311</v>
      </c>
      <c r="BL6">
        <v>1735025</v>
      </c>
      <c r="BM6"/>
      <c r="BN6"/>
      <c r="BO6"/>
      <c r="BP6"/>
      <c r="BQ6"/>
      <c r="BR6"/>
      <c r="BS6"/>
      <c r="BT6"/>
      <c r="BU6"/>
    </row>
    <row r="7" spans="1:73" x14ac:dyDescent="0.25">
      <c r="A7" t="s">
        <v>69</v>
      </c>
      <c r="B7">
        <v>2389799</v>
      </c>
      <c r="C7">
        <v>1890873.71</v>
      </c>
      <c r="D7">
        <v>2170772</v>
      </c>
      <c r="E7">
        <v>3064230</v>
      </c>
      <c r="F7">
        <v>3121199</v>
      </c>
      <c r="G7">
        <v>2874488.06</v>
      </c>
      <c r="H7">
        <v>2401477</v>
      </c>
      <c r="I7">
        <v>3924276</v>
      </c>
      <c r="J7">
        <v>3383214</v>
      </c>
      <c r="K7">
        <v>2926663.87</v>
      </c>
      <c r="L7">
        <v>3506555</v>
      </c>
      <c r="M7">
        <v>2828539</v>
      </c>
      <c r="N7">
        <v>2995021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/>
      <c r="BN7"/>
      <c r="BO7"/>
      <c r="BP7"/>
      <c r="BQ7"/>
      <c r="BR7"/>
      <c r="BS7"/>
      <c r="BT7"/>
      <c r="BU7"/>
    </row>
    <row r="8" spans="1:73" x14ac:dyDescent="0.25">
      <c r="A8" t="s">
        <v>70</v>
      </c>
      <c r="B8">
        <v>4013043</v>
      </c>
      <c r="C8">
        <v>3977379.28</v>
      </c>
      <c r="D8">
        <v>3690911</v>
      </c>
      <c r="E8">
        <v>4001711</v>
      </c>
      <c r="F8">
        <v>4212895</v>
      </c>
      <c r="G8">
        <v>5397813.79</v>
      </c>
      <c r="H8">
        <v>6164737</v>
      </c>
      <c r="I8">
        <v>6610339</v>
      </c>
      <c r="J8">
        <v>7185527</v>
      </c>
      <c r="K8">
        <v>7395183.7199999997</v>
      </c>
      <c r="L8">
        <v>7108002</v>
      </c>
      <c r="M8">
        <v>6611985</v>
      </c>
      <c r="N8">
        <v>6067390</v>
      </c>
      <c r="O8">
        <v>5628521.9299999997</v>
      </c>
      <c r="P8">
        <v>6466988</v>
      </c>
      <c r="Q8">
        <v>6179598</v>
      </c>
      <c r="R8">
        <v>4688528</v>
      </c>
      <c r="S8">
        <v>4962040.3600000003</v>
      </c>
      <c r="T8">
        <v>4528429</v>
      </c>
      <c r="U8">
        <v>4558644</v>
      </c>
      <c r="V8">
        <v>3912395</v>
      </c>
      <c r="W8">
        <v>4447397.2</v>
      </c>
      <c r="X8">
        <v>4481270</v>
      </c>
      <c r="Y8">
        <v>3978885</v>
      </c>
      <c r="Z8">
        <v>3726398</v>
      </c>
      <c r="AA8">
        <v>4146847.59</v>
      </c>
      <c r="AB8">
        <v>2655746</v>
      </c>
      <c r="AC8">
        <v>3026784.4</v>
      </c>
      <c r="AD8">
        <v>3015775</v>
      </c>
      <c r="AE8">
        <v>3195536</v>
      </c>
      <c r="AF8">
        <v>2520374</v>
      </c>
      <c r="AG8">
        <v>3011244.09</v>
      </c>
      <c r="AH8">
        <v>3041359</v>
      </c>
      <c r="AI8">
        <v>3476579</v>
      </c>
      <c r="AJ8">
        <v>2703688</v>
      </c>
      <c r="AK8">
        <v>3245149.43</v>
      </c>
      <c r="AL8">
        <v>4521752</v>
      </c>
      <c r="AM8">
        <v>4853582</v>
      </c>
      <c r="AN8">
        <v>3302242</v>
      </c>
      <c r="AO8">
        <v>3629913.45</v>
      </c>
      <c r="AP8">
        <v>2929300</v>
      </c>
      <c r="AQ8">
        <v>2663722</v>
      </c>
      <c r="AR8">
        <v>2143376</v>
      </c>
      <c r="AS8">
        <v>2119234.59</v>
      </c>
      <c r="AT8">
        <v>2198264</v>
      </c>
      <c r="AU8">
        <v>2421331</v>
      </c>
      <c r="AV8">
        <v>2347222</v>
      </c>
      <c r="AW8">
        <v>2347773.5499999998</v>
      </c>
      <c r="AX8">
        <v>2217396</v>
      </c>
      <c r="AY8">
        <v>685586</v>
      </c>
      <c r="AZ8">
        <v>678083</v>
      </c>
      <c r="BA8">
        <v>653490.43999999994</v>
      </c>
      <c r="BB8">
        <v>505637</v>
      </c>
      <c r="BC8">
        <v>530842</v>
      </c>
      <c r="BD8">
        <v>543568</v>
      </c>
      <c r="BE8">
        <v>480934.77</v>
      </c>
      <c r="BF8">
        <v>474168</v>
      </c>
      <c r="BG8">
        <v>517681</v>
      </c>
      <c r="BH8">
        <v>552596</v>
      </c>
      <c r="BI8">
        <v>536595</v>
      </c>
      <c r="BJ8">
        <v>482271</v>
      </c>
      <c r="BK8">
        <v>627021</v>
      </c>
      <c r="BL8">
        <v>418060</v>
      </c>
      <c r="BM8"/>
      <c r="BN8"/>
      <c r="BO8"/>
      <c r="BP8"/>
      <c r="BQ8"/>
      <c r="BR8"/>
      <c r="BS8"/>
      <c r="BT8"/>
      <c r="BU8"/>
    </row>
    <row r="9" spans="1:73" x14ac:dyDescent="0.25">
      <c r="A9" t="s">
        <v>71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3571263.15</v>
      </c>
      <c r="P9">
        <v>6466988</v>
      </c>
      <c r="Q9">
        <v>6179598</v>
      </c>
      <c r="R9">
        <v>4688528</v>
      </c>
      <c r="S9">
        <v>4962040.3600000003</v>
      </c>
      <c r="T9">
        <v>4528429</v>
      </c>
      <c r="U9">
        <v>4558644</v>
      </c>
      <c r="V9">
        <v>3912395</v>
      </c>
      <c r="W9">
        <v>0</v>
      </c>
      <c r="X9">
        <v>0</v>
      </c>
      <c r="Y9">
        <v>0</v>
      </c>
      <c r="Z9">
        <v>2551826</v>
      </c>
      <c r="AA9">
        <v>2838749.75</v>
      </c>
      <c r="AB9">
        <v>1395916</v>
      </c>
      <c r="AC9">
        <v>3026784.4</v>
      </c>
      <c r="AD9">
        <v>1921002</v>
      </c>
      <c r="AE9">
        <v>1977229</v>
      </c>
      <c r="AF9">
        <v>1163410</v>
      </c>
      <c r="AG9">
        <v>1761742.76</v>
      </c>
      <c r="AH9">
        <v>1738731</v>
      </c>
      <c r="AI9">
        <v>2204328</v>
      </c>
      <c r="AJ9">
        <v>1519829</v>
      </c>
      <c r="AK9">
        <v>1840825.31</v>
      </c>
      <c r="AL9">
        <v>4521752</v>
      </c>
      <c r="AM9">
        <v>3595277</v>
      </c>
      <c r="AN9">
        <v>2016130</v>
      </c>
      <c r="AO9">
        <v>2400239.66</v>
      </c>
      <c r="AP9">
        <v>2929300</v>
      </c>
      <c r="AQ9">
        <v>1810890</v>
      </c>
      <c r="AR9">
        <v>2143376</v>
      </c>
      <c r="AS9">
        <v>2119234.59</v>
      </c>
      <c r="AT9">
        <v>2198264</v>
      </c>
      <c r="AU9">
        <v>2421331</v>
      </c>
      <c r="AV9">
        <v>2347222</v>
      </c>
      <c r="AW9">
        <v>2347773.5499999998</v>
      </c>
      <c r="AX9">
        <v>2217396</v>
      </c>
      <c r="AY9">
        <v>685586</v>
      </c>
      <c r="AZ9">
        <v>678083</v>
      </c>
      <c r="BA9">
        <v>653490.43999999994</v>
      </c>
      <c r="BB9">
        <v>505637</v>
      </c>
      <c r="BC9">
        <v>530842</v>
      </c>
      <c r="BD9">
        <v>543568</v>
      </c>
      <c r="BE9">
        <v>480934.77</v>
      </c>
      <c r="BF9">
        <v>474168</v>
      </c>
      <c r="BG9">
        <v>517681</v>
      </c>
      <c r="BH9">
        <v>552596</v>
      </c>
      <c r="BI9">
        <v>536595</v>
      </c>
      <c r="BJ9">
        <v>482271</v>
      </c>
      <c r="BK9">
        <v>627021</v>
      </c>
      <c r="BL9">
        <v>418060</v>
      </c>
      <c r="BM9"/>
      <c r="BN9"/>
      <c r="BO9"/>
      <c r="BP9"/>
      <c r="BQ9"/>
      <c r="BR9"/>
      <c r="BS9"/>
      <c r="BT9"/>
      <c r="BU9"/>
    </row>
    <row r="10" spans="1:73" x14ac:dyDescent="0.25">
      <c r="A10" t="s">
        <v>72</v>
      </c>
      <c r="B10">
        <v>1979171</v>
      </c>
      <c r="C10">
        <v>1760247.83</v>
      </c>
      <c r="D10">
        <v>1642138</v>
      </c>
      <c r="E10">
        <v>1810449</v>
      </c>
      <c r="F10">
        <v>1842455</v>
      </c>
      <c r="G10">
        <v>2482759.4900000002</v>
      </c>
      <c r="H10">
        <v>2797475</v>
      </c>
      <c r="I10">
        <v>2597984</v>
      </c>
      <c r="J10">
        <v>2500775</v>
      </c>
      <c r="K10">
        <v>3192604.08</v>
      </c>
      <c r="L10">
        <v>2560455</v>
      </c>
      <c r="M10">
        <v>2607928</v>
      </c>
      <c r="N10">
        <v>2400012</v>
      </c>
      <c r="O10">
        <v>2057258.78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4447397.2</v>
      </c>
      <c r="X10">
        <v>4481270</v>
      </c>
      <c r="Y10">
        <v>3978885</v>
      </c>
      <c r="Z10">
        <v>1174572</v>
      </c>
      <c r="AA10">
        <v>1308097.8400000001</v>
      </c>
      <c r="AB10">
        <v>1259830</v>
      </c>
      <c r="AC10">
        <v>0</v>
      </c>
      <c r="AD10">
        <v>1094773</v>
      </c>
      <c r="AE10">
        <v>1218307</v>
      </c>
      <c r="AF10">
        <v>1356964</v>
      </c>
      <c r="AG10">
        <v>1249501.33</v>
      </c>
      <c r="AH10">
        <v>1302628</v>
      </c>
      <c r="AI10">
        <v>1272251</v>
      </c>
      <c r="AJ10">
        <v>1183859</v>
      </c>
      <c r="AK10">
        <v>1404324.12</v>
      </c>
      <c r="AL10">
        <v>0</v>
      </c>
      <c r="AM10">
        <v>1258305</v>
      </c>
      <c r="AN10">
        <v>1286112</v>
      </c>
      <c r="AO10">
        <v>1229673.79</v>
      </c>
      <c r="AP10">
        <v>0</v>
      </c>
      <c r="AQ10">
        <v>852832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/>
      <c r="BN10"/>
      <c r="BO10"/>
      <c r="BP10"/>
      <c r="BQ10"/>
      <c r="BR10"/>
      <c r="BS10"/>
      <c r="BT10"/>
      <c r="BU10"/>
    </row>
    <row r="11" spans="1:73" x14ac:dyDescent="0.25">
      <c r="A11" t="s">
        <v>73</v>
      </c>
      <c r="B11">
        <v>26782</v>
      </c>
      <c r="C11">
        <v>27320.47</v>
      </c>
      <c r="D11">
        <v>27699</v>
      </c>
      <c r="E11">
        <v>28258</v>
      </c>
      <c r="F11">
        <v>28009</v>
      </c>
      <c r="G11">
        <v>27598.92</v>
      </c>
      <c r="H11">
        <v>26963</v>
      </c>
      <c r="I11">
        <v>26439</v>
      </c>
      <c r="J11">
        <v>25783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/>
      <c r="BN11"/>
      <c r="BO11"/>
      <c r="BP11"/>
      <c r="BQ11"/>
      <c r="BR11"/>
      <c r="BS11"/>
      <c r="BT11"/>
      <c r="BU11"/>
    </row>
    <row r="12" spans="1:73" x14ac:dyDescent="0.25">
      <c r="A12" t="s">
        <v>74</v>
      </c>
      <c r="B12">
        <v>50337</v>
      </c>
      <c r="C12">
        <v>49801.67</v>
      </c>
      <c r="D12">
        <v>47722</v>
      </c>
      <c r="E12">
        <v>37671</v>
      </c>
      <c r="F12">
        <v>29693</v>
      </c>
      <c r="G12">
        <v>29581.59</v>
      </c>
      <c r="H12">
        <v>29540</v>
      </c>
      <c r="I12">
        <v>12338</v>
      </c>
      <c r="J12">
        <v>0</v>
      </c>
      <c r="K12">
        <v>0</v>
      </c>
      <c r="L12">
        <v>6581</v>
      </c>
      <c r="M12">
        <v>6350</v>
      </c>
      <c r="N12">
        <v>6123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/>
      <c r="BN12"/>
      <c r="BO12"/>
      <c r="BP12"/>
      <c r="BQ12"/>
      <c r="BR12"/>
      <c r="BS12"/>
      <c r="BT12"/>
      <c r="BU12"/>
    </row>
    <row r="13" spans="1:73" x14ac:dyDescent="0.25">
      <c r="A13" t="s">
        <v>75</v>
      </c>
      <c r="B13">
        <v>50337</v>
      </c>
      <c r="C13">
        <v>49801.67</v>
      </c>
      <c r="D13">
        <v>47722</v>
      </c>
      <c r="E13">
        <v>37671</v>
      </c>
      <c r="F13">
        <v>29693</v>
      </c>
      <c r="G13">
        <v>29581.59</v>
      </c>
      <c r="H13">
        <v>29540</v>
      </c>
      <c r="I13">
        <v>12338</v>
      </c>
      <c r="J13">
        <v>0</v>
      </c>
      <c r="K13">
        <v>0</v>
      </c>
      <c r="L13">
        <v>6581</v>
      </c>
      <c r="M13">
        <v>6350</v>
      </c>
      <c r="N13">
        <v>6123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/>
      <c r="BN13"/>
      <c r="BO13"/>
      <c r="BP13"/>
      <c r="BQ13"/>
      <c r="BR13"/>
      <c r="BS13"/>
      <c r="BT13"/>
      <c r="BU13"/>
    </row>
    <row r="14" spans="1:73" x14ac:dyDescent="0.25">
      <c r="A14" t="s">
        <v>76</v>
      </c>
      <c r="B14">
        <v>16667448</v>
      </c>
      <c r="C14">
        <v>16432026.02</v>
      </c>
      <c r="D14">
        <v>15410210</v>
      </c>
      <c r="E14">
        <v>15601343</v>
      </c>
      <c r="F14">
        <v>14580473</v>
      </c>
      <c r="G14">
        <v>13666532.74</v>
      </c>
      <c r="H14">
        <v>12420914</v>
      </c>
      <c r="I14">
        <v>10844434</v>
      </c>
      <c r="J14">
        <v>10301192</v>
      </c>
      <c r="K14">
        <v>10062185.18</v>
      </c>
      <c r="L14">
        <v>9644585</v>
      </c>
      <c r="M14">
        <v>9185059</v>
      </c>
      <c r="N14">
        <v>9234981</v>
      </c>
      <c r="O14">
        <v>9032387.1999999993</v>
      </c>
      <c r="P14">
        <v>9672688</v>
      </c>
      <c r="Q14">
        <v>8999639</v>
      </c>
      <c r="R14">
        <v>8620714</v>
      </c>
      <c r="S14">
        <v>8361607.4000000004</v>
      </c>
      <c r="T14">
        <v>9150922</v>
      </c>
      <c r="U14">
        <v>8357703</v>
      </c>
      <c r="V14">
        <v>8062711</v>
      </c>
      <c r="W14">
        <v>7787315.46</v>
      </c>
      <c r="X14">
        <v>7118881</v>
      </c>
      <c r="Y14">
        <v>4092344</v>
      </c>
      <c r="Z14">
        <v>4645820</v>
      </c>
      <c r="AA14">
        <v>3606162.61</v>
      </c>
      <c r="AB14">
        <v>618193</v>
      </c>
      <c r="AC14">
        <v>428460.25</v>
      </c>
      <c r="AD14">
        <v>325328</v>
      </c>
      <c r="AE14">
        <v>143768</v>
      </c>
      <c r="AF14">
        <v>50873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/>
      <c r="BN14"/>
      <c r="BO14"/>
      <c r="BP14"/>
      <c r="BQ14"/>
      <c r="BR14"/>
      <c r="BS14"/>
      <c r="BT14"/>
      <c r="BU14"/>
    </row>
    <row r="15" spans="1:73" x14ac:dyDescent="0.25">
      <c r="A15" t="s">
        <v>77</v>
      </c>
      <c r="B15">
        <v>16667448</v>
      </c>
      <c r="C15">
        <v>16432026.02</v>
      </c>
      <c r="D15">
        <v>15410210</v>
      </c>
      <c r="E15">
        <v>15601343</v>
      </c>
      <c r="F15">
        <v>14580473</v>
      </c>
      <c r="G15">
        <v>13666532.74</v>
      </c>
      <c r="H15">
        <v>12420914</v>
      </c>
      <c r="I15">
        <v>10844434</v>
      </c>
      <c r="J15">
        <v>10301192</v>
      </c>
      <c r="K15">
        <v>10062185.18</v>
      </c>
      <c r="L15">
        <v>9644585</v>
      </c>
      <c r="M15">
        <v>9185059</v>
      </c>
      <c r="N15">
        <v>9234981</v>
      </c>
      <c r="O15">
        <v>9032387.1999999993</v>
      </c>
      <c r="P15">
        <v>9672688</v>
      </c>
      <c r="Q15">
        <v>8999639</v>
      </c>
      <c r="R15">
        <v>8620714</v>
      </c>
      <c r="S15">
        <v>8361607.4000000004</v>
      </c>
      <c r="T15">
        <v>9150922</v>
      </c>
      <c r="U15">
        <v>8357703</v>
      </c>
      <c r="V15">
        <v>8062711</v>
      </c>
      <c r="W15">
        <v>7787315.46</v>
      </c>
      <c r="X15">
        <v>7118881</v>
      </c>
      <c r="Y15">
        <v>4092344</v>
      </c>
      <c r="Z15">
        <v>4645820</v>
      </c>
      <c r="AA15">
        <v>3606162.61</v>
      </c>
      <c r="AB15">
        <v>618193</v>
      </c>
      <c r="AC15">
        <v>428460.25</v>
      </c>
      <c r="AD15">
        <v>325328</v>
      </c>
      <c r="AE15">
        <v>143768</v>
      </c>
      <c r="AF15">
        <v>50873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/>
      <c r="BN15"/>
      <c r="BO15"/>
      <c r="BP15"/>
      <c r="BQ15"/>
      <c r="BR15"/>
      <c r="BS15"/>
      <c r="BT15"/>
      <c r="BU15"/>
    </row>
    <row r="16" spans="1:73" x14ac:dyDescent="0.25">
      <c r="A16" t="s">
        <v>78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2027994</v>
      </c>
      <c r="Q16">
        <v>1592824</v>
      </c>
      <c r="R16">
        <v>4879401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/>
      <c r="BN16"/>
      <c r="BO16"/>
      <c r="BP16"/>
      <c r="BQ16"/>
      <c r="BR16"/>
      <c r="BS16"/>
      <c r="BT16"/>
      <c r="BU16"/>
    </row>
    <row r="17" spans="1:73" x14ac:dyDescent="0.25">
      <c r="A17" t="s">
        <v>79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2027994</v>
      </c>
      <c r="Q17">
        <v>1592824</v>
      </c>
      <c r="R17">
        <v>4879401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/>
      <c r="BN17"/>
      <c r="BO17"/>
      <c r="BP17"/>
      <c r="BQ17"/>
      <c r="BR17"/>
      <c r="BS17"/>
      <c r="BT17"/>
      <c r="BU17"/>
    </row>
    <row r="18" spans="1:73" x14ac:dyDescent="0.25">
      <c r="A18" t="s">
        <v>80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1530382</v>
      </c>
      <c r="AZ18">
        <v>1545754</v>
      </c>
      <c r="BA18">
        <v>1479162.76</v>
      </c>
      <c r="BB18">
        <v>1186579</v>
      </c>
      <c r="BC18">
        <v>981588</v>
      </c>
      <c r="BD18">
        <v>980764</v>
      </c>
      <c r="BE18">
        <v>915225.91</v>
      </c>
      <c r="BF18">
        <v>970743</v>
      </c>
      <c r="BG18">
        <v>906735</v>
      </c>
      <c r="BH18">
        <v>1147869</v>
      </c>
      <c r="BI18">
        <v>1179221</v>
      </c>
      <c r="BJ18">
        <v>788253</v>
      </c>
      <c r="BK18">
        <v>757062</v>
      </c>
      <c r="BL18">
        <v>708342</v>
      </c>
      <c r="BM18"/>
      <c r="BN18"/>
      <c r="BO18"/>
      <c r="BP18"/>
      <c r="BQ18"/>
      <c r="BR18"/>
      <c r="BS18"/>
      <c r="BT18"/>
      <c r="BU18"/>
    </row>
    <row r="19" spans="1:73" x14ac:dyDescent="0.25">
      <c r="A19" t="s">
        <v>81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1530382</v>
      </c>
      <c r="AZ19">
        <v>1545754</v>
      </c>
      <c r="BA19">
        <v>1479162.76</v>
      </c>
      <c r="BB19">
        <v>1186579</v>
      </c>
      <c r="BC19">
        <v>981588</v>
      </c>
      <c r="BD19">
        <v>980764</v>
      </c>
      <c r="BE19">
        <v>915225.91</v>
      </c>
      <c r="BF19">
        <v>970743</v>
      </c>
      <c r="BG19">
        <v>906735</v>
      </c>
      <c r="BH19">
        <v>0</v>
      </c>
      <c r="BI19">
        <v>0</v>
      </c>
      <c r="BJ19">
        <v>0</v>
      </c>
      <c r="BK19">
        <v>0</v>
      </c>
      <c r="BL19">
        <v>0</v>
      </c>
      <c r="BM19"/>
      <c r="BN19"/>
      <c r="BO19"/>
      <c r="BP19"/>
      <c r="BQ19"/>
      <c r="BR19"/>
      <c r="BS19"/>
      <c r="BT19"/>
      <c r="BU19"/>
    </row>
    <row r="20" spans="1:73" x14ac:dyDescent="0.25">
      <c r="A20" t="s">
        <v>82</v>
      </c>
      <c r="B20">
        <v>26298135</v>
      </c>
      <c r="C20">
        <v>25545928.68</v>
      </c>
      <c r="D20">
        <v>23533337</v>
      </c>
      <c r="E20">
        <v>25546142</v>
      </c>
      <c r="F20">
        <v>24238632</v>
      </c>
      <c r="G20">
        <v>25242210.550000001</v>
      </c>
      <c r="H20">
        <v>24293138</v>
      </c>
      <c r="I20">
        <v>25693199</v>
      </c>
      <c r="J20">
        <v>24536458</v>
      </c>
      <c r="K20">
        <v>23514596.760000002</v>
      </c>
      <c r="L20">
        <v>24722777</v>
      </c>
      <c r="M20">
        <v>23865066</v>
      </c>
      <c r="N20">
        <v>24312042</v>
      </c>
      <c r="O20">
        <v>23885841.289999999</v>
      </c>
      <c r="P20">
        <v>24617192</v>
      </c>
      <c r="Q20">
        <v>19526329</v>
      </c>
      <c r="R20">
        <v>27305463</v>
      </c>
      <c r="S20">
        <v>16378259.939999999</v>
      </c>
      <c r="T20">
        <v>15941507</v>
      </c>
      <c r="U20">
        <v>15656143</v>
      </c>
      <c r="V20">
        <v>15117985</v>
      </c>
      <c r="W20">
        <v>15301264.119999999</v>
      </c>
      <c r="X20">
        <v>14282535</v>
      </c>
      <c r="Y20">
        <v>10663818</v>
      </c>
      <c r="Z20">
        <v>15529708</v>
      </c>
      <c r="AA20">
        <v>13114265.49</v>
      </c>
      <c r="AB20">
        <v>6601753</v>
      </c>
      <c r="AC20">
        <v>6659019.8099999996</v>
      </c>
      <c r="AD20">
        <v>6458969</v>
      </c>
      <c r="AE20">
        <v>5510896</v>
      </c>
      <c r="AF20">
        <v>7929011</v>
      </c>
      <c r="AG20">
        <v>7336995.75</v>
      </c>
      <c r="AH20">
        <v>5563795</v>
      </c>
      <c r="AI20">
        <v>5393943</v>
      </c>
      <c r="AJ20">
        <v>5532027</v>
      </c>
      <c r="AK20">
        <v>7018151.5099999998</v>
      </c>
      <c r="AL20">
        <v>6003509</v>
      </c>
      <c r="AM20">
        <v>7035626</v>
      </c>
      <c r="AN20">
        <v>5581293</v>
      </c>
      <c r="AO20">
        <v>5499102.5700000003</v>
      </c>
      <c r="AP20">
        <v>5611487</v>
      </c>
      <c r="AQ20">
        <v>6939521</v>
      </c>
      <c r="AR20">
        <v>6051782</v>
      </c>
      <c r="AS20">
        <v>6326379.1100000003</v>
      </c>
      <c r="AT20">
        <v>6902623</v>
      </c>
      <c r="AU20">
        <v>4305797</v>
      </c>
      <c r="AV20">
        <v>4032026</v>
      </c>
      <c r="AW20">
        <v>3292388.34</v>
      </c>
      <c r="AX20">
        <v>3096055</v>
      </c>
      <c r="AY20">
        <v>3247969</v>
      </c>
      <c r="AZ20">
        <v>3096714</v>
      </c>
      <c r="BA20">
        <v>3764924.14</v>
      </c>
      <c r="BB20">
        <v>3023027</v>
      </c>
      <c r="BC20">
        <v>4442138</v>
      </c>
      <c r="BD20">
        <v>4609180</v>
      </c>
      <c r="BE20">
        <v>3937173.33</v>
      </c>
      <c r="BF20">
        <v>3477867</v>
      </c>
      <c r="BG20">
        <v>4215958</v>
      </c>
      <c r="BH20">
        <v>4487511</v>
      </c>
      <c r="BI20">
        <v>5392518</v>
      </c>
      <c r="BJ20">
        <v>4253505</v>
      </c>
      <c r="BK20">
        <v>2882660</v>
      </c>
      <c r="BL20">
        <v>4392036</v>
      </c>
      <c r="BM20"/>
      <c r="BN20"/>
      <c r="BO20"/>
      <c r="BP20"/>
      <c r="BQ20"/>
      <c r="BR20"/>
      <c r="BS20"/>
      <c r="BT20"/>
      <c r="BU20"/>
    </row>
    <row r="21" spans="1:73" x14ac:dyDescent="0.25">
      <c r="A21" t="s">
        <v>83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x14ac:dyDescent="0.25">
      <c r="A22" t="s">
        <v>84</v>
      </c>
      <c r="B22">
        <v>1000</v>
      </c>
      <c r="C22">
        <v>1000</v>
      </c>
      <c r="D22">
        <v>1000</v>
      </c>
      <c r="E22">
        <v>1000</v>
      </c>
      <c r="F22">
        <v>1000</v>
      </c>
      <c r="G22">
        <v>1000</v>
      </c>
      <c r="H22">
        <v>1000</v>
      </c>
      <c r="I22">
        <v>1000</v>
      </c>
      <c r="J22">
        <v>1000</v>
      </c>
      <c r="K22">
        <v>1000</v>
      </c>
      <c r="L22">
        <v>1627</v>
      </c>
      <c r="M22">
        <v>1000</v>
      </c>
      <c r="N22">
        <v>1000</v>
      </c>
      <c r="O22">
        <v>1000</v>
      </c>
      <c r="P22">
        <v>1000</v>
      </c>
      <c r="Q22">
        <v>1000</v>
      </c>
      <c r="R22">
        <v>1000</v>
      </c>
      <c r="S22">
        <v>1000</v>
      </c>
      <c r="T22">
        <v>2500</v>
      </c>
      <c r="U22">
        <v>11223</v>
      </c>
      <c r="V22">
        <v>11223</v>
      </c>
      <c r="W22">
        <v>11222.89</v>
      </c>
      <c r="X22">
        <v>11223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/>
      <c r="BN22"/>
      <c r="BO22"/>
      <c r="BP22"/>
      <c r="BQ22"/>
      <c r="BR22"/>
      <c r="BS22"/>
      <c r="BT22"/>
      <c r="BU22"/>
    </row>
    <row r="23" spans="1:73" x14ac:dyDescent="0.25">
      <c r="A23" t="s">
        <v>85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16077188</v>
      </c>
      <c r="Q23">
        <v>15756594</v>
      </c>
      <c r="R23">
        <v>15436000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/>
      <c r="BN23"/>
      <c r="BO23"/>
      <c r="BP23"/>
      <c r="BQ23"/>
      <c r="BR23"/>
      <c r="BS23"/>
      <c r="BT23"/>
      <c r="BU23"/>
    </row>
    <row r="24" spans="1:73" x14ac:dyDescent="0.25">
      <c r="A24" t="s">
        <v>71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16077188</v>
      </c>
      <c r="Q24">
        <v>15756594</v>
      </c>
      <c r="R24">
        <v>15436000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/>
      <c r="BN24"/>
      <c r="BO24"/>
      <c r="BP24"/>
      <c r="BQ24"/>
      <c r="BR24"/>
      <c r="BS24"/>
      <c r="BT24"/>
      <c r="BU24"/>
    </row>
    <row r="25" spans="1:73" x14ac:dyDescent="0.25">
      <c r="A25" t="s">
        <v>86</v>
      </c>
      <c r="B25">
        <v>21403810</v>
      </c>
      <c r="C25">
        <v>20980434.399999999</v>
      </c>
      <c r="D25">
        <v>20732178</v>
      </c>
      <c r="E25">
        <v>20323997</v>
      </c>
      <c r="F25">
        <v>19950555</v>
      </c>
      <c r="G25">
        <v>19576560.510000002</v>
      </c>
      <c r="H25">
        <v>19202750</v>
      </c>
      <c r="I25">
        <v>18832249</v>
      </c>
      <c r="J25">
        <v>18501761</v>
      </c>
      <c r="K25">
        <v>18151895.43</v>
      </c>
      <c r="L25">
        <v>17809035</v>
      </c>
      <c r="M25">
        <v>17058205</v>
      </c>
      <c r="N25">
        <v>16718375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/>
      <c r="BN25"/>
      <c r="BO25"/>
      <c r="BP25"/>
      <c r="BQ25"/>
      <c r="BR25"/>
      <c r="BS25"/>
      <c r="BT25"/>
      <c r="BU25"/>
    </row>
    <row r="26" spans="1:73" x14ac:dyDescent="0.25">
      <c r="A26" t="s">
        <v>87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2478051</v>
      </c>
      <c r="K26">
        <v>2397283.77</v>
      </c>
      <c r="L26">
        <v>2369710</v>
      </c>
      <c r="M26">
        <v>2824707</v>
      </c>
      <c r="N26">
        <v>2068338</v>
      </c>
      <c r="O26">
        <v>0</v>
      </c>
      <c r="P26">
        <v>0</v>
      </c>
      <c r="Q26">
        <v>0</v>
      </c>
      <c r="R26">
        <v>0</v>
      </c>
      <c r="S26">
        <v>1557186.7</v>
      </c>
      <c r="T26">
        <v>1604133</v>
      </c>
      <c r="U26">
        <v>1630786</v>
      </c>
      <c r="V26">
        <v>1718602</v>
      </c>
      <c r="W26">
        <v>1908857.87</v>
      </c>
      <c r="X26">
        <v>2658767</v>
      </c>
      <c r="Y26">
        <v>2380490</v>
      </c>
      <c r="Z26">
        <v>66250</v>
      </c>
      <c r="AA26">
        <v>66250</v>
      </c>
      <c r="AB26">
        <v>66250</v>
      </c>
      <c r="AC26">
        <v>66250</v>
      </c>
      <c r="AD26">
        <v>66250</v>
      </c>
      <c r="AE26">
        <v>66250</v>
      </c>
      <c r="AF26">
        <v>0</v>
      </c>
      <c r="AG26">
        <v>0</v>
      </c>
      <c r="AH26">
        <v>66250</v>
      </c>
      <c r="AI26">
        <v>66250</v>
      </c>
      <c r="AJ26">
        <v>0</v>
      </c>
      <c r="AK26">
        <v>66250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/>
      <c r="BN26"/>
      <c r="BO26"/>
      <c r="BP26"/>
      <c r="BQ26"/>
      <c r="BR26"/>
      <c r="BS26"/>
      <c r="BT26"/>
      <c r="BU26"/>
    </row>
    <row r="27" spans="1:73" x14ac:dyDescent="0.25">
      <c r="A27" t="s">
        <v>88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2478051</v>
      </c>
      <c r="K27">
        <v>2397283.77</v>
      </c>
      <c r="L27">
        <v>2369710</v>
      </c>
      <c r="M27">
        <v>2824707</v>
      </c>
      <c r="N27">
        <v>2068338</v>
      </c>
      <c r="O27">
        <v>0</v>
      </c>
      <c r="P27">
        <v>0</v>
      </c>
      <c r="Q27">
        <v>0</v>
      </c>
      <c r="R27">
        <v>0</v>
      </c>
      <c r="S27">
        <v>1557186.7</v>
      </c>
      <c r="T27">
        <v>1604133</v>
      </c>
      <c r="U27">
        <v>1630786</v>
      </c>
      <c r="V27">
        <v>1718602</v>
      </c>
      <c r="W27">
        <v>1908857.87</v>
      </c>
      <c r="X27">
        <v>2658767</v>
      </c>
      <c r="Y27">
        <v>2380490</v>
      </c>
      <c r="Z27">
        <v>66250</v>
      </c>
      <c r="AA27">
        <v>66250</v>
      </c>
      <c r="AB27">
        <v>66250</v>
      </c>
      <c r="AC27">
        <v>66250</v>
      </c>
      <c r="AD27">
        <v>66250</v>
      </c>
      <c r="AE27">
        <v>66250</v>
      </c>
      <c r="AF27">
        <v>0</v>
      </c>
      <c r="AG27">
        <v>0</v>
      </c>
      <c r="AH27">
        <v>66250</v>
      </c>
      <c r="AI27">
        <v>66250</v>
      </c>
      <c r="AJ27">
        <v>0</v>
      </c>
      <c r="AK27">
        <v>66250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/>
      <c r="BN27"/>
      <c r="BO27"/>
      <c r="BP27"/>
      <c r="BQ27"/>
      <c r="BR27"/>
      <c r="BS27"/>
      <c r="BT27"/>
      <c r="BU27"/>
    </row>
    <row r="28" spans="1:73" x14ac:dyDescent="0.25">
      <c r="A28" t="s">
        <v>89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1955956.97</v>
      </c>
      <c r="P28">
        <v>0</v>
      </c>
      <c r="Q28">
        <v>0</v>
      </c>
      <c r="R28">
        <v>0</v>
      </c>
      <c r="S28">
        <v>199188.98</v>
      </c>
      <c r="T28">
        <v>198963</v>
      </c>
      <c r="U28">
        <v>173465</v>
      </c>
      <c r="V28">
        <v>173166</v>
      </c>
      <c r="W28">
        <v>172924.29</v>
      </c>
      <c r="X28">
        <v>142417</v>
      </c>
      <c r="Y28">
        <v>127778</v>
      </c>
      <c r="Z28">
        <v>127670</v>
      </c>
      <c r="AA28">
        <v>127555.08</v>
      </c>
      <c r="AB28">
        <v>3219</v>
      </c>
      <c r="AC28">
        <v>3230.7</v>
      </c>
      <c r="AD28">
        <v>3242</v>
      </c>
      <c r="AE28">
        <v>4319</v>
      </c>
      <c r="AF28">
        <v>68466</v>
      </c>
      <c r="AG28">
        <v>68466.149999999994</v>
      </c>
      <c r="AH28">
        <v>2217</v>
      </c>
      <c r="AI28">
        <v>2217</v>
      </c>
      <c r="AJ28">
        <v>68467</v>
      </c>
      <c r="AK28">
        <v>2217.83</v>
      </c>
      <c r="AL28">
        <v>2219</v>
      </c>
      <c r="AM28">
        <v>2219</v>
      </c>
      <c r="AN28">
        <v>2219</v>
      </c>
      <c r="AO28">
        <v>2218.6999999999998</v>
      </c>
      <c r="AP28">
        <v>2219</v>
      </c>
      <c r="AQ28">
        <v>2230</v>
      </c>
      <c r="AR28">
        <v>2243</v>
      </c>
      <c r="AS28">
        <v>2242.67</v>
      </c>
      <c r="AT28">
        <v>2242</v>
      </c>
      <c r="AU28">
        <v>2242</v>
      </c>
      <c r="AV28">
        <v>2242</v>
      </c>
      <c r="AW28">
        <v>2242.0500000000002</v>
      </c>
      <c r="AX28">
        <v>2241</v>
      </c>
      <c r="AY28">
        <v>1000</v>
      </c>
      <c r="AZ28">
        <v>1000</v>
      </c>
      <c r="BA28">
        <v>1000</v>
      </c>
      <c r="BB28">
        <v>1000</v>
      </c>
      <c r="BC28">
        <v>1895</v>
      </c>
      <c r="BD28">
        <v>1895</v>
      </c>
      <c r="BE28">
        <v>1895.19</v>
      </c>
      <c r="BF28">
        <v>1895</v>
      </c>
      <c r="BG28">
        <v>1895</v>
      </c>
      <c r="BH28">
        <v>1895</v>
      </c>
      <c r="BI28">
        <v>1895</v>
      </c>
      <c r="BJ28">
        <v>1895</v>
      </c>
      <c r="BK28">
        <v>1895</v>
      </c>
      <c r="BL28">
        <v>1000</v>
      </c>
      <c r="BM28"/>
      <c r="BN28"/>
      <c r="BO28"/>
      <c r="BP28"/>
      <c r="BQ28"/>
      <c r="BR28"/>
      <c r="BS28"/>
      <c r="BT28"/>
      <c r="BU28"/>
    </row>
    <row r="29" spans="1:73" x14ac:dyDescent="0.25">
      <c r="A29" t="s">
        <v>90</v>
      </c>
      <c r="B29">
        <v>41653823</v>
      </c>
      <c r="C29">
        <v>41122507.020000003</v>
      </c>
      <c r="D29">
        <v>40939515</v>
      </c>
      <c r="E29">
        <v>40548458</v>
      </c>
      <c r="F29">
        <v>40193709</v>
      </c>
      <c r="G29">
        <v>40275597.909999996</v>
      </c>
      <c r="H29">
        <v>40318902</v>
      </c>
      <c r="I29">
        <v>39988057</v>
      </c>
      <c r="J29">
        <v>40003607</v>
      </c>
      <c r="K29">
        <v>39983967.710000001</v>
      </c>
      <c r="L29">
        <v>34287217</v>
      </c>
      <c r="M29">
        <v>10438436</v>
      </c>
      <c r="N29">
        <v>10467668</v>
      </c>
      <c r="O29">
        <v>8185200.5800000001</v>
      </c>
      <c r="P29">
        <v>8157495</v>
      </c>
      <c r="Q29">
        <v>7989432</v>
      </c>
      <c r="R29">
        <v>10269511</v>
      </c>
      <c r="S29">
        <v>12166622.17</v>
      </c>
      <c r="T29">
        <v>12072798</v>
      </c>
      <c r="U29">
        <v>12070047</v>
      </c>
      <c r="V29">
        <v>9942688</v>
      </c>
      <c r="W29">
        <v>9899181.4900000002</v>
      </c>
      <c r="X29">
        <v>9950188</v>
      </c>
      <c r="Y29">
        <v>6453331</v>
      </c>
      <c r="Z29">
        <v>6378133</v>
      </c>
      <c r="AA29">
        <v>6300161.0700000003</v>
      </c>
      <c r="AB29">
        <v>6359134</v>
      </c>
      <c r="AC29">
        <v>6156103.6699999999</v>
      </c>
      <c r="AD29">
        <v>6017801</v>
      </c>
      <c r="AE29">
        <v>5676581</v>
      </c>
      <c r="AF29">
        <v>5598586</v>
      </c>
      <c r="AG29">
        <v>5517303.5700000003</v>
      </c>
      <c r="AH29">
        <v>5439609</v>
      </c>
      <c r="AI29">
        <v>5430290</v>
      </c>
      <c r="AJ29">
        <v>5442948</v>
      </c>
      <c r="AK29">
        <v>5443526.8600000003</v>
      </c>
      <c r="AL29">
        <v>5443004</v>
      </c>
      <c r="AM29">
        <v>5408044</v>
      </c>
      <c r="AN29">
        <v>3375423</v>
      </c>
      <c r="AO29">
        <v>3354239.26</v>
      </c>
      <c r="AP29">
        <v>3347224</v>
      </c>
      <c r="AQ29">
        <v>3342349</v>
      </c>
      <c r="AR29">
        <v>3320735</v>
      </c>
      <c r="AS29">
        <v>3308789.22</v>
      </c>
      <c r="AT29">
        <v>3332153</v>
      </c>
      <c r="AU29">
        <v>2750379</v>
      </c>
      <c r="AV29">
        <v>2736507</v>
      </c>
      <c r="AW29">
        <v>2714169.88</v>
      </c>
      <c r="AX29">
        <v>2716463</v>
      </c>
      <c r="AY29">
        <v>0</v>
      </c>
      <c r="AZ29">
        <v>2691413</v>
      </c>
      <c r="BA29">
        <v>2684149.6800000002</v>
      </c>
      <c r="BB29">
        <v>2668119</v>
      </c>
      <c r="BC29">
        <v>2666155</v>
      </c>
      <c r="BD29">
        <v>2661493</v>
      </c>
      <c r="BE29">
        <v>2617779.66</v>
      </c>
      <c r="BF29">
        <v>2365952</v>
      </c>
      <c r="BG29">
        <v>2362033</v>
      </c>
      <c r="BH29">
        <v>2361889</v>
      </c>
      <c r="BI29">
        <v>2354752</v>
      </c>
      <c r="BJ29">
        <v>2313479</v>
      </c>
      <c r="BK29">
        <v>2307991</v>
      </c>
      <c r="BL29">
        <v>2309576</v>
      </c>
      <c r="BM29"/>
      <c r="BN29"/>
      <c r="BO29"/>
      <c r="BP29"/>
      <c r="BQ29"/>
      <c r="BR29"/>
      <c r="BS29"/>
      <c r="BT29"/>
      <c r="BU29"/>
    </row>
    <row r="30" spans="1:73" x14ac:dyDescent="0.25">
      <c r="A30" t="s">
        <v>91</v>
      </c>
      <c r="B30">
        <v>8629941</v>
      </c>
      <c r="C30">
        <v>8550976.2400000002</v>
      </c>
      <c r="D30">
        <v>8412820</v>
      </c>
      <c r="E30">
        <v>8373256</v>
      </c>
      <c r="F30">
        <v>8377903</v>
      </c>
      <c r="G30">
        <v>8393170.0099999998</v>
      </c>
      <c r="H30">
        <v>8413860</v>
      </c>
      <c r="I30">
        <v>8417239</v>
      </c>
      <c r="J30">
        <v>8198179</v>
      </c>
      <c r="K30">
        <v>8180950.9699999997</v>
      </c>
      <c r="L30">
        <v>8094176</v>
      </c>
      <c r="M30">
        <v>8012494</v>
      </c>
      <c r="N30">
        <v>8021404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/>
      <c r="BN30"/>
      <c r="BO30"/>
      <c r="BP30"/>
      <c r="BQ30"/>
      <c r="BR30"/>
      <c r="BS30"/>
      <c r="BT30"/>
      <c r="BU30"/>
    </row>
    <row r="31" spans="1:73" x14ac:dyDescent="0.25">
      <c r="A31" t="s">
        <v>92</v>
      </c>
      <c r="B31">
        <v>33023882</v>
      </c>
      <c r="C31">
        <v>32571530.780000001</v>
      </c>
      <c r="D31">
        <v>32526695</v>
      </c>
      <c r="E31">
        <v>32175202</v>
      </c>
      <c r="F31">
        <v>31815806</v>
      </c>
      <c r="G31">
        <v>31882427.899999999</v>
      </c>
      <c r="H31">
        <v>31905042</v>
      </c>
      <c r="I31">
        <v>31570818</v>
      </c>
      <c r="J31">
        <v>31805428</v>
      </c>
      <c r="K31">
        <v>31803016.739999998</v>
      </c>
      <c r="L31">
        <v>26193041</v>
      </c>
      <c r="M31">
        <v>2425942</v>
      </c>
      <c r="N31">
        <v>2446264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/>
      <c r="BN31"/>
      <c r="BO31"/>
      <c r="BP31"/>
      <c r="BQ31"/>
      <c r="BR31"/>
      <c r="BS31"/>
      <c r="BT31"/>
      <c r="BU31"/>
    </row>
    <row r="32" spans="1:73" x14ac:dyDescent="0.25">
      <c r="A32" t="s">
        <v>93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2702596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/>
      <c r="BN32"/>
      <c r="BO32"/>
      <c r="BP32"/>
      <c r="BQ32"/>
      <c r="BR32"/>
      <c r="BS32"/>
      <c r="BT32"/>
      <c r="BU32"/>
    </row>
    <row r="33" spans="1:73" x14ac:dyDescent="0.25">
      <c r="A33" t="s">
        <v>94</v>
      </c>
      <c r="B33">
        <v>1197489</v>
      </c>
      <c r="C33">
        <v>1159942.17</v>
      </c>
      <c r="D33">
        <v>1126047</v>
      </c>
      <c r="E33">
        <v>1080374</v>
      </c>
      <c r="F33">
        <v>1053051</v>
      </c>
      <c r="G33">
        <v>1030629.74</v>
      </c>
      <c r="H33">
        <v>1012078</v>
      </c>
      <c r="I33">
        <v>972872</v>
      </c>
      <c r="J33">
        <v>1154758</v>
      </c>
      <c r="K33">
        <v>1053930.76</v>
      </c>
      <c r="L33">
        <v>1017499</v>
      </c>
      <c r="M33">
        <v>1023516</v>
      </c>
      <c r="N33">
        <v>944805</v>
      </c>
      <c r="O33">
        <v>932282.12</v>
      </c>
      <c r="P33">
        <v>853599</v>
      </c>
      <c r="Q33">
        <v>800079</v>
      </c>
      <c r="R33">
        <v>5319337</v>
      </c>
      <c r="S33">
        <v>5166689.9800000004</v>
      </c>
      <c r="T33">
        <v>4910326</v>
      </c>
      <c r="U33">
        <v>4666612</v>
      </c>
      <c r="V33">
        <v>4590798</v>
      </c>
      <c r="W33">
        <v>4518469.5999999996</v>
      </c>
      <c r="X33">
        <v>4411573</v>
      </c>
      <c r="Y33">
        <v>139464</v>
      </c>
      <c r="Z33">
        <v>137701</v>
      </c>
      <c r="AA33">
        <v>134319.21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/>
      <c r="BN33"/>
      <c r="BO33"/>
      <c r="BP33"/>
      <c r="BQ33"/>
      <c r="BR33"/>
      <c r="BS33"/>
      <c r="BT33"/>
      <c r="BU33"/>
    </row>
    <row r="34" spans="1:73" x14ac:dyDescent="0.25">
      <c r="A34" t="s">
        <v>75</v>
      </c>
      <c r="B34">
        <v>1197489</v>
      </c>
      <c r="C34">
        <v>1159942.17</v>
      </c>
      <c r="D34">
        <v>1126047</v>
      </c>
      <c r="E34">
        <v>1080374</v>
      </c>
      <c r="F34">
        <v>1053051</v>
      </c>
      <c r="G34">
        <v>1030629.74</v>
      </c>
      <c r="H34">
        <v>1012078</v>
      </c>
      <c r="I34">
        <v>972872</v>
      </c>
      <c r="J34">
        <v>1154758</v>
      </c>
      <c r="K34">
        <v>1053930.76</v>
      </c>
      <c r="L34">
        <v>1017499</v>
      </c>
      <c r="M34">
        <v>1023516</v>
      </c>
      <c r="N34">
        <v>944805</v>
      </c>
      <c r="O34">
        <v>932282.12</v>
      </c>
      <c r="P34">
        <v>853599</v>
      </c>
      <c r="Q34">
        <v>800079</v>
      </c>
      <c r="R34">
        <v>5319337</v>
      </c>
      <c r="S34">
        <v>5166689.9800000004</v>
      </c>
      <c r="T34">
        <v>4910326</v>
      </c>
      <c r="U34">
        <v>4666612</v>
      </c>
      <c r="V34">
        <v>4590798</v>
      </c>
      <c r="W34">
        <v>4518469.5999999996</v>
      </c>
      <c r="X34">
        <v>4411573</v>
      </c>
      <c r="Y34">
        <v>139464</v>
      </c>
      <c r="Z34">
        <v>137701</v>
      </c>
      <c r="AA34">
        <v>134319.21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/>
      <c r="BN34"/>
      <c r="BO34"/>
      <c r="BP34"/>
      <c r="BQ34"/>
      <c r="BR34"/>
      <c r="BS34"/>
      <c r="BT34"/>
      <c r="BU34"/>
    </row>
    <row r="35" spans="1:73" x14ac:dyDescent="0.25">
      <c r="A35" t="s">
        <v>95</v>
      </c>
      <c r="B35">
        <v>5160869</v>
      </c>
      <c r="C35">
        <v>4795810.76</v>
      </c>
      <c r="D35">
        <v>5053639</v>
      </c>
      <c r="E35">
        <v>5050202</v>
      </c>
      <c r="F35">
        <v>4931628</v>
      </c>
      <c r="G35">
        <v>3284750.96</v>
      </c>
      <c r="H35">
        <v>3195377</v>
      </c>
      <c r="I35">
        <v>2843687</v>
      </c>
      <c r="J35">
        <v>0</v>
      </c>
      <c r="K35">
        <v>0</v>
      </c>
      <c r="L35">
        <v>0</v>
      </c>
      <c r="M35">
        <v>0</v>
      </c>
      <c r="N35">
        <v>0</v>
      </c>
      <c r="O35">
        <v>16397781.539999999</v>
      </c>
      <c r="P35">
        <v>1340576</v>
      </c>
      <c r="Q35">
        <v>1391638</v>
      </c>
      <c r="R35">
        <v>1326349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/>
      <c r="BN35"/>
      <c r="BO35"/>
      <c r="BP35"/>
      <c r="BQ35"/>
      <c r="BR35"/>
      <c r="BS35"/>
      <c r="BT35"/>
      <c r="BU35"/>
    </row>
    <row r="36" spans="1:73" x14ac:dyDescent="0.25">
      <c r="A36" t="s">
        <v>96</v>
      </c>
      <c r="B36">
        <v>5160869</v>
      </c>
      <c r="C36">
        <v>4795810.76</v>
      </c>
      <c r="D36">
        <v>5053639</v>
      </c>
      <c r="E36">
        <v>5050202</v>
      </c>
      <c r="F36">
        <v>4931628</v>
      </c>
      <c r="G36">
        <v>3284750.96</v>
      </c>
      <c r="H36">
        <v>3195377</v>
      </c>
      <c r="I36">
        <v>2843687</v>
      </c>
      <c r="J36">
        <v>0</v>
      </c>
      <c r="K36">
        <v>0</v>
      </c>
      <c r="L36">
        <v>0</v>
      </c>
      <c r="M36">
        <v>0</v>
      </c>
      <c r="N36">
        <v>0</v>
      </c>
      <c r="O36">
        <v>16397781.539999999</v>
      </c>
      <c r="P36">
        <v>1340576</v>
      </c>
      <c r="Q36">
        <v>1391638</v>
      </c>
      <c r="R36">
        <v>1326349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/>
      <c r="BN36"/>
      <c r="BO36"/>
      <c r="BP36"/>
      <c r="BQ36"/>
      <c r="BR36"/>
      <c r="BS36"/>
      <c r="BT36"/>
      <c r="BU36"/>
    </row>
    <row r="37" spans="1:73" x14ac:dyDescent="0.25">
      <c r="A37" t="s">
        <v>97</v>
      </c>
      <c r="B37">
        <v>182319078</v>
      </c>
      <c r="C37">
        <v>170975918.50999999</v>
      </c>
      <c r="D37">
        <v>172164672</v>
      </c>
      <c r="E37">
        <v>170222285</v>
      </c>
      <c r="F37">
        <v>169841444</v>
      </c>
      <c r="G37">
        <v>168701806.66</v>
      </c>
      <c r="H37">
        <v>168470006</v>
      </c>
      <c r="I37">
        <v>165207286</v>
      </c>
      <c r="J37">
        <v>165702046</v>
      </c>
      <c r="K37">
        <v>166647557.16</v>
      </c>
      <c r="L37">
        <v>166095402</v>
      </c>
      <c r="M37">
        <v>157690990</v>
      </c>
      <c r="N37">
        <v>157691218</v>
      </c>
      <c r="O37">
        <v>159982702.78</v>
      </c>
      <c r="P37">
        <v>161715880</v>
      </c>
      <c r="Q37">
        <v>162987175</v>
      </c>
      <c r="R37">
        <v>149449503</v>
      </c>
      <c r="S37">
        <v>104503446.8</v>
      </c>
      <c r="T37">
        <v>103613855</v>
      </c>
      <c r="U37">
        <v>103064379</v>
      </c>
      <c r="V37">
        <v>103341003</v>
      </c>
      <c r="W37">
        <v>108412457.31999999</v>
      </c>
      <c r="X37">
        <v>107889282</v>
      </c>
      <c r="Y37">
        <v>84342686</v>
      </c>
      <c r="Z37">
        <v>84011672</v>
      </c>
      <c r="AA37">
        <v>84972214.790000007</v>
      </c>
      <c r="AB37">
        <v>77303685</v>
      </c>
      <c r="AC37">
        <v>76700380.640000001</v>
      </c>
      <c r="AD37">
        <v>75089240</v>
      </c>
      <c r="AE37">
        <v>75096311</v>
      </c>
      <c r="AF37">
        <v>74741973</v>
      </c>
      <c r="AG37">
        <v>74796435.879999995</v>
      </c>
      <c r="AH37">
        <v>73171371</v>
      </c>
      <c r="AI37">
        <v>70995748</v>
      </c>
      <c r="AJ37">
        <v>63421183</v>
      </c>
      <c r="AK37">
        <v>60927249.950000003</v>
      </c>
      <c r="AL37">
        <v>58608830</v>
      </c>
      <c r="AM37">
        <v>57129320</v>
      </c>
      <c r="AN37">
        <v>55017056</v>
      </c>
      <c r="AO37">
        <v>53575156.509999998</v>
      </c>
      <c r="AP37">
        <v>52814852</v>
      </c>
      <c r="AQ37">
        <v>49132748</v>
      </c>
      <c r="AR37">
        <v>47801289</v>
      </c>
      <c r="AS37">
        <v>46341877.719999999</v>
      </c>
      <c r="AT37">
        <v>43606223</v>
      </c>
      <c r="AU37">
        <v>42421221</v>
      </c>
      <c r="AV37">
        <v>41823033</v>
      </c>
      <c r="AW37">
        <v>40742772.649999999</v>
      </c>
      <c r="AX37">
        <v>34432742</v>
      </c>
      <c r="AY37">
        <v>32822110</v>
      </c>
      <c r="AZ37">
        <v>31801955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/>
      <c r="BN37"/>
      <c r="BO37"/>
      <c r="BP37"/>
      <c r="BQ37"/>
      <c r="BR37"/>
      <c r="BS37"/>
      <c r="BT37"/>
      <c r="BU37"/>
    </row>
    <row r="38" spans="1:73" x14ac:dyDescent="0.25">
      <c r="A38" t="s">
        <v>98</v>
      </c>
      <c r="B38">
        <v>4778749</v>
      </c>
      <c r="C38">
        <v>4821628.62</v>
      </c>
      <c r="D38">
        <v>4694030</v>
      </c>
      <c r="E38">
        <v>4488782</v>
      </c>
      <c r="F38">
        <v>4290416</v>
      </c>
      <c r="G38">
        <v>4005430.71</v>
      </c>
      <c r="H38">
        <v>3706992</v>
      </c>
      <c r="I38">
        <v>3397389</v>
      </c>
      <c r="J38">
        <v>3280700</v>
      </c>
      <c r="K38">
        <v>3200404.72</v>
      </c>
      <c r="L38">
        <v>3119597</v>
      </c>
      <c r="M38">
        <v>3126657</v>
      </c>
      <c r="N38">
        <v>3205613</v>
      </c>
      <c r="O38">
        <v>3241510.58</v>
      </c>
      <c r="P38">
        <v>1720419</v>
      </c>
      <c r="Q38">
        <v>1532325</v>
      </c>
      <c r="R38">
        <v>1562686</v>
      </c>
      <c r="S38">
        <v>22756245.48</v>
      </c>
      <c r="T38">
        <v>22594510</v>
      </c>
      <c r="U38">
        <v>22913462</v>
      </c>
      <c r="V38">
        <v>22378928</v>
      </c>
      <c r="W38">
        <v>15732033.689999999</v>
      </c>
      <c r="X38">
        <v>15589106</v>
      </c>
      <c r="Y38">
        <v>15433255</v>
      </c>
      <c r="Z38">
        <v>12622948</v>
      </c>
      <c r="AA38">
        <v>12882870.42</v>
      </c>
      <c r="AB38">
        <v>12307005</v>
      </c>
      <c r="AC38">
        <v>12444134.859999999</v>
      </c>
      <c r="AD38">
        <v>12690762</v>
      </c>
      <c r="AE38">
        <v>12998898</v>
      </c>
      <c r="AF38">
        <v>13365777</v>
      </c>
      <c r="AG38">
        <v>13583419.85</v>
      </c>
      <c r="AH38">
        <v>13923002</v>
      </c>
      <c r="AI38">
        <v>14251789</v>
      </c>
      <c r="AJ38">
        <v>13593729</v>
      </c>
      <c r="AK38">
        <v>13935650.119999999</v>
      </c>
      <c r="AL38">
        <v>14233164</v>
      </c>
      <c r="AM38">
        <v>13691056</v>
      </c>
      <c r="AN38">
        <v>13890546</v>
      </c>
      <c r="AO38">
        <v>13809467.119999999</v>
      </c>
      <c r="AP38">
        <v>11777843</v>
      </c>
      <c r="AQ38">
        <v>11892683</v>
      </c>
      <c r="AR38">
        <v>12150551</v>
      </c>
      <c r="AS38">
        <v>12500818.1</v>
      </c>
      <c r="AT38">
        <v>12887630</v>
      </c>
      <c r="AU38">
        <v>15370222</v>
      </c>
      <c r="AV38">
        <v>15606313</v>
      </c>
      <c r="AW38">
        <v>15900786.08</v>
      </c>
      <c r="AX38">
        <v>16438957</v>
      </c>
      <c r="AY38">
        <v>15556538</v>
      </c>
      <c r="AZ38">
        <v>15759397</v>
      </c>
      <c r="BA38">
        <v>45858006.380000003</v>
      </c>
      <c r="BB38">
        <v>44172881</v>
      </c>
      <c r="BC38">
        <v>43229446</v>
      </c>
      <c r="BD38">
        <v>42654651</v>
      </c>
      <c r="BE38">
        <v>42876530.630000003</v>
      </c>
      <c r="BF38">
        <v>41877981</v>
      </c>
      <c r="BG38">
        <v>41523952</v>
      </c>
      <c r="BH38">
        <v>33137980</v>
      </c>
      <c r="BI38">
        <v>31660922</v>
      </c>
      <c r="BJ38">
        <v>32326138</v>
      </c>
      <c r="BK38">
        <v>31191066</v>
      </c>
      <c r="BL38">
        <v>29396694</v>
      </c>
      <c r="BM38"/>
      <c r="BN38"/>
      <c r="BO38"/>
      <c r="BP38"/>
      <c r="BQ38"/>
      <c r="BR38"/>
      <c r="BS38"/>
      <c r="BT38"/>
      <c r="BU38"/>
    </row>
    <row r="39" spans="1:73" x14ac:dyDescent="0.25">
      <c r="A39" t="s">
        <v>99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386618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481771.3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123737</v>
      </c>
      <c r="AM39">
        <v>0</v>
      </c>
      <c r="AN39">
        <v>0</v>
      </c>
      <c r="AO39">
        <v>0</v>
      </c>
      <c r="AP39">
        <v>171589</v>
      </c>
      <c r="AQ39">
        <v>0</v>
      </c>
      <c r="AR39">
        <v>178819</v>
      </c>
      <c r="AS39">
        <v>181003.2</v>
      </c>
      <c r="AT39">
        <v>150883</v>
      </c>
      <c r="AU39">
        <v>152852</v>
      </c>
      <c r="AV39">
        <v>154822</v>
      </c>
      <c r="AW39">
        <v>156792.37</v>
      </c>
      <c r="AX39">
        <v>158756</v>
      </c>
      <c r="AY39">
        <v>161028</v>
      </c>
      <c r="AZ39">
        <v>163300</v>
      </c>
      <c r="BA39">
        <v>165572.1</v>
      </c>
      <c r="BB39">
        <v>166381</v>
      </c>
      <c r="BC39">
        <v>168636</v>
      </c>
      <c r="BD39">
        <v>172650</v>
      </c>
      <c r="BE39">
        <v>174905.75</v>
      </c>
      <c r="BF39">
        <v>176903</v>
      </c>
      <c r="BG39">
        <v>179161</v>
      </c>
      <c r="BH39">
        <v>5455924</v>
      </c>
      <c r="BI39">
        <v>3495804</v>
      </c>
      <c r="BJ39">
        <v>185262</v>
      </c>
      <c r="BK39">
        <v>187519</v>
      </c>
      <c r="BL39">
        <v>189776</v>
      </c>
      <c r="BM39"/>
      <c r="BN39"/>
      <c r="BO39"/>
      <c r="BP39"/>
      <c r="BQ39"/>
      <c r="BR39"/>
      <c r="BS39"/>
      <c r="BT39"/>
      <c r="BU39"/>
    </row>
    <row r="40" spans="1:73" x14ac:dyDescent="0.25">
      <c r="A40" t="s">
        <v>100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386618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481771.3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123737</v>
      </c>
      <c r="AM40">
        <v>0</v>
      </c>
      <c r="AN40">
        <v>0</v>
      </c>
      <c r="AO40">
        <v>0</v>
      </c>
      <c r="AP40">
        <v>171589</v>
      </c>
      <c r="AQ40">
        <v>0</v>
      </c>
      <c r="AR40">
        <v>178819</v>
      </c>
      <c r="AS40">
        <v>181003.2</v>
      </c>
      <c r="AT40">
        <v>150883</v>
      </c>
      <c r="AU40">
        <v>152852</v>
      </c>
      <c r="AV40">
        <v>154822</v>
      </c>
      <c r="AW40">
        <v>156792.37</v>
      </c>
      <c r="AX40">
        <v>158756</v>
      </c>
      <c r="AY40">
        <v>161028</v>
      </c>
      <c r="AZ40">
        <v>163300</v>
      </c>
      <c r="BA40">
        <v>165572.1</v>
      </c>
      <c r="BB40">
        <v>166381</v>
      </c>
      <c r="BC40">
        <v>168636</v>
      </c>
      <c r="BD40">
        <v>172650</v>
      </c>
      <c r="BE40">
        <v>174905.75</v>
      </c>
      <c r="BF40">
        <v>176903</v>
      </c>
      <c r="BG40">
        <v>179161</v>
      </c>
      <c r="BH40">
        <v>5455924</v>
      </c>
      <c r="BI40">
        <v>3495804</v>
      </c>
      <c r="BJ40">
        <v>185262</v>
      </c>
      <c r="BK40">
        <v>187519</v>
      </c>
      <c r="BL40">
        <v>189776</v>
      </c>
      <c r="BM40"/>
      <c r="BN40"/>
      <c r="BO40"/>
      <c r="BP40"/>
      <c r="BQ40"/>
      <c r="BR40"/>
      <c r="BS40"/>
      <c r="BT40"/>
      <c r="BU40"/>
    </row>
    <row r="41" spans="1:73" x14ac:dyDescent="0.25">
      <c r="A41" t="s">
        <v>101</v>
      </c>
      <c r="B41">
        <v>1290875</v>
      </c>
      <c r="C41">
        <v>1290875.1499999999</v>
      </c>
      <c r="D41">
        <v>1290875</v>
      </c>
      <c r="E41">
        <v>1290875</v>
      </c>
      <c r="F41">
        <v>1290875</v>
      </c>
      <c r="G41">
        <v>1290875.1499999999</v>
      </c>
      <c r="H41">
        <v>1290875</v>
      </c>
      <c r="I41">
        <v>1290875</v>
      </c>
      <c r="J41">
        <v>1211741</v>
      </c>
      <c r="K41">
        <v>1211741.6399999999</v>
      </c>
      <c r="L41">
        <v>1211741</v>
      </c>
      <c r="M41">
        <v>1036492</v>
      </c>
      <c r="N41">
        <v>1036492</v>
      </c>
      <c r="O41">
        <v>1036491.64</v>
      </c>
      <c r="P41">
        <v>1036492</v>
      </c>
      <c r="Q41">
        <v>1036492</v>
      </c>
      <c r="R41">
        <v>1036492</v>
      </c>
      <c r="S41">
        <v>1036491.64</v>
      </c>
      <c r="T41">
        <v>1036492</v>
      </c>
      <c r="U41">
        <v>1036492</v>
      </c>
      <c r="V41">
        <v>1036492</v>
      </c>
      <c r="W41">
        <v>1036491.64</v>
      </c>
      <c r="X41">
        <v>1036492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/>
      <c r="BN41"/>
      <c r="BO41"/>
      <c r="BP41"/>
      <c r="BQ41"/>
      <c r="BR41"/>
      <c r="BS41"/>
      <c r="BT41"/>
      <c r="BU41"/>
    </row>
    <row r="42" spans="1:73" s="4" customFormat="1" x14ac:dyDescent="0.25">
      <c r="A42" t="s">
        <v>102</v>
      </c>
      <c r="B42">
        <v>3574022</v>
      </c>
      <c r="C42">
        <v>3515920.83</v>
      </c>
      <c r="D42">
        <v>3557401</v>
      </c>
      <c r="E42">
        <v>3526111</v>
      </c>
      <c r="F42">
        <v>3447172</v>
      </c>
      <c r="G42">
        <v>3413013.23</v>
      </c>
      <c r="H42">
        <v>3425827</v>
      </c>
      <c r="I42">
        <v>3362140</v>
      </c>
      <c r="J42">
        <v>3344221</v>
      </c>
      <c r="K42">
        <v>3249669.86</v>
      </c>
      <c r="L42">
        <v>3380966</v>
      </c>
      <c r="M42">
        <v>3482254</v>
      </c>
      <c r="N42">
        <v>3351398</v>
      </c>
      <c r="O42">
        <v>3392385.67</v>
      </c>
      <c r="P42">
        <v>3549359</v>
      </c>
      <c r="Q42">
        <v>3371737</v>
      </c>
      <c r="R42">
        <v>3353905</v>
      </c>
      <c r="S42">
        <v>2226344.21</v>
      </c>
      <c r="T42">
        <v>2132010</v>
      </c>
      <c r="U42">
        <v>2078133</v>
      </c>
      <c r="V42">
        <v>2002088</v>
      </c>
      <c r="W42">
        <v>1899878.95</v>
      </c>
      <c r="X42">
        <v>1702025</v>
      </c>
      <c r="Y42">
        <v>1606023</v>
      </c>
      <c r="Z42">
        <v>1581897</v>
      </c>
      <c r="AA42">
        <v>1422943.44</v>
      </c>
      <c r="AB42">
        <v>1299420</v>
      </c>
      <c r="AC42">
        <v>1215934.27</v>
      </c>
      <c r="AD42">
        <v>1130178</v>
      </c>
      <c r="AE42">
        <v>1016205</v>
      </c>
      <c r="AF42">
        <v>923757</v>
      </c>
      <c r="AG42">
        <v>789229.58</v>
      </c>
      <c r="AH42">
        <v>799892</v>
      </c>
      <c r="AI42">
        <v>736950</v>
      </c>
      <c r="AJ42">
        <v>681630</v>
      </c>
      <c r="AK42">
        <v>731389</v>
      </c>
      <c r="AL42">
        <v>727946</v>
      </c>
      <c r="AM42">
        <v>759568</v>
      </c>
      <c r="AN42">
        <v>757432</v>
      </c>
      <c r="AO42">
        <v>745362.46</v>
      </c>
      <c r="AP42">
        <v>1443056</v>
      </c>
      <c r="AQ42">
        <v>1420700</v>
      </c>
      <c r="AR42">
        <v>1347894</v>
      </c>
      <c r="AS42">
        <v>1304239.43</v>
      </c>
      <c r="AT42">
        <v>1159991</v>
      </c>
      <c r="AU42">
        <v>1002791</v>
      </c>
      <c r="AV42">
        <v>947189</v>
      </c>
      <c r="AW42">
        <v>948028.47</v>
      </c>
      <c r="AX42">
        <v>1352073</v>
      </c>
      <c r="AY42">
        <v>1299783</v>
      </c>
      <c r="AZ42">
        <v>1143100</v>
      </c>
      <c r="BA42">
        <v>1064144.48</v>
      </c>
      <c r="BB42">
        <v>1022337</v>
      </c>
      <c r="BC42">
        <v>963499</v>
      </c>
      <c r="BD42">
        <v>929729</v>
      </c>
      <c r="BE42">
        <v>931661.03</v>
      </c>
      <c r="BF42">
        <v>871104</v>
      </c>
      <c r="BG42">
        <v>776899</v>
      </c>
      <c r="BH42">
        <v>0</v>
      </c>
      <c r="BI42">
        <v>0</v>
      </c>
      <c r="BJ42">
        <v>0</v>
      </c>
      <c r="BK42">
        <v>0</v>
      </c>
      <c r="BL42">
        <v>0</v>
      </c>
      <c r="BM42"/>
      <c r="BN42"/>
      <c r="BO42"/>
      <c r="BP42"/>
      <c r="BQ42"/>
      <c r="BR42"/>
      <c r="BS42"/>
      <c r="BT42"/>
      <c r="BU42"/>
    </row>
    <row r="43" spans="1:73" x14ac:dyDescent="0.25">
      <c r="A43" t="s">
        <v>103</v>
      </c>
      <c r="B43">
        <v>5874458</v>
      </c>
      <c r="C43">
        <v>5662757.8799999999</v>
      </c>
      <c r="D43">
        <v>6152772</v>
      </c>
      <c r="E43">
        <v>6153697</v>
      </c>
      <c r="F43">
        <v>6212164</v>
      </c>
      <c r="G43">
        <v>5870052.1200000001</v>
      </c>
      <c r="H43">
        <v>4932263</v>
      </c>
      <c r="I43">
        <v>4972978</v>
      </c>
      <c r="J43">
        <v>4664723</v>
      </c>
      <c r="K43">
        <v>4008794.74</v>
      </c>
      <c r="L43">
        <v>3856277</v>
      </c>
      <c r="M43">
        <v>2861051</v>
      </c>
      <c r="N43">
        <v>2759888</v>
      </c>
      <c r="O43">
        <v>2762353.49</v>
      </c>
      <c r="P43">
        <v>2688495</v>
      </c>
      <c r="Q43">
        <v>1969793</v>
      </c>
      <c r="R43">
        <v>4348330</v>
      </c>
      <c r="S43">
        <v>3941558.26</v>
      </c>
      <c r="T43">
        <v>4923810</v>
      </c>
      <c r="U43">
        <v>4925235</v>
      </c>
      <c r="V43">
        <v>2769233</v>
      </c>
      <c r="W43">
        <v>2815044.56</v>
      </c>
      <c r="X43">
        <v>2763167</v>
      </c>
      <c r="Y43">
        <v>1858758</v>
      </c>
      <c r="Z43">
        <v>1909958</v>
      </c>
      <c r="AA43">
        <v>1553010.98</v>
      </c>
      <c r="AB43">
        <v>1264727</v>
      </c>
      <c r="AC43">
        <v>800522.93</v>
      </c>
      <c r="AD43">
        <v>984485</v>
      </c>
      <c r="AE43">
        <v>1229286</v>
      </c>
      <c r="AF43">
        <v>951350</v>
      </c>
      <c r="AG43">
        <v>952781.36</v>
      </c>
      <c r="AH43">
        <v>997830</v>
      </c>
      <c r="AI43">
        <v>980475</v>
      </c>
      <c r="AJ43">
        <v>978417</v>
      </c>
      <c r="AK43">
        <v>910752.47</v>
      </c>
      <c r="AL43">
        <v>818450</v>
      </c>
      <c r="AM43">
        <v>995869</v>
      </c>
      <c r="AN43">
        <v>522484</v>
      </c>
      <c r="AO43">
        <v>553227.63</v>
      </c>
      <c r="AP43">
        <v>400845</v>
      </c>
      <c r="AQ43">
        <v>541778</v>
      </c>
      <c r="AR43">
        <v>327748</v>
      </c>
      <c r="AS43">
        <v>318469.51</v>
      </c>
      <c r="AT43">
        <v>301812</v>
      </c>
      <c r="AU43">
        <v>288311</v>
      </c>
      <c r="AV43">
        <v>314771</v>
      </c>
      <c r="AW43">
        <v>301985.13</v>
      </c>
      <c r="AX43">
        <v>3983727</v>
      </c>
      <c r="AY43">
        <v>434128</v>
      </c>
      <c r="AZ43">
        <v>277605</v>
      </c>
      <c r="BA43">
        <v>294766.24</v>
      </c>
      <c r="BB43">
        <v>485140</v>
      </c>
      <c r="BC43">
        <v>475139</v>
      </c>
      <c r="BD43">
        <v>510577</v>
      </c>
      <c r="BE43">
        <v>355504.33</v>
      </c>
      <c r="BF43">
        <v>171370</v>
      </c>
      <c r="BG43">
        <v>158212</v>
      </c>
      <c r="BH43">
        <v>915538</v>
      </c>
      <c r="BI43">
        <v>877889</v>
      </c>
      <c r="BJ43">
        <v>853710</v>
      </c>
      <c r="BK43">
        <v>859081</v>
      </c>
      <c r="BL43">
        <v>830070</v>
      </c>
      <c r="BM43"/>
      <c r="BN43"/>
      <c r="BO43"/>
      <c r="BP43"/>
      <c r="BQ43"/>
      <c r="BR43"/>
      <c r="BS43"/>
      <c r="BT43"/>
      <c r="BU43"/>
    </row>
    <row r="44" spans="1:73" x14ac:dyDescent="0.25">
      <c r="A44" t="s">
        <v>104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2309616</v>
      </c>
      <c r="S44">
        <v>2309616</v>
      </c>
      <c r="T44">
        <v>2309616</v>
      </c>
      <c r="U44">
        <v>2309616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/>
      <c r="BN44"/>
      <c r="BO44"/>
      <c r="BP44"/>
      <c r="BQ44"/>
      <c r="BR44"/>
      <c r="BS44"/>
      <c r="BT44"/>
      <c r="BU44"/>
    </row>
    <row r="45" spans="1:73" x14ac:dyDescent="0.25">
      <c r="A45" t="s">
        <v>105</v>
      </c>
      <c r="B45">
        <v>5874458</v>
      </c>
      <c r="C45">
        <v>5662757.8799999999</v>
      </c>
      <c r="D45">
        <v>6152772</v>
      </c>
      <c r="E45">
        <v>6153697</v>
      </c>
      <c r="F45">
        <v>6212164</v>
      </c>
      <c r="G45">
        <v>5870052.1200000001</v>
      </c>
      <c r="H45">
        <v>4932263</v>
      </c>
      <c r="I45">
        <v>4972978</v>
      </c>
      <c r="J45">
        <v>4664723</v>
      </c>
      <c r="K45">
        <v>4008794.74</v>
      </c>
      <c r="L45">
        <v>3856277</v>
      </c>
      <c r="M45">
        <v>2861051</v>
      </c>
      <c r="N45">
        <v>2759888</v>
      </c>
      <c r="O45">
        <v>2762353.49</v>
      </c>
      <c r="P45">
        <v>2688495</v>
      </c>
      <c r="Q45">
        <v>1969793</v>
      </c>
      <c r="R45">
        <v>2038714</v>
      </c>
      <c r="S45">
        <v>1631942.26</v>
      </c>
      <c r="T45">
        <v>2614194</v>
      </c>
      <c r="U45">
        <v>2615619</v>
      </c>
      <c r="V45">
        <v>2769233</v>
      </c>
      <c r="W45">
        <v>2815044.56</v>
      </c>
      <c r="X45">
        <v>2763167</v>
      </c>
      <c r="Y45">
        <v>1858758</v>
      </c>
      <c r="Z45">
        <v>1909958</v>
      </c>
      <c r="AA45">
        <v>1553010.98</v>
      </c>
      <c r="AB45">
        <v>1264727</v>
      </c>
      <c r="AC45">
        <v>800522.93</v>
      </c>
      <c r="AD45">
        <v>984485</v>
      </c>
      <c r="AE45">
        <v>1229286</v>
      </c>
      <c r="AF45">
        <v>951350</v>
      </c>
      <c r="AG45">
        <v>952781.36</v>
      </c>
      <c r="AH45">
        <v>997830</v>
      </c>
      <c r="AI45">
        <v>980475</v>
      </c>
      <c r="AJ45">
        <v>978417</v>
      </c>
      <c r="AK45">
        <v>910752.47</v>
      </c>
      <c r="AL45">
        <v>818450</v>
      </c>
      <c r="AM45">
        <v>995869</v>
      </c>
      <c r="AN45">
        <v>522484</v>
      </c>
      <c r="AO45">
        <v>553227.63</v>
      </c>
      <c r="AP45">
        <v>400845</v>
      </c>
      <c r="AQ45">
        <v>541778</v>
      </c>
      <c r="AR45">
        <v>327748</v>
      </c>
      <c r="AS45">
        <v>318469.51</v>
      </c>
      <c r="AT45">
        <v>301812</v>
      </c>
      <c r="AU45">
        <v>288311</v>
      </c>
      <c r="AV45">
        <v>314771</v>
      </c>
      <c r="AW45">
        <v>301985.13</v>
      </c>
      <c r="AX45">
        <v>3983727</v>
      </c>
      <c r="AY45">
        <v>434128</v>
      </c>
      <c r="AZ45">
        <v>277605</v>
      </c>
      <c r="BA45">
        <v>294766.24</v>
      </c>
      <c r="BB45">
        <v>485140</v>
      </c>
      <c r="BC45">
        <v>475139</v>
      </c>
      <c r="BD45">
        <v>510577</v>
      </c>
      <c r="BE45">
        <v>355504.33</v>
      </c>
      <c r="BF45">
        <v>171370</v>
      </c>
      <c r="BG45">
        <v>158212</v>
      </c>
      <c r="BH45">
        <v>915538</v>
      </c>
      <c r="BI45">
        <v>877889</v>
      </c>
      <c r="BJ45">
        <v>853710</v>
      </c>
      <c r="BK45">
        <v>859081</v>
      </c>
      <c r="BL45">
        <v>830070</v>
      </c>
      <c r="BM45"/>
      <c r="BN45"/>
      <c r="BO45"/>
      <c r="BP45"/>
      <c r="BQ45"/>
      <c r="BR45"/>
      <c r="BS45"/>
      <c r="BT45"/>
      <c r="BU45"/>
    </row>
    <row r="46" spans="1:73" s="4" customFormat="1" x14ac:dyDescent="0.25">
      <c r="A46" t="s">
        <v>106</v>
      </c>
      <c r="B46">
        <v>267254173</v>
      </c>
      <c r="C46">
        <v>254326795.34999999</v>
      </c>
      <c r="D46">
        <v>255712129</v>
      </c>
      <c r="E46">
        <v>252685781</v>
      </c>
      <c r="F46">
        <v>251212014</v>
      </c>
      <c r="G46">
        <v>247449717</v>
      </c>
      <c r="H46">
        <v>245556070</v>
      </c>
      <c r="I46">
        <v>240868533</v>
      </c>
      <c r="J46">
        <v>240342608</v>
      </c>
      <c r="K46">
        <v>239906245.78999999</v>
      </c>
      <c r="L46">
        <v>233149071</v>
      </c>
      <c r="M46">
        <v>199543308</v>
      </c>
      <c r="N46">
        <v>198244795</v>
      </c>
      <c r="O46">
        <v>197887665.36000001</v>
      </c>
      <c r="P46">
        <v>197140503</v>
      </c>
      <c r="Q46">
        <v>196836265</v>
      </c>
      <c r="R46">
        <v>192103113</v>
      </c>
      <c r="S46">
        <v>153554774.22</v>
      </c>
      <c r="T46">
        <v>153476015</v>
      </c>
      <c r="U46">
        <v>152569834</v>
      </c>
      <c r="V46">
        <v>147964221</v>
      </c>
      <c r="W46">
        <v>146406562.28999999</v>
      </c>
      <c r="X46">
        <v>146154240</v>
      </c>
      <c r="Y46">
        <v>112341785</v>
      </c>
      <c r="Z46">
        <v>106836229</v>
      </c>
      <c r="AA46">
        <v>107459324.98</v>
      </c>
      <c r="AB46">
        <v>98603440</v>
      </c>
      <c r="AC46">
        <v>97868328.359999999</v>
      </c>
      <c r="AD46">
        <v>95981958</v>
      </c>
      <c r="AE46">
        <v>96087850</v>
      </c>
      <c r="AF46">
        <v>95649909</v>
      </c>
      <c r="AG46">
        <v>95707636.400000006</v>
      </c>
      <c r="AH46">
        <v>94400171</v>
      </c>
      <c r="AI46">
        <v>92463719</v>
      </c>
      <c r="AJ46">
        <v>84186374</v>
      </c>
      <c r="AK46">
        <v>82017036.219999999</v>
      </c>
      <c r="AL46">
        <v>79957350</v>
      </c>
      <c r="AM46">
        <v>77986076</v>
      </c>
      <c r="AN46">
        <v>73565160</v>
      </c>
      <c r="AO46">
        <v>72039671.670000002</v>
      </c>
      <c r="AP46">
        <v>69957628</v>
      </c>
      <c r="AQ46">
        <v>66332488</v>
      </c>
      <c r="AR46">
        <v>65129279</v>
      </c>
      <c r="AS46">
        <v>63957439.850000001</v>
      </c>
      <c r="AT46">
        <v>61440934</v>
      </c>
      <c r="AU46">
        <v>61988018</v>
      </c>
      <c r="AV46">
        <v>61584877</v>
      </c>
      <c r="AW46">
        <v>60766776.630000003</v>
      </c>
      <c r="AX46">
        <v>59084959</v>
      </c>
      <c r="AY46">
        <v>52977183</v>
      </c>
      <c r="AZ46">
        <v>51837770</v>
      </c>
      <c r="BA46">
        <v>50067638.869999997</v>
      </c>
      <c r="BB46">
        <v>48515858</v>
      </c>
      <c r="BC46">
        <v>47504770</v>
      </c>
      <c r="BD46">
        <v>46930995</v>
      </c>
      <c r="BE46">
        <v>46958276.590000004</v>
      </c>
      <c r="BF46">
        <v>45465205</v>
      </c>
      <c r="BG46">
        <v>45002152</v>
      </c>
      <c r="BH46">
        <v>41873226</v>
      </c>
      <c r="BI46">
        <v>38391262</v>
      </c>
      <c r="BJ46">
        <v>35680484</v>
      </c>
      <c r="BK46">
        <v>34547552</v>
      </c>
      <c r="BL46">
        <v>32727116</v>
      </c>
      <c r="BM46"/>
      <c r="BN46"/>
      <c r="BO46"/>
      <c r="BP46"/>
      <c r="BQ46"/>
      <c r="BR46"/>
      <c r="BS46"/>
      <c r="BT46"/>
      <c r="BU46"/>
    </row>
    <row r="47" spans="1:73" x14ac:dyDescent="0.25">
      <c r="A47" t="s">
        <v>107</v>
      </c>
      <c r="B47">
        <v>293552308</v>
      </c>
      <c r="C47">
        <v>279872724.01999998</v>
      </c>
      <c r="D47">
        <v>279245466</v>
      </c>
      <c r="E47">
        <v>278231923</v>
      </c>
      <c r="F47">
        <v>275450646</v>
      </c>
      <c r="G47">
        <v>272691927.55000001</v>
      </c>
      <c r="H47">
        <v>269849208</v>
      </c>
      <c r="I47">
        <v>266561732</v>
      </c>
      <c r="J47">
        <v>264879066</v>
      </c>
      <c r="K47">
        <v>263420842.55000001</v>
      </c>
      <c r="L47">
        <v>257871848</v>
      </c>
      <c r="M47">
        <v>223408374</v>
      </c>
      <c r="N47">
        <v>222556837</v>
      </c>
      <c r="O47">
        <v>221773506.65000001</v>
      </c>
      <c r="P47">
        <v>221757695</v>
      </c>
      <c r="Q47">
        <v>216362594</v>
      </c>
      <c r="R47">
        <v>219408576</v>
      </c>
      <c r="S47">
        <v>169933034.16</v>
      </c>
      <c r="T47">
        <v>169417522</v>
      </c>
      <c r="U47">
        <v>168225977</v>
      </c>
      <c r="V47">
        <v>163082206</v>
      </c>
      <c r="W47">
        <v>161707826.41</v>
      </c>
      <c r="X47">
        <v>160436775</v>
      </c>
      <c r="Y47">
        <v>123005603</v>
      </c>
      <c r="Z47">
        <v>122365937</v>
      </c>
      <c r="AA47">
        <v>120573590.45999999</v>
      </c>
      <c r="AB47">
        <v>105205193</v>
      </c>
      <c r="AC47">
        <v>104527348.17</v>
      </c>
      <c r="AD47">
        <v>102440927</v>
      </c>
      <c r="AE47">
        <v>101598746</v>
      </c>
      <c r="AF47">
        <v>103578920</v>
      </c>
      <c r="AG47">
        <v>103044632.15000001</v>
      </c>
      <c r="AH47">
        <v>99963966</v>
      </c>
      <c r="AI47">
        <v>97857662</v>
      </c>
      <c r="AJ47">
        <v>89718401</v>
      </c>
      <c r="AK47">
        <v>89035187.730000004</v>
      </c>
      <c r="AL47">
        <v>85960859</v>
      </c>
      <c r="AM47">
        <v>85021702</v>
      </c>
      <c r="AN47">
        <v>79146453</v>
      </c>
      <c r="AO47">
        <v>77538774.239999995</v>
      </c>
      <c r="AP47">
        <v>75569115</v>
      </c>
      <c r="AQ47">
        <v>73272009</v>
      </c>
      <c r="AR47">
        <v>71181061</v>
      </c>
      <c r="AS47">
        <v>70283818.969999999</v>
      </c>
      <c r="AT47">
        <v>68343557</v>
      </c>
      <c r="AU47">
        <v>66293815</v>
      </c>
      <c r="AV47">
        <v>65616903</v>
      </c>
      <c r="AW47">
        <v>64059164.979999997</v>
      </c>
      <c r="AX47">
        <v>62181014</v>
      </c>
      <c r="AY47">
        <v>56225152</v>
      </c>
      <c r="AZ47">
        <v>54934484</v>
      </c>
      <c r="BA47">
        <v>53832563.009999998</v>
      </c>
      <c r="BB47">
        <v>51538885</v>
      </c>
      <c r="BC47">
        <v>51946908</v>
      </c>
      <c r="BD47">
        <v>51540175</v>
      </c>
      <c r="BE47">
        <v>50895449.920000002</v>
      </c>
      <c r="BF47">
        <v>48943072</v>
      </c>
      <c r="BG47">
        <v>49218110</v>
      </c>
      <c r="BH47">
        <v>46360737</v>
      </c>
      <c r="BI47">
        <v>43783780</v>
      </c>
      <c r="BJ47">
        <v>39933989</v>
      </c>
      <c r="BK47">
        <v>37430212</v>
      </c>
      <c r="BL47">
        <v>37119152</v>
      </c>
      <c r="BM47"/>
      <c r="BN47"/>
      <c r="BO47"/>
      <c r="BP47"/>
      <c r="BQ47"/>
      <c r="BR47"/>
      <c r="BS47"/>
      <c r="BT47"/>
      <c r="BU47"/>
    </row>
    <row r="48" spans="1:73" x14ac:dyDescent="0.25">
      <c r="A48" t="s">
        <v>108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</row>
    <row r="49" spans="1:73" s="4" customFormat="1" x14ac:dyDescent="0.25">
      <c r="A49" t="s">
        <v>109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</row>
    <row r="50" spans="1:73" x14ac:dyDescent="0.25">
      <c r="A50" t="s">
        <v>110</v>
      </c>
      <c r="B50">
        <v>8000000</v>
      </c>
      <c r="C50">
        <v>13500000</v>
      </c>
      <c r="D50">
        <v>12150000</v>
      </c>
      <c r="E50">
        <v>15350000</v>
      </c>
      <c r="F50">
        <v>11970000</v>
      </c>
      <c r="G50">
        <v>12870000</v>
      </c>
      <c r="H50">
        <v>17570000</v>
      </c>
      <c r="I50">
        <v>18470000</v>
      </c>
      <c r="J50">
        <v>13360000</v>
      </c>
      <c r="K50">
        <v>17660000</v>
      </c>
      <c r="L50">
        <v>13750000</v>
      </c>
      <c r="M50">
        <v>4430000</v>
      </c>
      <c r="N50">
        <v>3832000</v>
      </c>
      <c r="O50">
        <v>0</v>
      </c>
      <c r="P50">
        <v>15632000</v>
      </c>
      <c r="Q50">
        <v>11982000</v>
      </c>
      <c r="R50">
        <v>12500000</v>
      </c>
      <c r="S50">
        <v>4970000</v>
      </c>
      <c r="T50">
        <v>0</v>
      </c>
      <c r="U50">
        <v>9203312</v>
      </c>
      <c r="V50">
        <v>7050000</v>
      </c>
      <c r="W50">
        <v>7948005.4100000001</v>
      </c>
      <c r="X50">
        <v>10183018</v>
      </c>
      <c r="Y50">
        <v>3400000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300000</v>
      </c>
      <c r="AF50">
        <v>0</v>
      </c>
      <c r="AG50">
        <v>0</v>
      </c>
      <c r="AH50">
        <v>2935000</v>
      </c>
      <c r="AI50">
        <v>7335000</v>
      </c>
      <c r="AJ50">
        <v>0</v>
      </c>
      <c r="AK50">
        <v>200000</v>
      </c>
      <c r="AL50">
        <v>200000</v>
      </c>
      <c r="AM50">
        <v>0</v>
      </c>
      <c r="AN50">
        <v>2000000</v>
      </c>
      <c r="AO50">
        <v>900000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/>
      <c r="BN50"/>
      <c r="BO50"/>
      <c r="BP50"/>
      <c r="BQ50"/>
      <c r="BR50"/>
      <c r="BS50"/>
      <c r="BT50"/>
      <c r="BU50"/>
    </row>
    <row r="51" spans="1:73" x14ac:dyDescent="0.25">
      <c r="A51" t="s">
        <v>111</v>
      </c>
      <c r="B51">
        <v>10860177</v>
      </c>
      <c r="C51">
        <v>11056475.85</v>
      </c>
      <c r="D51">
        <v>10660452</v>
      </c>
      <c r="E51">
        <v>10617779</v>
      </c>
      <c r="F51">
        <v>9542777</v>
      </c>
      <c r="G51">
        <v>9282818.1799999997</v>
      </c>
      <c r="H51">
        <v>8978620</v>
      </c>
      <c r="I51">
        <v>8824249</v>
      </c>
      <c r="J51">
        <v>8264648</v>
      </c>
      <c r="K51">
        <v>8315433.1900000004</v>
      </c>
      <c r="L51">
        <v>7724563</v>
      </c>
      <c r="M51">
        <v>7626986</v>
      </c>
      <c r="N51">
        <v>8138120</v>
      </c>
      <c r="O51">
        <v>7922442.8099999996</v>
      </c>
      <c r="P51">
        <v>7786781</v>
      </c>
      <c r="Q51">
        <v>8029132</v>
      </c>
      <c r="R51">
        <v>8211008</v>
      </c>
      <c r="S51">
        <v>9446458.5299999993</v>
      </c>
      <c r="T51">
        <v>9876374</v>
      </c>
      <c r="U51">
        <v>10128559</v>
      </c>
      <c r="V51">
        <v>10244187</v>
      </c>
      <c r="W51">
        <v>11234508.08</v>
      </c>
      <c r="X51">
        <v>10501578</v>
      </c>
      <c r="Y51">
        <v>8831476</v>
      </c>
      <c r="Z51">
        <v>8679478</v>
      </c>
      <c r="AA51">
        <v>10176084.789999999</v>
      </c>
      <c r="AB51">
        <v>8824930</v>
      </c>
      <c r="AC51">
        <v>8762355.2100000009</v>
      </c>
      <c r="AD51">
        <v>7737367</v>
      </c>
      <c r="AE51">
        <v>8068432</v>
      </c>
      <c r="AF51">
        <v>8162770</v>
      </c>
      <c r="AG51">
        <v>9291023.3000000007</v>
      </c>
      <c r="AH51">
        <v>8580669</v>
      </c>
      <c r="AI51">
        <v>7907317</v>
      </c>
      <c r="AJ51">
        <v>7649644</v>
      </c>
      <c r="AK51">
        <v>8500872.2599999998</v>
      </c>
      <c r="AL51">
        <v>7785301</v>
      </c>
      <c r="AM51">
        <v>7631741</v>
      </c>
      <c r="AN51">
        <v>7804233</v>
      </c>
      <c r="AO51">
        <v>8534666.1300000008</v>
      </c>
      <c r="AP51">
        <v>7511419</v>
      </c>
      <c r="AQ51">
        <v>5805442</v>
      </c>
      <c r="AR51">
        <v>6016854</v>
      </c>
      <c r="AS51">
        <v>7005228.7000000002</v>
      </c>
      <c r="AT51">
        <v>6047042</v>
      </c>
      <c r="AU51">
        <v>6300625</v>
      </c>
      <c r="AV51">
        <v>6795807</v>
      </c>
      <c r="AW51">
        <v>7338421.2199999997</v>
      </c>
      <c r="AX51">
        <v>6282825</v>
      </c>
      <c r="AY51">
        <v>1849646</v>
      </c>
      <c r="AZ51">
        <v>2226671</v>
      </c>
      <c r="BA51">
        <v>2325067.61</v>
      </c>
      <c r="BB51">
        <v>853479</v>
      </c>
      <c r="BC51">
        <v>1022430</v>
      </c>
      <c r="BD51">
        <v>1095766</v>
      </c>
      <c r="BE51">
        <v>1490077.63</v>
      </c>
      <c r="BF51">
        <v>1044644</v>
      </c>
      <c r="BG51">
        <v>1333240</v>
      </c>
      <c r="BH51">
        <v>31751</v>
      </c>
      <c r="BI51">
        <v>53325</v>
      </c>
      <c r="BJ51">
        <v>83945</v>
      </c>
      <c r="BK51">
        <v>67494</v>
      </c>
      <c r="BL51">
        <v>63260</v>
      </c>
      <c r="BM51"/>
      <c r="BN51"/>
      <c r="BO51"/>
      <c r="BP51"/>
      <c r="BQ51"/>
      <c r="BR51"/>
      <c r="BS51"/>
      <c r="BT51"/>
      <c r="BU51"/>
    </row>
    <row r="52" spans="1:73" x14ac:dyDescent="0.25">
      <c r="A52" t="s">
        <v>71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911171.49</v>
      </c>
      <c r="P52">
        <v>5682381</v>
      </c>
      <c r="Q52">
        <v>6081515</v>
      </c>
      <c r="R52">
        <v>6257019</v>
      </c>
      <c r="S52">
        <v>7258173.4500000002</v>
      </c>
      <c r="T52">
        <v>7237111</v>
      </c>
      <c r="U52">
        <v>7025630</v>
      </c>
      <c r="V52">
        <v>7325172</v>
      </c>
      <c r="W52">
        <v>0</v>
      </c>
      <c r="X52">
        <v>0</v>
      </c>
      <c r="Y52">
        <v>0</v>
      </c>
      <c r="Z52">
        <v>0</v>
      </c>
      <c r="AA52">
        <v>9070209.0800000001</v>
      </c>
      <c r="AB52">
        <v>5276840</v>
      </c>
      <c r="AC52">
        <v>6373531.3300000001</v>
      </c>
      <c r="AD52">
        <v>7014370</v>
      </c>
      <c r="AE52">
        <v>7402185</v>
      </c>
      <c r="AF52">
        <v>7488745</v>
      </c>
      <c r="AG52">
        <v>8386944.0099999998</v>
      </c>
      <c r="AH52">
        <v>4771407</v>
      </c>
      <c r="AI52">
        <v>4887168</v>
      </c>
      <c r="AJ52">
        <v>7023627</v>
      </c>
      <c r="AK52">
        <v>4890294.55</v>
      </c>
      <c r="AL52">
        <v>5228611</v>
      </c>
      <c r="AM52">
        <v>6985785</v>
      </c>
      <c r="AN52">
        <v>7321486</v>
      </c>
      <c r="AO52">
        <v>5157203.88</v>
      </c>
      <c r="AP52">
        <v>4628487</v>
      </c>
      <c r="AQ52">
        <v>5790869</v>
      </c>
      <c r="AR52">
        <v>4372943</v>
      </c>
      <c r="AS52">
        <v>4668752.37</v>
      </c>
      <c r="AT52">
        <v>4314680</v>
      </c>
      <c r="AU52">
        <v>4324564</v>
      </c>
      <c r="AV52">
        <v>4037337</v>
      </c>
      <c r="AW52">
        <v>4499378.2699999996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998140</v>
      </c>
      <c r="BD52">
        <v>0</v>
      </c>
      <c r="BE52">
        <v>0</v>
      </c>
      <c r="BF52">
        <v>11396</v>
      </c>
      <c r="BG52">
        <v>1333240</v>
      </c>
      <c r="BH52">
        <v>31751</v>
      </c>
      <c r="BI52">
        <v>53325</v>
      </c>
      <c r="BJ52">
        <v>83945</v>
      </c>
      <c r="BK52">
        <v>67494</v>
      </c>
      <c r="BL52">
        <v>63260</v>
      </c>
      <c r="BM52"/>
      <c r="BN52"/>
      <c r="BO52"/>
      <c r="BP52"/>
      <c r="BQ52"/>
      <c r="BR52"/>
      <c r="BS52"/>
      <c r="BT52"/>
      <c r="BU52"/>
    </row>
    <row r="53" spans="1:73" x14ac:dyDescent="0.25">
      <c r="A53" t="s">
        <v>75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15688</v>
      </c>
      <c r="AQ53">
        <v>14573</v>
      </c>
      <c r="AR53">
        <v>23673</v>
      </c>
      <c r="AS53">
        <v>16218.94</v>
      </c>
      <c r="AT53">
        <v>14001</v>
      </c>
      <c r="AU53">
        <v>11444</v>
      </c>
      <c r="AV53">
        <v>6993</v>
      </c>
      <c r="AW53">
        <v>6212.32</v>
      </c>
      <c r="AX53">
        <v>3662920</v>
      </c>
      <c r="AY53">
        <v>14183</v>
      </c>
      <c r="AZ53">
        <v>42479</v>
      </c>
      <c r="BA53">
        <v>5988.67</v>
      </c>
      <c r="BB53">
        <v>8990</v>
      </c>
      <c r="BC53">
        <v>24290</v>
      </c>
      <c r="BD53">
        <v>11204</v>
      </c>
      <c r="BE53">
        <v>6936.38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/>
      <c r="BN53"/>
      <c r="BO53"/>
      <c r="BP53"/>
      <c r="BQ53"/>
      <c r="BR53"/>
      <c r="BS53"/>
      <c r="BT53"/>
      <c r="BU53"/>
    </row>
    <row r="54" spans="1:73" x14ac:dyDescent="0.25">
      <c r="A54" t="s">
        <v>112</v>
      </c>
      <c r="B54">
        <v>2391391</v>
      </c>
      <c r="C54">
        <v>2510676.25</v>
      </c>
      <c r="D54">
        <v>2612499</v>
      </c>
      <c r="E54">
        <v>2439645</v>
      </c>
      <c r="F54">
        <v>2264091</v>
      </c>
      <c r="G54">
        <v>1668430.58</v>
      </c>
      <c r="H54">
        <v>1555225</v>
      </c>
      <c r="I54">
        <v>1513666</v>
      </c>
      <c r="J54">
        <v>1659297</v>
      </c>
      <c r="K54">
        <v>2056566.41</v>
      </c>
      <c r="L54">
        <v>2337655</v>
      </c>
      <c r="M54">
        <v>2558256</v>
      </c>
      <c r="N54">
        <v>2422385</v>
      </c>
      <c r="O54">
        <v>2098047.21</v>
      </c>
      <c r="P54">
        <v>2104400</v>
      </c>
      <c r="Q54">
        <v>1947617</v>
      </c>
      <c r="R54">
        <v>1953989</v>
      </c>
      <c r="S54">
        <v>2188285.08</v>
      </c>
      <c r="T54">
        <v>2639263</v>
      </c>
      <c r="U54">
        <v>3102929</v>
      </c>
      <c r="V54">
        <v>2919015</v>
      </c>
      <c r="W54">
        <v>2930778.02</v>
      </c>
      <c r="X54">
        <v>3138924</v>
      </c>
      <c r="Y54">
        <v>3122609</v>
      </c>
      <c r="Z54">
        <v>3343538</v>
      </c>
      <c r="AA54">
        <v>0</v>
      </c>
      <c r="AB54">
        <v>2687446</v>
      </c>
      <c r="AC54">
        <v>2388823.88</v>
      </c>
      <c r="AD54">
        <v>0</v>
      </c>
      <c r="AE54">
        <v>0</v>
      </c>
      <c r="AF54">
        <v>0</v>
      </c>
      <c r="AG54">
        <v>0</v>
      </c>
      <c r="AH54">
        <v>3172474</v>
      </c>
      <c r="AI54">
        <v>2380581</v>
      </c>
      <c r="AJ54">
        <v>0</v>
      </c>
      <c r="AK54">
        <v>2782184.39</v>
      </c>
      <c r="AL54">
        <v>2556690</v>
      </c>
      <c r="AM54">
        <v>0</v>
      </c>
      <c r="AN54">
        <v>0</v>
      </c>
      <c r="AO54">
        <v>2779050.2</v>
      </c>
      <c r="AP54">
        <v>2867244</v>
      </c>
      <c r="AQ54">
        <v>0</v>
      </c>
      <c r="AR54">
        <v>1620238</v>
      </c>
      <c r="AS54">
        <v>2320257.39</v>
      </c>
      <c r="AT54">
        <v>1718361</v>
      </c>
      <c r="AU54">
        <v>1964617</v>
      </c>
      <c r="AV54">
        <v>2751477</v>
      </c>
      <c r="AW54">
        <v>2832830.63</v>
      </c>
      <c r="AX54">
        <v>2619905</v>
      </c>
      <c r="AY54">
        <v>1835463</v>
      </c>
      <c r="AZ54">
        <v>2184192</v>
      </c>
      <c r="BA54">
        <v>2319078.94</v>
      </c>
      <c r="BB54">
        <v>844489</v>
      </c>
      <c r="BC54">
        <v>0</v>
      </c>
      <c r="BD54">
        <v>1084562</v>
      </c>
      <c r="BE54">
        <v>1483141.25</v>
      </c>
      <c r="BF54">
        <v>1033248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/>
      <c r="BN54"/>
      <c r="BO54"/>
      <c r="BP54"/>
      <c r="BQ54"/>
      <c r="BR54"/>
      <c r="BS54"/>
      <c r="BT54"/>
      <c r="BU54"/>
    </row>
    <row r="55" spans="1:73" x14ac:dyDescent="0.25">
      <c r="A55" t="s">
        <v>113</v>
      </c>
      <c r="B55">
        <v>7149045</v>
      </c>
      <c r="C55">
        <v>7060406.71</v>
      </c>
      <c r="D55">
        <v>6854373</v>
      </c>
      <c r="E55">
        <v>6878588</v>
      </c>
      <c r="F55">
        <v>6175677</v>
      </c>
      <c r="G55">
        <v>6340152.9299999997</v>
      </c>
      <c r="H55">
        <v>6315163</v>
      </c>
      <c r="I55">
        <v>6323210</v>
      </c>
      <c r="J55">
        <v>5976669</v>
      </c>
      <c r="K55">
        <v>5551288.2300000004</v>
      </c>
      <c r="L55">
        <v>4940327</v>
      </c>
      <c r="M55">
        <v>4534435</v>
      </c>
      <c r="N55">
        <v>4854138</v>
      </c>
      <c r="O55">
        <v>4913224.1100000003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8303730.0599999996</v>
      </c>
      <c r="X55">
        <v>7362654</v>
      </c>
      <c r="Y55">
        <v>5708867</v>
      </c>
      <c r="Z55">
        <v>5335940</v>
      </c>
      <c r="AA55">
        <v>1105875.71</v>
      </c>
      <c r="AB55">
        <v>860644</v>
      </c>
      <c r="AC55">
        <v>0</v>
      </c>
      <c r="AD55">
        <v>722997</v>
      </c>
      <c r="AE55">
        <v>666247</v>
      </c>
      <c r="AF55">
        <v>674025</v>
      </c>
      <c r="AG55">
        <v>904079.29</v>
      </c>
      <c r="AH55">
        <v>636788</v>
      </c>
      <c r="AI55">
        <v>639568</v>
      </c>
      <c r="AJ55">
        <v>626017</v>
      </c>
      <c r="AK55">
        <v>828393.32</v>
      </c>
      <c r="AL55">
        <v>0</v>
      </c>
      <c r="AM55">
        <v>645956</v>
      </c>
      <c r="AN55">
        <v>482747</v>
      </c>
      <c r="AO55">
        <v>598412.05000000005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/>
      <c r="BN55"/>
      <c r="BO55"/>
      <c r="BP55"/>
      <c r="BQ55"/>
      <c r="BR55"/>
      <c r="BS55"/>
      <c r="BT55"/>
      <c r="BU55"/>
    </row>
    <row r="56" spans="1:73" x14ac:dyDescent="0.25">
      <c r="A56" t="s">
        <v>114</v>
      </c>
      <c r="B56">
        <v>487262</v>
      </c>
      <c r="C56">
        <v>472060.63</v>
      </c>
      <c r="D56">
        <v>461370</v>
      </c>
      <c r="E56">
        <v>448072</v>
      </c>
      <c r="F56">
        <v>444019</v>
      </c>
      <c r="G56">
        <v>440370.13</v>
      </c>
      <c r="H56">
        <v>343280</v>
      </c>
      <c r="I56">
        <v>333364</v>
      </c>
      <c r="J56">
        <v>316728</v>
      </c>
      <c r="K56">
        <v>298826.40000000002</v>
      </c>
      <c r="L56">
        <v>297064</v>
      </c>
      <c r="M56">
        <v>295331</v>
      </c>
      <c r="N56">
        <v>244165</v>
      </c>
      <c r="O56">
        <v>11958249.34</v>
      </c>
      <c r="P56">
        <v>215609</v>
      </c>
      <c r="Q56">
        <v>127471</v>
      </c>
      <c r="R56">
        <v>126695</v>
      </c>
      <c r="S56">
        <v>125761.22</v>
      </c>
      <c r="T56">
        <v>6383242</v>
      </c>
      <c r="U56">
        <v>122258</v>
      </c>
      <c r="V56">
        <v>121284</v>
      </c>
      <c r="W56">
        <v>90089.3</v>
      </c>
      <c r="X56">
        <v>88815</v>
      </c>
      <c r="Y56">
        <v>14455</v>
      </c>
      <c r="Z56">
        <v>14150</v>
      </c>
      <c r="AA56">
        <v>14229.01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4566</v>
      </c>
      <c r="AI56">
        <v>4506</v>
      </c>
      <c r="AJ56">
        <v>4447</v>
      </c>
      <c r="AK56">
        <v>4387.0600000000004</v>
      </c>
      <c r="AL56">
        <v>4330</v>
      </c>
      <c r="AM56">
        <v>4272</v>
      </c>
      <c r="AN56">
        <v>4216</v>
      </c>
      <c r="AO56">
        <v>4159.96</v>
      </c>
      <c r="AP56">
        <v>4106</v>
      </c>
      <c r="AQ56">
        <v>4051</v>
      </c>
      <c r="AR56">
        <v>3998</v>
      </c>
      <c r="AS56">
        <v>3944.7</v>
      </c>
      <c r="AT56">
        <v>3912</v>
      </c>
      <c r="AU56">
        <v>453880</v>
      </c>
      <c r="AV56">
        <v>3848</v>
      </c>
      <c r="AW56">
        <v>503815.44</v>
      </c>
      <c r="AX56">
        <v>3918783</v>
      </c>
      <c r="AY56">
        <v>3750</v>
      </c>
      <c r="AZ56">
        <v>153719</v>
      </c>
      <c r="BA56">
        <v>1103686.8899999999</v>
      </c>
      <c r="BB56">
        <v>3654</v>
      </c>
      <c r="BC56">
        <v>3622</v>
      </c>
      <c r="BD56">
        <v>82729</v>
      </c>
      <c r="BE56">
        <v>3557.98</v>
      </c>
      <c r="BF56">
        <v>903526</v>
      </c>
      <c r="BG56">
        <v>1563493</v>
      </c>
      <c r="BH56">
        <v>1403461</v>
      </c>
      <c r="BI56">
        <v>1453429</v>
      </c>
      <c r="BJ56">
        <v>1503397</v>
      </c>
      <c r="BK56">
        <v>803364</v>
      </c>
      <c r="BL56">
        <v>3332</v>
      </c>
      <c r="BM56"/>
      <c r="BN56"/>
      <c r="BO56"/>
      <c r="BP56"/>
      <c r="BQ56"/>
      <c r="BR56"/>
      <c r="BS56"/>
      <c r="BT56"/>
      <c r="BU56"/>
    </row>
    <row r="57" spans="1:73" x14ac:dyDescent="0.25">
      <c r="A57" t="s">
        <v>71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11732000</v>
      </c>
      <c r="P57">
        <v>0</v>
      </c>
      <c r="Q57">
        <v>0</v>
      </c>
      <c r="R57">
        <v>0</v>
      </c>
      <c r="S57">
        <v>0</v>
      </c>
      <c r="T57">
        <v>6260000</v>
      </c>
      <c r="U57">
        <v>0</v>
      </c>
      <c r="V57">
        <v>0</v>
      </c>
      <c r="W57">
        <v>0</v>
      </c>
      <c r="X57">
        <v>0</v>
      </c>
      <c r="Y57">
        <v>0</v>
      </c>
      <c r="Z57">
        <v>14150</v>
      </c>
      <c r="AA57">
        <v>14229.01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450000</v>
      </c>
      <c r="AV57">
        <v>0</v>
      </c>
      <c r="AW57">
        <v>500000</v>
      </c>
      <c r="AX57">
        <v>3915000</v>
      </c>
      <c r="AY57">
        <v>0</v>
      </c>
      <c r="AZ57">
        <v>150000</v>
      </c>
      <c r="BA57">
        <v>1100000</v>
      </c>
      <c r="BB57">
        <v>0</v>
      </c>
      <c r="BC57">
        <v>0</v>
      </c>
      <c r="BD57">
        <v>0</v>
      </c>
      <c r="BE57">
        <v>0</v>
      </c>
      <c r="BF57">
        <v>900000</v>
      </c>
      <c r="BG57">
        <v>1560000</v>
      </c>
      <c r="BH57">
        <v>1400000</v>
      </c>
      <c r="BI57">
        <v>1450000</v>
      </c>
      <c r="BJ57">
        <v>1500000</v>
      </c>
      <c r="BK57">
        <v>800000</v>
      </c>
      <c r="BL57">
        <v>0</v>
      </c>
      <c r="BM57"/>
      <c r="BN57"/>
      <c r="BO57"/>
      <c r="BP57"/>
      <c r="BQ57"/>
      <c r="BR57"/>
      <c r="BS57"/>
      <c r="BT57"/>
      <c r="BU57"/>
    </row>
    <row r="58" spans="1:73" x14ac:dyDescent="0.25">
      <c r="A58" t="s">
        <v>75</v>
      </c>
      <c r="B58">
        <v>487262</v>
      </c>
      <c r="C58">
        <v>472060.63</v>
      </c>
      <c r="D58">
        <v>461370</v>
      </c>
      <c r="E58">
        <v>448072</v>
      </c>
      <c r="F58">
        <v>444019</v>
      </c>
      <c r="G58">
        <v>440370.13</v>
      </c>
      <c r="H58">
        <v>343280</v>
      </c>
      <c r="I58">
        <v>333364</v>
      </c>
      <c r="J58">
        <v>316728</v>
      </c>
      <c r="K58">
        <v>298826.40000000002</v>
      </c>
      <c r="L58">
        <v>297064</v>
      </c>
      <c r="M58">
        <v>295331</v>
      </c>
      <c r="N58">
        <v>244165</v>
      </c>
      <c r="O58">
        <v>226249.34</v>
      </c>
      <c r="P58">
        <v>215609</v>
      </c>
      <c r="Q58">
        <v>127471</v>
      </c>
      <c r="R58">
        <v>126695</v>
      </c>
      <c r="S58">
        <v>125761.22</v>
      </c>
      <c r="T58">
        <v>123242</v>
      </c>
      <c r="U58">
        <v>122258</v>
      </c>
      <c r="V58">
        <v>121284</v>
      </c>
      <c r="W58">
        <v>90089.3</v>
      </c>
      <c r="X58">
        <v>88815</v>
      </c>
      <c r="Y58">
        <v>14455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4566</v>
      </c>
      <c r="AI58">
        <v>4506</v>
      </c>
      <c r="AJ58">
        <v>4447</v>
      </c>
      <c r="AK58">
        <v>4387.0600000000004</v>
      </c>
      <c r="AL58">
        <v>4330</v>
      </c>
      <c r="AM58">
        <v>4272</v>
      </c>
      <c r="AN58">
        <v>4216</v>
      </c>
      <c r="AO58">
        <v>4159.96</v>
      </c>
      <c r="AP58">
        <v>4106</v>
      </c>
      <c r="AQ58">
        <v>4051</v>
      </c>
      <c r="AR58">
        <v>3998</v>
      </c>
      <c r="AS58">
        <v>3944.7</v>
      </c>
      <c r="AT58">
        <v>3912</v>
      </c>
      <c r="AU58">
        <v>3880</v>
      </c>
      <c r="AV58">
        <v>3848</v>
      </c>
      <c r="AW58">
        <v>3815.44</v>
      </c>
      <c r="AX58">
        <v>3783</v>
      </c>
      <c r="AY58">
        <v>3750</v>
      </c>
      <c r="AZ58">
        <v>3719</v>
      </c>
      <c r="BA58">
        <v>3686.89</v>
      </c>
      <c r="BB58">
        <v>3654</v>
      </c>
      <c r="BC58">
        <v>3622</v>
      </c>
      <c r="BD58">
        <v>82729</v>
      </c>
      <c r="BE58">
        <v>3557.98</v>
      </c>
      <c r="BF58">
        <v>3526</v>
      </c>
      <c r="BG58">
        <v>3493</v>
      </c>
      <c r="BH58">
        <v>3461</v>
      </c>
      <c r="BI58">
        <v>3429</v>
      </c>
      <c r="BJ58">
        <v>3397</v>
      </c>
      <c r="BK58">
        <v>3364</v>
      </c>
      <c r="BL58">
        <v>3332</v>
      </c>
      <c r="BM58"/>
      <c r="BN58"/>
      <c r="BO58"/>
      <c r="BP58"/>
      <c r="BQ58"/>
      <c r="BR58"/>
      <c r="BS58"/>
      <c r="BT58"/>
      <c r="BU58"/>
    </row>
    <row r="59" spans="1:73" x14ac:dyDescent="0.25">
      <c r="A59" t="s">
        <v>115</v>
      </c>
      <c r="B59">
        <v>19183299</v>
      </c>
      <c r="C59">
        <v>23027128.640000001</v>
      </c>
      <c r="D59">
        <v>24552944</v>
      </c>
      <c r="E59">
        <v>17373586</v>
      </c>
      <c r="F59">
        <v>19498774</v>
      </c>
      <c r="G59">
        <v>14130496.6</v>
      </c>
      <c r="H59">
        <v>11908095</v>
      </c>
      <c r="I59">
        <v>13386346</v>
      </c>
      <c r="J59">
        <v>11262345</v>
      </c>
      <c r="K59">
        <v>12136293.84</v>
      </c>
      <c r="L59">
        <v>11818418</v>
      </c>
      <c r="M59">
        <v>8682435</v>
      </c>
      <c r="N59">
        <v>6734102</v>
      </c>
      <c r="O59">
        <v>8284494.79</v>
      </c>
      <c r="P59">
        <v>5942612</v>
      </c>
      <c r="Q59">
        <v>5042232</v>
      </c>
      <c r="R59">
        <v>3616784</v>
      </c>
      <c r="S59">
        <v>3769203.29</v>
      </c>
      <c r="T59">
        <v>3390714</v>
      </c>
      <c r="U59">
        <v>2889314</v>
      </c>
      <c r="V59">
        <v>3082892</v>
      </c>
      <c r="W59">
        <v>2927965.86</v>
      </c>
      <c r="X59">
        <v>1859003</v>
      </c>
      <c r="Y59">
        <v>2266933</v>
      </c>
      <c r="Z59">
        <v>2266933</v>
      </c>
      <c r="AA59">
        <v>2307410.5499999998</v>
      </c>
      <c r="AB59">
        <v>2436057</v>
      </c>
      <c r="AC59">
        <v>4707620.46</v>
      </c>
      <c r="AD59">
        <v>6084519</v>
      </c>
      <c r="AE59">
        <v>6483645</v>
      </c>
      <c r="AF59">
        <v>7141340</v>
      </c>
      <c r="AG59">
        <v>5202315.33</v>
      </c>
      <c r="AH59">
        <v>4699612</v>
      </c>
      <c r="AI59">
        <v>4832882</v>
      </c>
      <c r="AJ59">
        <v>4874552</v>
      </c>
      <c r="AK59">
        <v>4478722</v>
      </c>
      <c r="AL59">
        <v>3823422</v>
      </c>
      <c r="AM59">
        <v>4101922</v>
      </c>
      <c r="AN59">
        <v>4749692</v>
      </c>
      <c r="AO59">
        <v>5153567</v>
      </c>
      <c r="AP59">
        <v>5677442</v>
      </c>
      <c r="AQ59">
        <v>5392977</v>
      </c>
      <c r="AR59">
        <v>7311364</v>
      </c>
      <c r="AS59">
        <v>6840358.4500000002</v>
      </c>
      <c r="AT59">
        <v>5761758</v>
      </c>
      <c r="AU59">
        <v>6506497</v>
      </c>
      <c r="AV59">
        <v>6799786</v>
      </c>
      <c r="AW59">
        <v>6906088.9299999997</v>
      </c>
      <c r="AX59">
        <v>7491735</v>
      </c>
      <c r="AY59">
        <v>7607089</v>
      </c>
      <c r="AZ59">
        <v>3819676</v>
      </c>
      <c r="BA59">
        <v>3403686.16</v>
      </c>
      <c r="BB59">
        <v>4481246</v>
      </c>
      <c r="BC59">
        <v>2832226</v>
      </c>
      <c r="BD59">
        <v>2483196</v>
      </c>
      <c r="BE59">
        <v>2200185.84</v>
      </c>
      <c r="BF59">
        <v>1188664</v>
      </c>
      <c r="BG59">
        <v>1188664</v>
      </c>
      <c r="BH59">
        <v>3240070</v>
      </c>
      <c r="BI59">
        <v>3320420</v>
      </c>
      <c r="BJ59">
        <v>3369811</v>
      </c>
      <c r="BK59">
        <v>3419821</v>
      </c>
      <c r="BL59">
        <v>1969861</v>
      </c>
      <c r="BM59"/>
      <c r="BN59"/>
      <c r="BO59"/>
      <c r="BP59"/>
      <c r="BQ59"/>
      <c r="BR59"/>
      <c r="BS59"/>
      <c r="BT59"/>
      <c r="BU59"/>
    </row>
    <row r="60" spans="1:73" x14ac:dyDescent="0.25">
      <c r="A60" t="s">
        <v>116</v>
      </c>
      <c r="B60">
        <v>19183299</v>
      </c>
      <c r="C60">
        <v>23027128.640000001</v>
      </c>
      <c r="D60">
        <v>24552944</v>
      </c>
      <c r="E60">
        <v>17373586</v>
      </c>
      <c r="F60">
        <v>19498774</v>
      </c>
      <c r="G60">
        <v>14130496.6</v>
      </c>
      <c r="H60">
        <v>11908095</v>
      </c>
      <c r="I60">
        <v>13386346</v>
      </c>
      <c r="J60">
        <v>0</v>
      </c>
      <c r="K60">
        <v>0</v>
      </c>
      <c r="L60">
        <v>0</v>
      </c>
      <c r="M60">
        <v>0</v>
      </c>
      <c r="N60">
        <v>0</v>
      </c>
      <c r="O60">
        <v>6172903.4299999997</v>
      </c>
      <c r="P60">
        <v>0</v>
      </c>
      <c r="Q60">
        <v>0</v>
      </c>
      <c r="R60">
        <v>0</v>
      </c>
      <c r="S60">
        <v>0</v>
      </c>
      <c r="T60">
        <v>3390714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4707620.46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3823422</v>
      </c>
      <c r="AM60">
        <v>0</v>
      </c>
      <c r="AN60">
        <v>0</v>
      </c>
      <c r="AO60">
        <v>0</v>
      </c>
      <c r="AP60">
        <v>5677442</v>
      </c>
      <c r="AQ60">
        <v>0</v>
      </c>
      <c r="AR60">
        <v>7092072</v>
      </c>
      <c r="AS60">
        <v>6621066.2000000002</v>
      </c>
      <c r="AT60">
        <v>5542466</v>
      </c>
      <c r="AU60">
        <v>6287205</v>
      </c>
      <c r="AV60">
        <v>6373614</v>
      </c>
      <c r="AW60">
        <v>6479917.2000000002</v>
      </c>
      <c r="AX60">
        <v>6955917</v>
      </c>
      <c r="AY60">
        <v>7180917</v>
      </c>
      <c r="AZ60">
        <v>3405917</v>
      </c>
      <c r="BA60">
        <v>2989927.2</v>
      </c>
      <c r="BB60">
        <v>4090907</v>
      </c>
      <c r="BC60">
        <v>0</v>
      </c>
      <c r="BD60">
        <v>0</v>
      </c>
      <c r="BE60">
        <v>1809847.2</v>
      </c>
      <c r="BF60">
        <v>820420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/>
      <c r="BN60"/>
      <c r="BO60"/>
      <c r="BP60"/>
      <c r="BQ60"/>
      <c r="BR60"/>
      <c r="BS60"/>
      <c r="BT60"/>
      <c r="BU60"/>
    </row>
    <row r="61" spans="1:73" x14ac:dyDescent="0.25">
      <c r="A61" t="s">
        <v>117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11262345</v>
      </c>
      <c r="K61">
        <v>12136293.84</v>
      </c>
      <c r="L61">
        <v>11818418</v>
      </c>
      <c r="M61">
        <v>8682435</v>
      </c>
      <c r="N61">
        <v>6734102</v>
      </c>
      <c r="O61">
        <v>2111591.36</v>
      </c>
      <c r="P61">
        <v>5942612</v>
      </c>
      <c r="Q61">
        <v>5042232</v>
      </c>
      <c r="R61">
        <v>3616784</v>
      </c>
      <c r="S61">
        <v>3769203.29</v>
      </c>
      <c r="T61">
        <v>0</v>
      </c>
      <c r="U61">
        <v>2889314</v>
      </c>
      <c r="V61">
        <v>3082892</v>
      </c>
      <c r="W61">
        <v>2927965.86</v>
      </c>
      <c r="X61">
        <v>1859003</v>
      </c>
      <c r="Y61">
        <v>2266933</v>
      </c>
      <c r="Z61">
        <v>2266933</v>
      </c>
      <c r="AA61">
        <v>2307410.5499999998</v>
      </c>
      <c r="AB61">
        <v>2436057</v>
      </c>
      <c r="AC61">
        <v>0</v>
      </c>
      <c r="AD61">
        <v>6084519</v>
      </c>
      <c r="AE61">
        <v>6483645</v>
      </c>
      <c r="AF61">
        <v>7141340</v>
      </c>
      <c r="AG61">
        <v>5202315.33</v>
      </c>
      <c r="AH61">
        <v>4699612</v>
      </c>
      <c r="AI61">
        <v>4832882</v>
      </c>
      <c r="AJ61">
        <v>4874552</v>
      </c>
      <c r="AK61">
        <v>4478722</v>
      </c>
      <c r="AL61">
        <v>0</v>
      </c>
      <c r="AM61">
        <v>4101922</v>
      </c>
      <c r="AN61">
        <v>4749692</v>
      </c>
      <c r="AO61">
        <v>5153567</v>
      </c>
      <c r="AP61">
        <v>0</v>
      </c>
      <c r="AQ61">
        <v>5392977</v>
      </c>
      <c r="AR61">
        <v>219292</v>
      </c>
      <c r="AS61">
        <v>219292.25</v>
      </c>
      <c r="AT61">
        <v>219292</v>
      </c>
      <c r="AU61">
        <v>219292</v>
      </c>
      <c r="AV61">
        <v>426172</v>
      </c>
      <c r="AW61">
        <v>426171.73</v>
      </c>
      <c r="AX61">
        <v>535818</v>
      </c>
      <c r="AY61">
        <v>426172</v>
      </c>
      <c r="AZ61">
        <v>413759</v>
      </c>
      <c r="BA61">
        <v>413758.96</v>
      </c>
      <c r="BB61">
        <v>390339</v>
      </c>
      <c r="BC61">
        <v>2832226</v>
      </c>
      <c r="BD61">
        <v>2483196</v>
      </c>
      <c r="BE61">
        <v>390338.64</v>
      </c>
      <c r="BF61">
        <v>368244</v>
      </c>
      <c r="BG61">
        <v>1188664</v>
      </c>
      <c r="BH61">
        <v>3240070</v>
      </c>
      <c r="BI61">
        <v>3320420</v>
      </c>
      <c r="BJ61">
        <v>3369811</v>
      </c>
      <c r="BK61">
        <v>3419821</v>
      </c>
      <c r="BL61">
        <v>1969861</v>
      </c>
      <c r="BM61"/>
      <c r="BN61"/>
      <c r="BO61"/>
      <c r="BP61"/>
      <c r="BQ61"/>
      <c r="BR61"/>
      <c r="BS61"/>
      <c r="BT61"/>
      <c r="BU61"/>
    </row>
    <row r="62" spans="1:73" s="4" customFormat="1" x14ac:dyDescent="0.25">
      <c r="A62" t="s">
        <v>118</v>
      </c>
      <c r="B62">
        <v>1911798</v>
      </c>
      <c r="C62">
        <v>1857794.43</v>
      </c>
      <c r="D62">
        <v>1859316</v>
      </c>
      <c r="E62">
        <v>1866303</v>
      </c>
      <c r="F62">
        <v>1850669</v>
      </c>
      <c r="G62">
        <v>1835497.04</v>
      </c>
      <c r="H62">
        <v>1872929</v>
      </c>
      <c r="I62">
        <v>1863765</v>
      </c>
      <c r="J62">
        <v>1869360</v>
      </c>
      <c r="K62">
        <v>1872628.18</v>
      </c>
      <c r="L62">
        <v>1876844</v>
      </c>
      <c r="M62">
        <v>1839086</v>
      </c>
      <c r="N62">
        <v>1901347</v>
      </c>
      <c r="O62">
        <v>1905361.36</v>
      </c>
      <c r="P62">
        <v>1846874</v>
      </c>
      <c r="Q62">
        <v>1846606</v>
      </c>
      <c r="R62">
        <v>1845872</v>
      </c>
      <c r="S62">
        <v>1842399.13</v>
      </c>
      <c r="T62">
        <v>1811249</v>
      </c>
      <c r="U62">
        <v>1804066</v>
      </c>
      <c r="V62">
        <v>1746689</v>
      </c>
      <c r="W62">
        <v>1720153.39</v>
      </c>
      <c r="X62">
        <v>1674707</v>
      </c>
      <c r="Y62">
        <v>1433260</v>
      </c>
      <c r="Z62">
        <v>1421211</v>
      </c>
      <c r="AA62">
        <v>1387287.91</v>
      </c>
      <c r="AB62">
        <v>681024</v>
      </c>
      <c r="AC62">
        <v>682447.73</v>
      </c>
      <c r="AD62">
        <v>656646</v>
      </c>
      <c r="AE62">
        <v>641662</v>
      </c>
      <c r="AF62">
        <v>640318</v>
      </c>
      <c r="AG62">
        <v>664062.27</v>
      </c>
      <c r="AH62">
        <v>659213</v>
      </c>
      <c r="AI62">
        <v>643750</v>
      </c>
      <c r="AJ62">
        <v>634284</v>
      </c>
      <c r="AK62">
        <v>688904.68</v>
      </c>
      <c r="AL62">
        <v>691229</v>
      </c>
      <c r="AM62">
        <v>366145</v>
      </c>
      <c r="AN62">
        <v>325862</v>
      </c>
      <c r="AO62">
        <v>317870.78000000003</v>
      </c>
      <c r="AP62">
        <v>258817</v>
      </c>
      <c r="AQ62">
        <v>249689</v>
      </c>
      <c r="AR62">
        <v>300086</v>
      </c>
      <c r="AS62">
        <v>315687.14</v>
      </c>
      <c r="AT62">
        <v>315696</v>
      </c>
      <c r="AU62">
        <v>299952</v>
      </c>
      <c r="AV62">
        <v>269255</v>
      </c>
      <c r="AW62">
        <v>292122.57</v>
      </c>
      <c r="AX62">
        <v>253340</v>
      </c>
      <c r="AY62">
        <v>308801</v>
      </c>
      <c r="AZ62">
        <v>306939</v>
      </c>
      <c r="BA62">
        <v>311656.11</v>
      </c>
      <c r="BB62">
        <v>314187</v>
      </c>
      <c r="BC62">
        <v>306171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/>
      <c r="BN62"/>
      <c r="BO62"/>
      <c r="BP62"/>
      <c r="BQ62"/>
      <c r="BR62"/>
      <c r="BS62"/>
      <c r="BT62"/>
      <c r="BU62"/>
    </row>
    <row r="63" spans="1:73" x14ac:dyDescent="0.25">
      <c r="A63" t="s">
        <v>119</v>
      </c>
      <c r="B63">
        <v>1911798</v>
      </c>
      <c r="C63">
        <v>1857794.43</v>
      </c>
      <c r="D63">
        <v>1859316</v>
      </c>
      <c r="E63">
        <v>1866303</v>
      </c>
      <c r="F63">
        <v>1850669</v>
      </c>
      <c r="G63">
        <v>1835497.04</v>
      </c>
      <c r="H63">
        <v>1872929</v>
      </c>
      <c r="I63">
        <v>1863765</v>
      </c>
      <c r="J63">
        <v>1869360</v>
      </c>
      <c r="K63">
        <v>1872628.18</v>
      </c>
      <c r="L63">
        <v>1876844</v>
      </c>
      <c r="M63">
        <v>1839086</v>
      </c>
      <c r="N63">
        <v>1901347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/>
      <c r="BN63"/>
      <c r="BO63"/>
      <c r="BP63"/>
      <c r="BQ63"/>
      <c r="BR63"/>
      <c r="BS63"/>
      <c r="BT63"/>
      <c r="BU63"/>
    </row>
    <row r="64" spans="1:73" x14ac:dyDescent="0.25">
      <c r="A64" t="s">
        <v>120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1846874</v>
      </c>
      <c r="Q64">
        <v>1846606</v>
      </c>
      <c r="R64">
        <v>1845872</v>
      </c>
      <c r="S64">
        <v>1842399.13</v>
      </c>
      <c r="T64">
        <v>0</v>
      </c>
      <c r="U64">
        <v>1804066</v>
      </c>
      <c r="V64">
        <v>1746689</v>
      </c>
      <c r="W64">
        <v>1720153.39</v>
      </c>
      <c r="X64">
        <v>1674707</v>
      </c>
      <c r="Y64">
        <v>1433260</v>
      </c>
      <c r="Z64">
        <v>1421211</v>
      </c>
      <c r="AA64">
        <v>1387287.91</v>
      </c>
      <c r="AB64">
        <v>681024</v>
      </c>
      <c r="AC64">
        <v>0</v>
      </c>
      <c r="AD64">
        <v>656646</v>
      </c>
      <c r="AE64">
        <v>641662</v>
      </c>
      <c r="AF64">
        <v>640318</v>
      </c>
      <c r="AG64">
        <v>664062.27</v>
      </c>
      <c r="AH64">
        <v>659213</v>
      </c>
      <c r="AI64">
        <v>643750</v>
      </c>
      <c r="AJ64">
        <v>634284</v>
      </c>
      <c r="AK64">
        <v>688904.68</v>
      </c>
      <c r="AL64">
        <v>0</v>
      </c>
      <c r="AM64">
        <v>366145</v>
      </c>
      <c r="AN64">
        <v>325862</v>
      </c>
      <c r="AO64">
        <v>317870.78000000003</v>
      </c>
      <c r="AP64">
        <v>0</v>
      </c>
      <c r="AQ64">
        <v>249689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306171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/>
      <c r="BN64"/>
      <c r="BO64"/>
      <c r="BP64"/>
      <c r="BQ64"/>
      <c r="BR64"/>
      <c r="BS64"/>
      <c r="BT64"/>
      <c r="BU64"/>
    </row>
    <row r="65" spans="1:73" x14ac:dyDescent="0.25">
      <c r="A65" t="s">
        <v>121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1905361.36</v>
      </c>
      <c r="P65">
        <v>0</v>
      </c>
      <c r="Q65">
        <v>0</v>
      </c>
      <c r="R65">
        <v>0</v>
      </c>
      <c r="S65">
        <v>0</v>
      </c>
      <c r="T65">
        <v>1811249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682447.73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691229</v>
      </c>
      <c r="AM65">
        <v>0</v>
      </c>
      <c r="AN65">
        <v>0</v>
      </c>
      <c r="AO65">
        <v>0</v>
      </c>
      <c r="AP65">
        <v>258817</v>
      </c>
      <c r="AQ65">
        <v>0</v>
      </c>
      <c r="AR65">
        <v>300086</v>
      </c>
      <c r="AS65">
        <v>315687.14</v>
      </c>
      <c r="AT65">
        <v>315696</v>
      </c>
      <c r="AU65">
        <v>299952</v>
      </c>
      <c r="AV65">
        <v>269255</v>
      </c>
      <c r="AW65">
        <v>292122.57</v>
      </c>
      <c r="AX65">
        <v>253340</v>
      </c>
      <c r="AY65">
        <v>308801</v>
      </c>
      <c r="AZ65">
        <v>306939</v>
      </c>
      <c r="BA65">
        <v>311656.11</v>
      </c>
      <c r="BB65">
        <v>314187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/>
      <c r="BN65"/>
      <c r="BO65"/>
      <c r="BP65"/>
      <c r="BQ65"/>
      <c r="BR65"/>
      <c r="BS65"/>
      <c r="BT65"/>
      <c r="BU65"/>
    </row>
    <row r="66" spans="1:73" x14ac:dyDescent="0.25">
      <c r="A66" t="s">
        <v>122</v>
      </c>
      <c r="B66">
        <v>2803419</v>
      </c>
      <c r="C66">
        <v>2669213.69</v>
      </c>
      <c r="D66">
        <v>2841287</v>
      </c>
      <c r="E66">
        <v>2880524</v>
      </c>
      <c r="F66">
        <v>2842700</v>
      </c>
      <c r="G66">
        <v>2651700.1</v>
      </c>
      <c r="H66">
        <v>2867005</v>
      </c>
      <c r="I66">
        <v>2861076</v>
      </c>
      <c r="J66">
        <v>2833814</v>
      </c>
      <c r="K66">
        <v>2836121.63</v>
      </c>
      <c r="L66">
        <v>2828798</v>
      </c>
      <c r="M66">
        <v>2648100</v>
      </c>
      <c r="N66">
        <v>2288981</v>
      </c>
      <c r="O66">
        <v>0</v>
      </c>
      <c r="P66">
        <v>2648293</v>
      </c>
      <c r="Q66">
        <v>2498400</v>
      </c>
      <c r="R66">
        <v>2212143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/>
      <c r="BN66"/>
      <c r="BO66"/>
      <c r="BP66"/>
      <c r="BQ66"/>
      <c r="BR66"/>
      <c r="BS66"/>
      <c r="BT66"/>
      <c r="BU66"/>
    </row>
    <row r="67" spans="1:73" x14ac:dyDescent="0.25">
      <c r="A67" t="s">
        <v>123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13435</v>
      </c>
      <c r="W67">
        <v>30365.82</v>
      </c>
      <c r="X67">
        <v>15971</v>
      </c>
      <c r="Y67">
        <v>13684</v>
      </c>
      <c r="Z67">
        <v>12170</v>
      </c>
      <c r="AA67">
        <v>13128.35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/>
      <c r="BN67"/>
      <c r="BO67"/>
      <c r="BP67"/>
      <c r="BQ67"/>
      <c r="BR67"/>
      <c r="BS67"/>
      <c r="BT67"/>
      <c r="BU67"/>
    </row>
    <row r="68" spans="1:73" x14ac:dyDescent="0.25">
      <c r="A68" t="s">
        <v>124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30965</v>
      </c>
      <c r="BD68">
        <v>30965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/>
      <c r="BN68"/>
      <c r="BO68"/>
      <c r="BP68"/>
      <c r="BQ68"/>
      <c r="BR68"/>
      <c r="BS68"/>
      <c r="BT68"/>
      <c r="BU68"/>
    </row>
    <row r="69" spans="1:73" x14ac:dyDescent="0.25">
      <c r="A69" t="s">
        <v>125</v>
      </c>
      <c r="B69">
        <v>1818919</v>
      </c>
      <c r="C69">
        <v>1285539.71</v>
      </c>
      <c r="D69">
        <v>743318</v>
      </c>
      <c r="E69">
        <v>1014908</v>
      </c>
      <c r="F69">
        <v>1305670</v>
      </c>
      <c r="G69">
        <v>821181.81</v>
      </c>
      <c r="H69">
        <v>552754</v>
      </c>
      <c r="I69">
        <v>731742</v>
      </c>
      <c r="J69">
        <v>665090</v>
      </c>
      <c r="K69">
        <v>372884.21</v>
      </c>
      <c r="L69">
        <v>244058</v>
      </c>
      <c r="M69">
        <v>310378</v>
      </c>
      <c r="N69">
        <v>540603</v>
      </c>
      <c r="O69">
        <v>483540.67</v>
      </c>
      <c r="P69">
        <v>341413</v>
      </c>
      <c r="Q69">
        <v>1090433</v>
      </c>
      <c r="R69">
        <v>1518744</v>
      </c>
      <c r="S69">
        <v>921155.03</v>
      </c>
      <c r="T69">
        <v>478623</v>
      </c>
      <c r="U69">
        <v>798673</v>
      </c>
      <c r="V69">
        <v>1088267</v>
      </c>
      <c r="W69">
        <v>662266.28</v>
      </c>
      <c r="X69">
        <v>417697</v>
      </c>
      <c r="Y69">
        <v>847436</v>
      </c>
      <c r="Z69">
        <v>883889</v>
      </c>
      <c r="AA69">
        <v>455838.44</v>
      </c>
      <c r="AB69">
        <v>1121175</v>
      </c>
      <c r="AC69">
        <v>725980.07</v>
      </c>
      <c r="AD69">
        <v>466523</v>
      </c>
      <c r="AE69">
        <v>735388</v>
      </c>
      <c r="AF69">
        <v>762426</v>
      </c>
      <c r="AG69">
        <v>372496.73</v>
      </c>
      <c r="AH69">
        <v>273214</v>
      </c>
      <c r="AI69">
        <v>502167</v>
      </c>
      <c r="AJ69">
        <v>469265</v>
      </c>
      <c r="AK69">
        <v>253605.37</v>
      </c>
      <c r="AL69">
        <v>198972</v>
      </c>
      <c r="AM69">
        <v>486332</v>
      </c>
      <c r="AN69">
        <v>819048</v>
      </c>
      <c r="AO69">
        <v>547968.06000000006</v>
      </c>
      <c r="AP69">
        <v>329886</v>
      </c>
      <c r="AQ69">
        <v>468843</v>
      </c>
      <c r="AR69">
        <v>573928</v>
      </c>
      <c r="AS69">
        <v>326442.14</v>
      </c>
      <c r="AT69">
        <v>156864</v>
      </c>
      <c r="AU69">
        <v>345546</v>
      </c>
      <c r="AV69">
        <v>461309</v>
      </c>
      <c r="AW69">
        <v>315041.90000000002</v>
      </c>
      <c r="AX69">
        <v>157725</v>
      </c>
      <c r="AY69">
        <v>294348</v>
      </c>
      <c r="AZ69">
        <v>535013</v>
      </c>
      <c r="BA69">
        <v>352419.09</v>
      </c>
      <c r="BB69">
        <v>213006</v>
      </c>
      <c r="BC69">
        <v>422748</v>
      </c>
      <c r="BD69">
        <v>434089</v>
      </c>
      <c r="BE69">
        <v>188499.95</v>
      </c>
      <c r="BF69">
        <v>179304</v>
      </c>
      <c r="BG69">
        <v>301858</v>
      </c>
      <c r="BH69">
        <v>0</v>
      </c>
      <c r="BI69">
        <v>0</v>
      </c>
      <c r="BJ69">
        <v>0</v>
      </c>
      <c r="BK69">
        <v>0</v>
      </c>
      <c r="BL69">
        <v>0</v>
      </c>
      <c r="BM69"/>
      <c r="BN69"/>
      <c r="BO69"/>
      <c r="BP69"/>
      <c r="BQ69"/>
      <c r="BR69"/>
      <c r="BS69"/>
      <c r="BT69"/>
      <c r="BU69"/>
    </row>
    <row r="70" spans="1:73" x14ac:dyDescent="0.25">
      <c r="A70" t="s">
        <v>126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3148867</v>
      </c>
      <c r="AZ70">
        <v>2318692</v>
      </c>
      <c r="BA70">
        <v>2656778.35</v>
      </c>
      <c r="BB70">
        <v>2366528</v>
      </c>
      <c r="BC70">
        <v>2380979</v>
      </c>
      <c r="BD70">
        <v>2327439</v>
      </c>
      <c r="BE70">
        <v>2700491.5</v>
      </c>
      <c r="BF70">
        <v>2428038</v>
      </c>
      <c r="BG70">
        <v>3016696</v>
      </c>
      <c r="BH70">
        <v>3618144</v>
      </c>
      <c r="BI70">
        <v>3523652</v>
      </c>
      <c r="BJ70">
        <v>2512553</v>
      </c>
      <c r="BK70">
        <v>2538829</v>
      </c>
      <c r="BL70">
        <v>2592528</v>
      </c>
      <c r="BM70"/>
      <c r="BN70"/>
      <c r="BO70"/>
      <c r="BP70"/>
      <c r="BQ70"/>
      <c r="BR70"/>
      <c r="BS70"/>
      <c r="BT70"/>
      <c r="BU70"/>
    </row>
    <row r="71" spans="1:73" x14ac:dyDescent="0.25">
      <c r="A71" t="s">
        <v>127</v>
      </c>
      <c r="B71">
        <v>45064874</v>
      </c>
      <c r="C71">
        <v>53868212.960000001</v>
      </c>
      <c r="D71">
        <v>53268687</v>
      </c>
      <c r="E71">
        <v>49551172</v>
      </c>
      <c r="F71">
        <v>47454609</v>
      </c>
      <c r="G71">
        <v>42032063.859999999</v>
      </c>
      <c r="H71">
        <v>44092683</v>
      </c>
      <c r="I71">
        <v>46470542</v>
      </c>
      <c r="J71">
        <v>38571985</v>
      </c>
      <c r="K71">
        <v>43492187.439999998</v>
      </c>
      <c r="L71">
        <v>38539745</v>
      </c>
      <c r="M71">
        <v>25832316</v>
      </c>
      <c r="N71">
        <v>23679318</v>
      </c>
      <c r="O71">
        <v>30554088.969999999</v>
      </c>
      <c r="P71">
        <v>34413582</v>
      </c>
      <c r="Q71">
        <v>30616274</v>
      </c>
      <c r="R71">
        <v>30031246</v>
      </c>
      <c r="S71">
        <v>21074977.199999999</v>
      </c>
      <c r="T71">
        <v>21940202</v>
      </c>
      <c r="U71">
        <v>24946182</v>
      </c>
      <c r="V71">
        <v>23346754</v>
      </c>
      <c r="W71">
        <v>24613354.140000001</v>
      </c>
      <c r="X71">
        <v>24740789</v>
      </c>
      <c r="Y71">
        <v>16807244</v>
      </c>
      <c r="Z71">
        <v>13277831</v>
      </c>
      <c r="AA71">
        <v>14353979.039999999</v>
      </c>
      <c r="AB71">
        <v>13063186</v>
      </c>
      <c r="AC71">
        <v>14878403.470000001</v>
      </c>
      <c r="AD71">
        <v>14945055</v>
      </c>
      <c r="AE71">
        <v>16229127</v>
      </c>
      <c r="AF71">
        <v>16706854</v>
      </c>
      <c r="AG71">
        <v>15529897.640000001</v>
      </c>
      <c r="AH71">
        <v>17152274</v>
      </c>
      <c r="AI71">
        <v>21225622</v>
      </c>
      <c r="AJ71">
        <v>13632192</v>
      </c>
      <c r="AK71">
        <v>14126491.380000001</v>
      </c>
      <c r="AL71">
        <v>12703254</v>
      </c>
      <c r="AM71">
        <v>12590412</v>
      </c>
      <c r="AN71">
        <v>15703051</v>
      </c>
      <c r="AO71">
        <v>15458231.939999999</v>
      </c>
      <c r="AP71">
        <v>13781670</v>
      </c>
      <c r="AQ71">
        <v>11921002</v>
      </c>
      <c r="AR71">
        <v>14206230</v>
      </c>
      <c r="AS71">
        <v>14491661.130000001</v>
      </c>
      <c r="AT71">
        <v>12285272</v>
      </c>
      <c r="AU71">
        <v>13906500</v>
      </c>
      <c r="AV71">
        <v>14330005</v>
      </c>
      <c r="AW71">
        <v>15355490.060000001</v>
      </c>
      <c r="AX71">
        <v>18104408</v>
      </c>
      <c r="AY71">
        <v>13212501</v>
      </c>
      <c r="AZ71">
        <v>9360710</v>
      </c>
      <c r="BA71">
        <v>10153294.210000001</v>
      </c>
      <c r="BB71">
        <v>8232100</v>
      </c>
      <c r="BC71">
        <v>6999141</v>
      </c>
      <c r="BD71">
        <v>6454184</v>
      </c>
      <c r="BE71">
        <v>6582812.9000000004</v>
      </c>
      <c r="BF71">
        <v>5744176</v>
      </c>
      <c r="BG71">
        <v>7403951</v>
      </c>
      <c r="BH71">
        <v>8293426</v>
      </c>
      <c r="BI71">
        <v>8350826</v>
      </c>
      <c r="BJ71">
        <v>7469706</v>
      </c>
      <c r="BK71">
        <v>6829508</v>
      </c>
      <c r="BL71">
        <v>4628981</v>
      </c>
      <c r="BM71"/>
      <c r="BN71"/>
      <c r="BO71"/>
      <c r="BP71"/>
      <c r="BQ71"/>
      <c r="BR71"/>
      <c r="BS71"/>
      <c r="BT71"/>
      <c r="BU71"/>
    </row>
    <row r="72" spans="1:73" x14ac:dyDescent="0.25">
      <c r="A72" t="s">
        <v>128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73" x14ac:dyDescent="0.25">
      <c r="A73" t="s">
        <v>129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418018</v>
      </c>
      <c r="W73">
        <v>418017.67</v>
      </c>
      <c r="X73">
        <v>418018</v>
      </c>
      <c r="Y73">
        <v>418018</v>
      </c>
      <c r="Z73">
        <v>418018</v>
      </c>
      <c r="AA73">
        <v>418017.67</v>
      </c>
      <c r="AB73">
        <v>451351</v>
      </c>
      <c r="AC73">
        <v>0</v>
      </c>
      <c r="AD73">
        <v>300000</v>
      </c>
      <c r="AE73">
        <v>300000</v>
      </c>
      <c r="AF73">
        <v>300000</v>
      </c>
      <c r="AG73">
        <v>300000</v>
      </c>
      <c r="AH73">
        <v>333333</v>
      </c>
      <c r="AI73">
        <v>333333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852344</v>
      </c>
      <c r="BD73">
        <v>0</v>
      </c>
      <c r="BE73">
        <v>0</v>
      </c>
      <c r="BF73">
        <v>0</v>
      </c>
      <c r="BG73">
        <v>1242682</v>
      </c>
      <c r="BH73">
        <v>0</v>
      </c>
      <c r="BI73">
        <v>0</v>
      </c>
      <c r="BJ73">
        <v>0</v>
      </c>
      <c r="BK73">
        <v>0</v>
      </c>
      <c r="BL73">
        <v>0</v>
      </c>
      <c r="BM73"/>
      <c r="BN73"/>
      <c r="BO73"/>
      <c r="BP73"/>
      <c r="BQ73"/>
      <c r="BR73"/>
      <c r="BS73"/>
      <c r="BT73"/>
      <c r="BU73"/>
    </row>
    <row r="74" spans="1:73" x14ac:dyDescent="0.25">
      <c r="A74" t="s">
        <v>71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418018</v>
      </c>
      <c r="W74">
        <v>418017.67</v>
      </c>
      <c r="X74">
        <v>418018</v>
      </c>
      <c r="Y74">
        <v>418018</v>
      </c>
      <c r="Z74">
        <v>418018</v>
      </c>
      <c r="AA74">
        <v>418017.67</v>
      </c>
      <c r="AB74">
        <v>451351</v>
      </c>
      <c r="AC74">
        <v>0</v>
      </c>
      <c r="AD74">
        <v>300000</v>
      </c>
      <c r="AE74">
        <v>300000</v>
      </c>
      <c r="AF74">
        <v>300000</v>
      </c>
      <c r="AG74">
        <v>300000</v>
      </c>
      <c r="AH74">
        <v>333333</v>
      </c>
      <c r="AI74">
        <v>333333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852344</v>
      </c>
      <c r="BD74">
        <v>0</v>
      </c>
      <c r="BE74">
        <v>0</v>
      </c>
      <c r="BF74">
        <v>0</v>
      </c>
      <c r="BG74">
        <v>1242682</v>
      </c>
      <c r="BH74">
        <v>0</v>
      </c>
      <c r="BI74">
        <v>0</v>
      </c>
      <c r="BJ74">
        <v>0</v>
      </c>
      <c r="BK74">
        <v>0</v>
      </c>
      <c r="BL74">
        <v>0</v>
      </c>
      <c r="BM74"/>
      <c r="BN74"/>
      <c r="BO74"/>
      <c r="BP74"/>
      <c r="BQ74"/>
      <c r="BR74"/>
      <c r="BS74"/>
      <c r="BT74"/>
      <c r="BU74"/>
    </row>
    <row r="75" spans="1:73" x14ac:dyDescent="0.25">
      <c r="A75" t="s">
        <v>130</v>
      </c>
      <c r="B75">
        <v>47051747</v>
      </c>
      <c r="C75">
        <v>39762128.579999998</v>
      </c>
      <c r="D75">
        <v>41941592</v>
      </c>
      <c r="E75">
        <v>50318451</v>
      </c>
      <c r="F75">
        <v>46573718</v>
      </c>
      <c r="G75">
        <v>52304041.789999999</v>
      </c>
      <c r="H75">
        <v>50099147</v>
      </c>
      <c r="I75">
        <v>50768686</v>
      </c>
      <c r="J75">
        <v>55295080</v>
      </c>
      <c r="K75">
        <v>50683957.780000001</v>
      </c>
      <c r="L75">
        <v>41251265</v>
      </c>
      <c r="M75">
        <v>34002967</v>
      </c>
      <c r="N75">
        <v>32338317</v>
      </c>
      <c r="O75">
        <v>71841586.629999995</v>
      </c>
      <c r="P75">
        <v>27080745</v>
      </c>
      <c r="Q75">
        <v>27474352</v>
      </c>
      <c r="R75">
        <v>26518271</v>
      </c>
      <c r="S75">
        <v>25163538.800000001</v>
      </c>
      <c r="T75">
        <v>27161275</v>
      </c>
      <c r="U75">
        <v>25452421</v>
      </c>
      <c r="V75">
        <v>19652136</v>
      </c>
      <c r="W75">
        <v>19522147.449999999</v>
      </c>
      <c r="X75">
        <v>16825562</v>
      </c>
      <c r="Y75">
        <v>7088400</v>
      </c>
      <c r="Z75">
        <v>7171800</v>
      </c>
      <c r="AA75">
        <v>7255200</v>
      </c>
      <c r="AB75">
        <v>12523010</v>
      </c>
      <c r="AC75">
        <v>13496667.220000001</v>
      </c>
      <c r="AD75">
        <v>13595287</v>
      </c>
      <c r="AE75">
        <v>13910567</v>
      </c>
      <c r="AF75">
        <v>14459067</v>
      </c>
      <c r="AG75">
        <v>17454287.68</v>
      </c>
      <c r="AH75">
        <v>15313173</v>
      </c>
      <c r="AI75">
        <v>11177569</v>
      </c>
      <c r="AJ75">
        <v>10333754</v>
      </c>
      <c r="AK75">
        <v>11339939.68</v>
      </c>
      <c r="AL75">
        <v>11510595</v>
      </c>
      <c r="AM75">
        <v>12212451</v>
      </c>
      <c r="AN75">
        <v>13037556</v>
      </c>
      <c r="AO75">
        <v>13788036.68</v>
      </c>
      <c r="AP75">
        <v>14779517</v>
      </c>
      <c r="AQ75">
        <v>16235998</v>
      </c>
      <c r="AR75">
        <v>18377248</v>
      </c>
      <c r="AS75">
        <v>18943698</v>
      </c>
      <c r="AT75">
        <v>20949778</v>
      </c>
      <c r="AU75">
        <v>20132518</v>
      </c>
      <c r="AV75">
        <v>19692880</v>
      </c>
      <c r="AW75">
        <v>18484056.449999999</v>
      </c>
      <c r="AX75">
        <v>14599889</v>
      </c>
      <c r="AY75">
        <v>14261015</v>
      </c>
      <c r="AZ75">
        <v>16731786</v>
      </c>
      <c r="BA75">
        <v>15433265.9</v>
      </c>
      <c r="BB75">
        <v>14848505</v>
      </c>
      <c r="BC75">
        <v>15822640</v>
      </c>
      <c r="BD75">
        <v>15401473</v>
      </c>
      <c r="BE75">
        <v>15730371.359999999</v>
      </c>
      <c r="BF75">
        <v>19197478</v>
      </c>
      <c r="BG75">
        <v>17132038</v>
      </c>
      <c r="BH75">
        <v>12618405</v>
      </c>
      <c r="BI75">
        <v>11836274</v>
      </c>
      <c r="BJ75">
        <v>9379791</v>
      </c>
      <c r="BK75">
        <v>8084896</v>
      </c>
      <c r="BL75">
        <v>9819971</v>
      </c>
      <c r="BM75"/>
      <c r="BN75"/>
      <c r="BO75"/>
      <c r="BP75"/>
      <c r="BQ75"/>
      <c r="BR75"/>
      <c r="BS75"/>
      <c r="BT75"/>
      <c r="BU75"/>
    </row>
    <row r="76" spans="1:73" x14ac:dyDescent="0.25">
      <c r="A76" t="s">
        <v>116</v>
      </c>
      <c r="B76">
        <v>46105629</v>
      </c>
      <c r="C76">
        <v>38808488.270000003</v>
      </c>
      <c r="D76">
        <v>40980285</v>
      </c>
      <c r="E76">
        <v>49353030</v>
      </c>
      <c r="F76">
        <v>45604181</v>
      </c>
      <c r="G76">
        <v>51329140.399999999</v>
      </c>
      <c r="H76">
        <v>49137019</v>
      </c>
      <c r="I76">
        <v>49810131</v>
      </c>
      <c r="J76">
        <v>54340129</v>
      </c>
      <c r="K76">
        <v>49753349.390000001</v>
      </c>
      <c r="L76">
        <v>40360073</v>
      </c>
      <c r="M76">
        <v>33115759</v>
      </c>
      <c r="N76">
        <v>31610768</v>
      </c>
      <c r="O76">
        <v>27630459.670000002</v>
      </c>
      <c r="P76">
        <v>0</v>
      </c>
      <c r="Q76">
        <v>0</v>
      </c>
      <c r="R76">
        <v>0</v>
      </c>
      <c r="S76">
        <v>0</v>
      </c>
      <c r="T76">
        <v>27161275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13196667.220000001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11510595</v>
      </c>
      <c r="AM76">
        <v>0</v>
      </c>
      <c r="AN76">
        <v>0</v>
      </c>
      <c r="AO76">
        <v>0</v>
      </c>
      <c r="AP76">
        <v>14779517</v>
      </c>
      <c r="AQ76">
        <v>0</v>
      </c>
      <c r="AR76">
        <v>18377248</v>
      </c>
      <c r="AS76">
        <v>18943698</v>
      </c>
      <c r="AT76">
        <v>20949778</v>
      </c>
      <c r="AU76">
        <v>20132518</v>
      </c>
      <c r="AV76">
        <v>19473588</v>
      </c>
      <c r="AW76">
        <v>18264764.199999999</v>
      </c>
      <c r="AX76">
        <v>14490243</v>
      </c>
      <c r="AY76">
        <v>14041723</v>
      </c>
      <c r="AZ76">
        <v>16293202</v>
      </c>
      <c r="BA76">
        <v>14994681.4</v>
      </c>
      <c r="BB76">
        <v>13996161</v>
      </c>
      <c r="BC76">
        <v>0</v>
      </c>
      <c r="BD76">
        <v>0</v>
      </c>
      <c r="BE76">
        <v>14859598.6</v>
      </c>
      <c r="BF76">
        <v>17725621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/>
      <c r="BN76"/>
      <c r="BO76"/>
      <c r="BP76"/>
      <c r="BQ76"/>
      <c r="BR76"/>
      <c r="BS76"/>
      <c r="BT76"/>
      <c r="BU76"/>
    </row>
    <row r="77" spans="1:73" x14ac:dyDescent="0.25">
      <c r="A77" t="s">
        <v>75</v>
      </c>
      <c r="B77">
        <v>946118</v>
      </c>
      <c r="C77">
        <v>953640.31</v>
      </c>
      <c r="D77">
        <v>961307</v>
      </c>
      <c r="E77">
        <v>965421</v>
      </c>
      <c r="F77">
        <v>969537</v>
      </c>
      <c r="G77">
        <v>974901.39</v>
      </c>
      <c r="H77">
        <v>962128</v>
      </c>
      <c r="I77">
        <v>958555</v>
      </c>
      <c r="J77">
        <v>954951</v>
      </c>
      <c r="K77">
        <v>930608.39</v>
      </c>
      <c r="L77">
        <v>891192</v>
      </c>
      <c r="M77">
        <v>887208</v>
      </c>
      <c r="N77">
        <v>727549</v>
      </c>
      <c r="O77">
        <v>724338.06</v>
      </c>
      <c r="P77">
        <v>721082</v>
      </c>
      <c r="Q77">
        <v>707724</v>
      </c>
      <c r="R77">
        <v>692724</v>
      </c>
      <c r="S77">
        <v>692724.45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18429.310000000001</v>
      </c>
      <c r="BF77">
        <v>229175</v>
      </c>
      <c r="BG77">
        <v>201312</v>
      </c>
      <c r="BH77">
        <v>178824</v>
      </c>
      <c r="BI77">
        <v>161588</v>
      </c>
      <c r="BJ77">
        <v>0</v>
      </c>
      <c r="BK77">
        <v>0</v>
      </c>
      <c r="BL77">
        <v>0</v>
      </c>
      <c r="BM77"/>
      <c r="BN77"/>
      <c r="BO77"/>
      <c r="BP77"/>
      <c r="BQ77"/>
      <c r="BR77"/>
      <c r="BS77"/>
      <c r="BT77"/>
      <c r="BU77"/>
    </row>
    <row r="78" spans="1:73" x14ac:dyDescent="0.25">
      <c r="A78" t="s">
        <v>131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43486788.890000001</v>
      </c>
      <c r="P78">
        <v>26359663</v>
      </c>
      <c r="Q78">
        <v>26766628</v>
      </c>
      <c r="R78">
        <v>25825547</v>
      </c>
      <c r="S78">
        <v>24470814.350000001</v>
      </c>
      <c r="T78">
        <v>0</v>
      </c>
      <c r="U78">
        <v>25452421</v>
      </c>
      <c r="V78">
        <v>19652136</v>
      </c>
      <c r="W78">
        <v>19522147.449999999</v>
      </c>
      <c r="X78">
        <v>16825562</v>
      </c>
      <c r="Y78">
        <v>7088400</v>
      </c>
      <c r="Z78">
        <v>7171800</v>
      </c>
      <c r="AA78">
        <v>7255200</v>
      </c>
      <c r="AB78">
        <v>12523010</v>
      </c>
      <c r="AC78">
        <v>300000</v>
      </c>
      <c r="AD78">
        <v>13595287</v>
      </c>
      <c r="AE78">
        <v>13910567</v>
      </c>
      <c r="AF78">
        <v>14459067</v>
      </c>
      <c r="AG78">
        <v>17454287.68</v>
      </c>
      <c r="AH78">
        <v>15313173</v>
      </c>
      <c r="AI78">
        <v>11177569</v>
      </c>
      <c r="AJ78">
        <v>10333754</v>
      </c>
      <c r="AK78">
        <v>11339939.68</v>
      </c>
      <c r="AL78">
        <v>0</v>
      </c>
      <c r="AM78">
        <v>12212451</v>
      </c>
      <c r="AN78">
        <v>13037556</v>
      </c>
      <c r="AO78">
        <v>13788036.68</v>
      </c>
      <c r="AP78">
        <v>0</v>
      </c>
      <c r="AQ78">
        <v>16235998</v>
      </c>
      <c r="AR78">
        <v>0</v>
      </c>
      <c r="AS78">
        <v>0</v>
      </c>
      <c r="AT78">
        <v>0</v>
      </c>
      <c r="AU78">
        <v>0</v>
      </c>
      <c r="AV78">
        <v>219292</v>
      </c>
      <c r="AW78">
        <v>219292.25</v>
      </c>
      <c r="AX78">
        <v>109646</v>
      </c>
      <c r="AY78">
        <v>219292</v>
      </c>
      <c r="AZ78">
        <v>438584</v>
      </c>
      <c r="BA78">
        <v>438584.5</v>
      </c>
      <c r="BB78">
        <v>852344</v>
      </c>
      <c r="BC78">
        <v>15822640</v>
      </c>
      <c r="BD78">
        <v>15401473</v>
      </c>
      <c r="BE78">
        <v>852343.45</v>
      </c>
      <c r="BF78">
        <v>1242682</v>
      </c>
      <c r="BG78">
        <v>16930726</v>
      </c>
      <c r="BH78">
        <v>12439581</v>
      </c>
      <c r="BI78">
        <v>11674686</v>
      </c>
      <c r="BJ78">
        <v>9379791</v>
      </c>
      <c r="BK78">
        <v>8084896</v>
      </c>
      <c r="BL78">
        <v>9819971</v>
      </c>
      <c r="BM78"/>
      <c r="BN78"/>
      <c r="BO78"/>
      <c r="BP78"/>
      <c r="BQ78"/>
      <c r="BR78"/>
      <c r="BS78"/>
      <c r="BT78"/>
      <c r="BU78"/>
    </row>
    <row r="79" spans="1:73" x14ac:dyDescent="0.25">
      <c r="A79" t="s">
        <v>132</v>
      </c>
      <c r="B79">
        <v>54739548</v>
      </c>
      <c r="C79">
        <v>43893892.170000002</v>
      </c>
      <c r="D79">
        <v>45372612</v>
      </c>
      <c r="E79">
        <v>44456696</v>
      </c>
      <c r="F79">
        <v>45924771</v>
      </c>
      <c r="G79">
        <v>46218381.789999999</v>
      </c>
      <c r="H79">
        <v>46222395</v>
      </c>
      <c r="I79">
        <v>43051991</v>
      </c>
      <c r="J79">
        <v>44314617</v>
      </c>
      <c r="K79">
        <v>44423114.170000002</v>
      </c>
      <c r="L79">
        <v>44487366</v>
      </c>
      <c r="M79">
        <v>42305745</v>
      </c>
      <c r="N79">
        <v>43429517</v>
      </c>
      <c r="O79">
        <v>0</v>
      </c>
      <c r="P79">
        <v>42939369</v>
      </c>
      <c r="Q79">
        <v>42968729</v>
      </c>
      <c r="R79">
        <v>44146391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/>
      <c r="BN79"/>
      <c r="BO79"/>
      <c r="BP79"/>
      <c r="BQ79"/>
      <c r="BR79"/>
      <c r="BS79"/>
      <c r="BT79"/>
      <c r="BU79"/>
    </row>
    <row r="80" spans="1:73" x14ac:dyDescent="0.25">
      <c r="A80" t="s">
        <v>133</v>
      </c>
      <c r="B80">
        <v>9509095</v>
      </c>
      <c r="C80">
        <v>9397192.3599999994</v>
      </c>
      <c r="D80">
        <v>9219837</v>
      </c>
      <c r="E80">
        <v>9042580</v>
      </c>
      <c r="F80">
        <v>8857352</v>
      </c>
      <c r="G80">
        <v>8676895.9000000004</v>
      </c>
      <c r="H80">
        <v>8545823</v>
      </c>
      <c r="I80">
        <v>8414173</v>
      </c>
      <c r="J80">
        <v>8352615</v>
      </c>
      <c r="K80">
        <v>8259814.0499999998</v>
      </c>
      <c r="L80">
        <v>8265942</v>
      </c>
      <c r="M80">
        <v>7672246</v>
      </c>
      <c r="N80">
        <v>7697503</v>
      </c>
      <c r="O80">
        <v>7865714.9000000004</v>
      </c>
      <c r="P80">
        <v>7932719</v>
      </c>
      <c r="Q80">
        <v>7955596</v>
      </c>
      <c r="R80">
        <v>8010998</v>
      </c>
      <c r="S80">
        <v>8027661.8399999999</v>
      </c>
      <c r="T80">
        <v>7981160</v>
      </c>
      <c r="U80">
        <v>7832612</v>
      </c>
      <c r="V80">
        <v>7754660</v>
      </c>
      <c r="W80">
        <v>7692519.96</v>
      </c>
      <c r="X80">
        <v>7556289</v>
      </c>
      <c r="Y80">
        <v>7146989</v>
      </c>
      <c r="Z80">
        <v>6970658</v>
      </c>
      <c r="AA80">
        <v>6858851.5499999998</v>
      </c>
      <c r="AB80">
        <v>6702966</v>
      </c>
      <c r="AC80">
        <v>6610973.7400000002</v>
      </c>
      <c r="AD80">
        <v>6501818</v>
      </c>
      <c r="AE80">
        <v>6395746</v>
      </c>
      <c r="AF80">
        <v>6412262</v>
      </c>
      <c r="AG80">
        <v>6322877.6200000001</v>
      </c>
      <c r="AH80">
        <v>6067063</v>
      </c>
      <c r="AI80">
        <v>5789989</v>
      </c>
      <c r="AJ80">
        <v>5502254</v>
      </c>
      <c r="AK80">
        <v>5395426.9299999997</v>
      </c>
      <c r="AL80">
        <v>5345048</v>
      </c>
      <c r="AM80">
        <v>5248973</v>
      </c>
      <c r="AN80">
        <v>5308439</v>
      </c>
      <c r="AO80">
        <v>5184958.04</v>
      </c>
      <c r="AP80">
        <v>4995154</v>
      </c>
      <c r="AQ80">
        <v>4839359</v>
      </c>
      <c r="AR80">
        <v>4660607</v>
      </c>
      <c r="AS80">
        <v>4502246.96</v>
      </c>
      <c r="AT80">
        <v>4361059</v>
      </c>
      <c r="AU80">
        <v>4300875</v>
      </c>
      <c r="AV80">
        <v>4139791</v>
      </c>
      <c r="AW80">
        <v>3890619.9</v>
      </c>
      <c r="AX80">
        <v>3816154</v>
      </c>
      <c r="AY80">
        <v>3570776</v>
      </c>
      <c r="AZ80">
        <v>3431855</v>
      </c>
      <c r="BA80">
        <v>3340313.55</v>
      </c>
      <c r="BB80">
        <v>3252176</v>
      </c>
      <c r="BC80">
        <v>3109763</v>
      </c>
      <c r="BD80">
        <v>3101098</v>
      </c>
      <c r="BE80">
        <v>2994670.37</v>
      </c>
      <c r="BF80">
        <v>3078244</v>
      </c>
      <c r="BG80">
        <v>3000566</v>
      </c>
      <c r="BH80">
        <v>0</v>
      </c>
      <c r="BI80">
        <v>0</v>
      </c>
      <c r="BJ80">
        <v>0</v>
      </c>
      <c r="BK80">
        <v>0</v>
      </c>
      <c r="BL80">
        <v>0</v>
      </c>
      <c r="BM80"/>
      <c r="BN80"/>
      <c r="BO80"/>
      <c r="BP80"/>
      <c r="BQ80"/>
      <c r="BR80"/>
      <c r="BS80"/>
      <c r="BT80"/>
      <c r="BU80"/>
    </row>
    <row r="81" spans="1:73" x14ac:dyDescent="0.25">
      <c r="A81" t="s">
        <v>134</v>
      </c>
      <c r="B81">
        <v>9509095</v>
      </c>
      <c r="C81">
        <v>9397192.3599999994</v>
      </c>
      <c r="D81">
        <v>9219837</v>
      </c>
      <c r="E81">
        <v>9042580</v>
      </c>
      <c r="F81">
        <v>8857352</v>
      </c>
      <c r="G81">
        <v>8676895.9000000004</v>
      </c>
      <c r="H81">
        <v>8538153</v>
      </c>
      <c r="I81">
        <v>8407465</v>
      </c>
      <c r="J81">
        <v>8346783</v>
      </c>
      <c r="K81">
        <v>8254646.6500000004</v>
      </c>
      <c r="L81">
        <v>8265942</v>
      </c>
      <c r="M81">
        <v>7672246</v>
      </c>
      <c r="N81">
        <v>7697503</v>
      </c>
      <c r="O81">
        <v>7865714.9000000004</v>
      </c>
      <c r="P81">
        <v>7932719</v>
      </c>
      <c r="Q81">
        <v>7955596</v>
      </c>
      <c r="R81">
        <v>8010998</v>
      </c>
      <c r="S81">
        <v>8027661.8399999999</v>
      </c>
      <c r="T81">
        <v>7981160</v>
      </c>
      <c r="U81">
        <v>7832612</v>
      </c>
      <c r="V81">
        <v>7754660</v>
      </c>
      <c r="W81">
        <v>7692519.96</v>
      </c>
      <c r="X81">
        <v>7556289</v>
      </c>
      <c r="Y81">
        <v>7146989</v>
      </c>
      <c r="Z81">
        <v>6970658</v>
      </c>
      <c r="AA81">
        <v>6858851.5499999998</v>
      </c>
      <c r="AB81">
        <v>6702966</v>
      </c>
      <c r="AC81">
        <v>6610973.7400000002</v>
      </c>
      <c r="AD81">
        <v>6501818</v>
      </c>
      <c r="AE81">
        <v>6395746</v>
      </c>
      <c r="AF81">
        <v>6412262</v>
      </c>
      <c r="AG81">
        <v>6322877.6200000001</v>
      </c>
      <c r="AH81">
        <v>6067063</v>
      </c>
      <c r="AI81">
        <v>5789989</v>
      </c>
      <c r="AJ81">
        <v>5502254</v>
      </c>
      <c r="AK81">
        <v>5395426.9299999997</v>
      </c>
      <c r="AL81">
        <v>5345048</v>
      </c>
      <c r="AM81">
        <v>5248973</v>
      </c>
      <c r="AN81">
        <v>5308439</v>
      </c>
      <c r="AO81">
        <v>5184958.04</v>
      </c>
      <c r="AP81">
        <v>4995154</v>
      </c>
      <c r="AQ81">
        <v>4839359</v>
      </c>
      <c r="AR81">
        <v>4660607</v>
      </c>
      <c r="AS81">
        <v>4502246.96</v>
      </c>
      <c r="AT81">
        <v>4361059</v>
      </c>
      <c r="AU81">
        <v>4300875</v>
      </c>
      <c r="AV81">
        <v>4139791</v>
      </c>
      <c r="AW81">
        <v>3890619.9</v>
      </c>
      <c r="AX81">
        <v>3816154</v>
      </c>
      <c r="AY81">
        <v>3570776</v>
      </c>
      <c r="AZ81">
        <v>3431855</v>
      </c>
      <c r="BA81">
        <v>3340313.55</v>
      </c>
      <c r="BB81">
        <v>3252176</v>
      </c>
      <c r="BC81">
        <v>3109763</v>
      </c>
      <c r="BD81">
        <v>3101098</v>
      </c>
      <c r="BE81">
        <v>2994670.37</v>
      </c>
      <c r="BF81">
        <v>3078244</v>
      </c>
      <c r="BG81">
        <v>3000566</v>
      </c>
      <c r="BH81">
        <v>0</v>
      </c>
      <c r="BI81">
        <v>0</v>
      </c>
      <c r="BJ81">
        <v>0</v>
      </c>
      <c r="BK81">
        <v>0</v>
      </c>
      <c r="BL81">
        <v>0</v>
      </c>
      <c r="BM81"/>
      <c r="BN81"/>
      <c r="BO81"/>
      <c r="BP81"/>
      <c r="BQ81"/>
      <c r="BR81"/>
      <c r="BS81"/>
      <c r="BT81"/>
      <c r="BU81"/>
    </row>
    <row r="82" spans="1:73" x14ac:dyDescent="0.25">
      <c r="A82" t="s">
        <v>135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7670</v>
      </c>
      <c r="I82">
        <v>6708</v>
      </c>
      <c r="J82">
        <v>5832</v>
      </c>
      <c r="K82">
        <v>5167.3999999999996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/>
      <c r="BN82"/>
      <c r="BO82"/>
      <c r="BP82"/>
      <c r="BQ82"/>
      <c r="BR82"/>
      <c r="BS82"/>
      <c r="BT82"/>
      <c r="BU82"/>
    </row>
    <row r="83" spans="1:73" x14ac:dyDescent="0.25">
      <c r="A83" t="s">
        <v>136</v>
      </c>
      <c r="B83">
        <v>27178550</v>
      </c>
      <c r="C83">
        <v>27396408.109999999</v>
      </c>
      <c r="D83">
        <v>27789692</v>
      </c>
      <c r="E83">
        <v>28280597</v>
      </c>
      <c r="F83">
        <v>28647518</v>
      </c>
      <c r="G83">
        <v>28889099.16</v>
      </c>
      <c r="H83">
        <v>28905223</v>
      </c>
      <c r="I83">
        <v>29010294</v>
      </c>
      <c r="J83">
        <v>29411483</v>
      </c>
      <c r="K83">
        <v>29794921.710000001</v>
      </c>
      <c r="L83">
        <v>30060462</v>
      </c>
      <c r="M83">
        <v>29924648</v>
      </c>
      <c r="N83">
        <v>30374059</v>
      </c>
      <c r="O83">
        <v>30649055.870000001</v>
      </c>
      <c r="P83">
        <v>31034993</v>
      </c>
      <c r="Q83">
        <v>31431303</v>
      </c>
      <c r="R83">
        <v>31846646</v>
      </c>
      <c r="S83">
        <v>32292675.949999999</v>
      </c>
      <c r="T83">
        <v>32662287</v>
      </c>
      <c r="U83">
        <v>32996166</v>
      </c>
      <c r="V83">
        <v>32086809</v>
      </c>
      <c r="W83">
        <v>32310327.219999999</v>
      </c>
      <c r="X83">
        <v>32471258</v>
      </c>
      <c r="Y83">
        <v>26755251</v>
      </c>
      <c r="Z83">
        <v>26863949</v>
      </c>
      <c r="AA83">
        <v>26938527.780000001</v>
      </c>
      <c r="AB83">
        <v>15798365</v>
      </c>
      <c r="AC83">
        <v>15679144.77</v>
      </c>
      <c r="AD83">
        <v>15447032</v>
      </c>
      <c r="AE83">
        <v>15492222</v>
      </c>
      <c r="AF83">
        <v>15631507</v>
      </c>
      <c r="AG83">
        <v>15786750.09</v>
      </c>
      <c r="AH83">
        <v>14595335</v>
      </c>
      <c r="AI83">
        <v>14662761</v>
      </c>
      <c r="AJ83">
        <v>14731110</v>
      </c>
      <c r="AK83">
        <v>14830725.27</v>
      </c>
      <c r="AL83">
        <v>14965464</v>
      </c>
      <c r="AM83">
        <v>15527241</v>
      </c>
      <c r="AN83">
        <v>4942758</v>
      </c>
      <c r="AO83">
        <v>4941489.04</v>
      </c>
      <c r="AP83">
        <v>4902899</v>
      </c>
      <c r="AQ83">
        <v>4639563</v>
      </c>
      <c r="AR83">
        <v>4645633</v>
      </c>
      <c r="AS83">
        <v>4717556.26</v>
      </c>
      <c r="AT83">
        <v>4777146</v>
      </c>
      <c r="AU83">
        <v>4801451</v>
      </c>
      <c r="AV83">
        <v>4809003</v>
      </c>
      <c r="AW83">
        <v>4731512.0599999996</v>
      </c>
      <c r="AX83">
        <v>4207140</v>
      </c>
      <c r="AY83">
        <v>4100293</v>
      </c>
      <c r="AZ83">
        <v>4187884</v>
      </c>
      <c r="BA83">
        <v>4235482.13</v>
      </c>
      <c r="BB83">
        <v>4350328</v>
      </c>
      <c r="BC83">
        <v>4447002</v>
      </c>
      <c r="BD83">
        <v>4816667</v>
      </c>
      <c r="BE83">
        <v>4744359.33</v>
      </c>
      <c r="BF83">
        <v>4647268</v>
      </c>
      <c r="BG83">
        <v>4709325</v>
      </c>
      <c r="BH83">
        <v>0</v>
      </c>
      <c r="BI83">
        <v>0</v>
      </c>
      <c r="BJ83">
        <v>0</v>
      </c>
      <c r="BK83">
        <v>0</v>
      </c>
      <c r="BL83">
        <v>0</v>
      </c>
      <c r="BM83"/>
      <c r="BN83"/>
      <c r="BO83"/>
      <c r="BP83"/>
      <c r="BQ83"/>
      <c r="BR83"/>
      <c r="BS83"/>
      <c r="BT83"/>
      <c r="BU83"/>
    </row>
    <row r="84" spans="1:73" x14ac:dyDescent="0.25">
      <c r="A84" t="s">
        <v>119</v>
      </c>
      <c r="B84">
        <v>27178550</v>
      </c>
      <c r="C84">
        <v>27396408.109999999</v>
      </c>
      <c r="D84">
        <v>27789692</v>
      </c>
      <c r="E84">
        <v>28280597</v>
      </c>
      <c r="F84">
        <v>28647518</v>
      </c>
      <c r="G84">
        <v>28889099.16</v>
      </c>
      <c r="H84">
        <v>28905223</v>
      </c>
      <c r="I84">
        <v>29010294</v>
      </c>
      <c r="J84">
        <v>29411483</v>
      </c>
      <c r="K84">
        <v>29794921.710000001</v>
      </c>
      <c r="L84">
        <v>30060462</v>
      </c>
      <c r="M84">
        <v>29924648</v>
      </c>
      <c r="N84">
        <v>30374059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/>
      <c r="BN84"/>
      <c r="BO84"/>
      <c r="BP84"/>
      <c r="BQ84"/>
      <c r="BR84"/>
      <c r="BS84"/>
      <c r="BT84"/>
      <c r="BU84"/>
    </row>
    <row r="85" spans="1:73" x14ac:dyDescent="0.25">
      <c r="A85" t="s">
        <v>120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31034993</v>
      </c>
      <c r="Q85">
        <v>31431303</v>
      </c>
      <c r="R85">
        <v>31846646</v>
      </c>
      <c r="S85">
        <v>32292675.949999999</v>
      </c>
      <c r="T85">
        <v>0</v>
      </c>
      <c r="U85">
        <v>32996166</v>
      </c>
      <c r="V85">
        <v>32086809</v>
      </c>
      <c r="W85">
        <v>32310327.219999999</v>
      </c>
      <c r="X85">
        <v>32471258</v>
      </c>
      <c r="Y85">
        <v>26755251</v>
      </c>
      <c r="Z85">
        <v>26863949</v>
      </c>
      <c r="AA85">
        <v>26938527.780000001</v>
      </c>
      <c r="AB85">
        <v>15798365</v>
      </c>
      <c r="AC85">
        <v>0</v>
      </c>
      <c r="AD85">
        <v>15447032</v>
      </c>
      <c r="AE85">
        <v>15492222</v>
      </c>
      <c r="AF85">
        <v>15631507</v>
      </c>
      <c r="AG85">
        <v>15786750.09</v>
      </c>
      <c r="AH85">
        <v>14595335</v>
      </c>
      <c r="AI85">
        <v>14662761</v>
      </c>
      <c r="AJ85">
        <v>14731110</v>
      </c>
      <c r="AK85">
        <v>14830725.27</v>
      </c>
      <c r="AL85">
        <v>0</v>
      </c>
      <c r="AM85">
        <v>15527241</v>
      </c>
      <c r="AN85">
        <v>4942758</v>
      </c>
      <c r="AO85">
        <v>4941489.04</v>
      </c>
      <c r="AP85">
        <v>0</v>
      </c>
      <c r="AQ85">
        <v>4639563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4447002</v>
      </c>
      <c r="BD85">
        <v>4816667</v>
      </c>
      <c r="BE85">
        <v>0</v>
      </c>
      <c r="BF85">
        <v>0</v>
      </c>
      <c r="BG85">
        <v>4709325</v>
      </c>
      <c r="BH85">
        <v>0</v>
      </c>
      <c r="BI85">
        <v>0</v>
      </c>
      <c r="BJ85">
        <v>0</v>
      </c>
      <c r="BK85">
        <v>0</v>
      </c>
      <c r="BL85">
        <v>0</v>
      </c>
      <c r="BM85"/>
      <c r="BN85"/>
      <c r="BO85"/>
      <c r="BP85"/>
      <c r="BQ85"/>
      <c r="BR85"/>
      <c r="BS85"/>
      <c r="BT85"/>
      <c r="BU85"/>
    </row>
    <row r="86" spans="1:73" x14ac:dyDescent="0.25">
      <c r="A86" t="s">
        <v>121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30649055.870000001</v>
      </c>
      <c r="P86">
        <v>0</v>
      </c>
      <c r="Q86">
        <v>0</v>
      </c>
      <c r="R86">
        <v>0</v>
      </c>
      <c r="S86">
        <v>0</v>
      </c>
      <c r="T86">
        <v>32662287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15679144.77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14965464</v>
      </c>
      <c r="AM86">
        <v>0</v>
      </c>
      <c r="AN86">
        <v>0</v>
      </c>
      <c r="AO86">
        <v>0</v>
      </c>
      <c r="AP86">
        <v>4902899</v>
      </c>
      <c r="AQ86">
        <v>0</v>
      </c>
      <c r="AR86">
        <v>4645633</v>
      </c>
      <c r="AS86">
        <v>4717556.26</v>
      </c>
      <c r="AT86">
        <v>4777146</v>
      </c>
      <c r="AU86">
        <v>4801451</v>
      </c>
      <c r="AV86">
        <v>4809003</v>
      </c>
      <c r="AW86">
        <v>4731512.0599999996</v>
      </c>
      <c r="AX86">
        <v>4207140</v>
      </c>
      <c r="AY86">
        <v>4100293</v>
      </c>
      <c r="AZ86">
        <v>4187884</v>
      </c>
      <c r="BA86">
        <v>4235482.13</v>
      </c>
      <c r="BB86">
        <v>4350328</v>
      </c>
      <c r="BC86">
        <v>0</v>
      </c>
      <c r="BD86">
        <v>0</v>
      </c>
      <c r="BE86">
        <v>4744359.33</v>
      </c>
      <c r="BF86">
        <v>4647268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/>
      <c r="BN86"/>
      <c r="BO86"/>
      <c r="BP86"/>
      <c r="BQ86"/>
      <c r="BR86"/>
      <c r="BS86"/>
      <c r="BT86"/>
      <c r="BU86"/>
    </row>
    <row r="87" spans="1:73" x14ac:dyDescent="0.25">
      <c r="A87" t="s">
        <v>137</v>
      </c>
      <c r="B87">
        <v>354674</v>
      </c>
      <c r="C87">
        <v>351090.68</v>
      </c>
      <c r="D87">
        <v>347606</v>
      </c>
      <c r="E87">
        <v>344158</v>
      </c>
      <c r="F87">
        <v>340717</v>
      </c>
      <c r="G87">
        <v>337275.18</v>
      </c>
      <c r="H87">
        <v>333928</v>
      </c>
      <c r="I87">
        <v>330617</v>
      </c>
      <c r="J87">
        <v>327311</v>
      </c>
      <c r="K87">
        <v>324005.27</v>
      </c>
      <c r="L87">
        <v>320790</v>
      </c>
      <c r="M87">
        <v>317610</v>
      </c>
      <c r="N87">
        <v>314435</v>
      </c>
      <c r="O87">
        <v>384188.22</v>
      </c>
      <c r="P87">
        <v>379692</v>
      </c>
      <c r="Q87">
        <v>375996</v>
      </c>
      <c r="R87">
        <v>372305</v>
      </c>
      <c r="S87">
        <v>287057.46999999997</v>
      </c>
      <c r="T87">
        <v>284120</v>
      </c>
      <c r="U87">
        <v>281225</v>
      </c>
      <c r="V87">
        <v>278349</v>
      </c>
      <c r="W87">
        <v>275479.21999999997</v>
      </c>
      <c r="X87">
        <v>272660</v>
      </c>
      <c r="Y87">
        <v>269882</v>
      </c>
      <c r="Z87">
        <v>267122</v>
      </c>
      <c r="AA87">
        <v>264368</v>
      </c>
      <c r="AB87">
        <v>256348</v>
      </c>
      <c r="AC87">
        <v>253704.98</v>
      </c>
      <c r="AD87">
        <v>251109</v>
      </c>
      <c r="AE87">
        <v>239027</v>
      </c>
      <c r="AF87">
        <v>236582</v>
      </c>
      <c r="AG87">
        <v>234141.78</v>
      </c>
      <c r="AH87">
        <v>41189</v>
      </c>
      <c r="AI87">
        <v>40771</v>
      </c>
      <c r="AJ87">
        <v>40367</v>
      </c>
      <c r="AK87">
        <v>39967.449999999997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/>
      <c r="BN87"/>
      <c r="BO87"/>
      <c r="BP87"/>
      <c r="BQ87"/>
      <c r="BR87"/>
      <c r="BS87"/>
      <c r="BT87"/>
      <c r="BU87"/>
    </row>
    <row r="88" spans="1:73" x14ac:dyDescent="0.25">
      <c r="A88" t="s">
        <v>138</v>
      </c>
      <c r="B88">
        <v>1002558</v>
      </c>
      <c r="C88">
        <v>999995.76</v>
      </c>
      <c r="D88">
        <v>967675</v>
      </c>
      <c r="E88">
        <v>952337</v>
      </c>
      <c r="F88">
        <v>929423</v>
      </c>
      <c r="G88">
        <v>920436.93</v>
      </c>
      <c r="H88">
        <v>896428</v>
      </c>
      <c r="I88">
        <v>868986</v>
      </c>
      <c r="J88">
        <v>843505</v>
      </c>
      <c r="K88">
        <v>853084.89</v>
      </c>
      <c r="L88">
        <v>823940</v>
      </c>
      <c r="M88">
        <v>765172</v>
      </c>
      <c r="N88">
        <v>746327</v>
      </c>
      <c r="O88">
        <v>730904.81</v>
      </c>
      <c r="P88">
        <v>708777</v>
      </c>
      <c r="Q88">
        <v>686340</v>
      </c>
      <c r="R88">
        <v>671135</v>
      </c>
      <c r="S88">
        <v>649366.79</v>
      </c>
      <c r="T88">
        <v>633494</v>
      </c>
      <c r="U88">
        <v>614632</v>
      </c>
      <c r="V88">
        <v>467210</v>
      </c>
      <c r="W88">
        <v>430963.7</v>
      </c>
      <c r="X88">
        <v>397904</v>
      </c>
      <c r="Y88">
        <v>370475</v>
      </c>
      <c r="Z88">
        <v>359221</v>
      </c>
      <c r="AA88">
        <v>345494.34</v>
      </c>
      <c r="AB88">
        <v>323849</v>
      </c>
      <c r="AC88">
        <v>312079.15000000002</v>
      </c>
      <c r="AD88">
        <v>306136</v>
      </c>
      <c r="AE88">
        <v>295378</v>
      </c>
      <c r="AF88">
        <v>284619</v>
      </c>
      <c r="AG88">
        <v>274543.71999999997</v>
      </c>
      <c r="AH88">
        <v>215591</v>
      </c>
      <c r="AI88">
        <v>208737</v>
      </c>
      <c r="AJ88">
        <v>200233</v>
      </c>
      <c r="AK88">
        <v>193475.85</v>
      </c>
      <c r="AL88">
        <v>189986</v>
      </c>
      <c r="AM88">
        <v>183507</v>
      </c>
      <c r="AN88">
        <v>177028</v>
      </c>
      <c r="AO88">
        <v>171551.58</v>
      </c>
      <c r="AP88">
        <v>165495</v>
      </c>
      <c r="AQ88">
        <v>158791</v>
      </c>
      <c r="AR88">
        <v>152050</v>
      </c>
      <c r="AS88">
        <v>127976.43</v>
      </c>
      <c r="AT88">
        <v>123506</v>
      </c>
      <c r="AU88">
        <v>119209</v>
      </c>
      <c r="AV88">
        <v>114738</v>
      </c>
      <c r="AW88">
        <v>110267.66</v>
      </c>
      <c r="AX88">
        <v>106349</v>
      </c>
      <c r="AY88">
        <v>102268</v>
      </c>
      <c r="AZ88">
        <v>98397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/>
      <c r="BN88"/>
      <c r="BO88"/>
      <c r="BP88"/>
      <c r="BQ88"/>
      <c r="BR88"/>
      <c r="BS88"/>
      <c r="BT88"/>
      <c r="BU88"/>
    </row>
    <row r="89" spans="1:73" x14ac:dyDescent="0.25">
      <c r="A89" t="s">
        <v>139</v>
      </c>
      <c r="B89">
        <v>3667387</v>
      </c>
      <c r="C89">
        <v>3593404.17</v>
      </c>
      <c r="D89">
        <v>3605207</v>
      </c>
      <c r="E89">
        <v>3671765</v>
      </c>
      <c r="F89">
        <v>3728808</v>
      </c>
      <c r="G89">
        <v>3684633.18</v>
      </c>
      <c r="H89">
        <v>3703252</v>
      </c>
      <c r="I89">
        <v>3671783</v>
      </c>
      <c r="J89">
        <v>3521474</v>
      </c>
      <c r="K89">
        <v>3514563.27</v>
      </c>
      <c r="L89">
        <v>3602899</v>
      </c>
      <c r="M89">
        <v>3295939</v>
      </c>
      <c r="N89">
        <v>3193242</v>
      </c>
      <c r="O89">
        <v>2623959.1</v>
      </c>
      <c r="P89">
        <v>2635278</v>
      </c>
      <c r="Q89">
        <v>2611933</v>
      </c>
      <c r="R89">
        <v>2519246</v>
      </c>
      <c r="S89">
        <v>1974785.57</v>
      </c>
      <c r="T89">
        <v>2012925</v>
      </c>
      <c r="U89">
        <v>2018915</v>
      </c>
      <c r="V89">
        <v>2027240</v>
      </c>
      <c r="W89">
        <v>2035483.31</v>
      </c>
      <c r="X89">
        <v>2044402</v>
      </c>
      <c r="Y89">
        <v>0</v>
      </c>
      <c r="Z89">
        <v>0</v>
      </c>
      <c r="AA89">
        <v>0</v>
      </c>
      <c r="AB89">
        <v>25026</v>
      </c>
      <c r="AC89">
        <v>35150.93</v>
      </c>
      <c r="AD89">
        <v>45451</v>
      </c>
      <c r="AE89">
        <v>54871</v>
      </c>
      <c r="AF89">
        <v>64850</v>
      </c>
      <c r="AG89">
        <v>76594.16</v>
      </c>
      <c r="AH89">
        <v>84689</v>
      </c>
      <c r="AI89">
        <v>94563</v>
      </c>
      <c r="AJ89">
        <v>113581</v>
      </c>
      <c r="AK89">
        <v>139265.42000000001</v>
      </c>
      <c r="AL89">
        <v>124081</v>
      </c>
      <c r="AM89">
        <v>135636</v>
      </c>
      <c r="AN89">
        <v>144659</v>
      </c>
      <c r="AO89">
        <v>155447.69</v>
      </c>
      <c r="AP89">
        <v>838418</v>
      </c>
      <c r="AQ89">
        <v>866250</v>
      </c>
      <c r="AR89">
        <v>893844</v>
      </c>
      <c r="AS89">
        <v>921438.71999999997</v>
      </c>
      <c r="AT89">
        <v>948800</v>
      </c>
      <c r="AU89">
        <v>976161</v>
      </c>
      <c r="AV89">
        <v>999853</v>
      </c>
      <c r="AW89">
        <v>1030884.87</v>
      </c>
      <c r="AX89">
        <v>1589699</v>
      </c>
      <c r="AY89">
        <v>1623799</v>
      </c>
      <c r="AZ89">
        <v>1588243</v>
      </c>
      <c r="BA89">
        <v>1677091.16</v>
      </c>
      <c r="BB89">
        <v>1710921</v>
      </c>
      <c r="BC89">
        <v>1744548</v>
      </c>
      <c r="BD89">
        <v>1778175</v>
      </c>
      <c r="BE89">
        <v>1812014.34</v>
      </c>
      <c r="BF89">
        <v>681936</v>
      </c>
      <c r="BG89">
        <v>693038</v>
      </c>
      <c r="BH89">
        <v>0</v>
      </c>
      <c r="BI89">
        <v>0</v>
      </c>
      <c r="BJ89">
        <v>0</v>
      </c>
      <c r="BK89">
        <v>0</v>
      </c>
      <c r="BL89">
        <v>0</v>
      </c>
      <c r="BM89"/>
      <c r="BN89"/>
      <c r="BO89"/>
      <c r="BP89"/>
      <c r="BQ89"/>
      <c r="BR89"/>
      <c r="BS89"/>
      <c r="BT89"/>
      <c r="BU89"/>
    </row>
    <row r="90" spans="1:73" x14ac:dyDescent="0.25">
      <c r="A90" t="s">
        <v>140</v>
      </c>
      <c r="B90">
        <v>29216</v>
      </c>
      <c r="C90">
        <v>28662.45</v>
      </c>
      <c r="D90">
        <v>11579</v>
      </c>
      <c r="E90">
        <v>10477</v>
      </c>
      <c r="F90">
        <v>9802</v>
      </c>
      <c r="G90">
        <v>8917.16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707.36</v>
      </c>
      <c r="P90">
        <v>707</v>
      </c>
      <c r="Q90">
        <v>707</v>
      </c>
      <c r="R90">
        <v>707</v>
      </c>
      <c r="S90">
        <v>707.36</v>
      </c>
      <c r="T90">
        <v>707</v>
      </c>
      <c r="U90">
        <v>707</v>
      </c>
      <c r="V90">
        <v>707</v>
      </c>
      <c r="W90">
        <v>233796.71</v>
      </c>
      <c r="X90">
        <v>235494</v>
      </c>
      <c r="Y90">
        <v>237191</v>
      </c>
      <c r="Z90">
        <v>242888</v>
      </c>
      <c r="AA90">
        <v>259365.3</v>
      </c>
      <c r="AB90">
        <v>254079</v>
      </c>
      <c r="AC90">
        <v>256422.34</v>
      </c>
      <c r="AD90">
        <v>287116</v>
      </c>
      <c r="AE90">
        <v>288884</v>
      </c>
      <c r="AF90">
        <v>262653</v>
      </c>
      <c r="AG90">
        <v>264422.65999999997</v>
      </c>
      <c r="AH90">
        <v>1258747</v>
      </c>
      <c r="AI90">
        <v>1261962</v>
      </c>
      <c r="AJ90">
        <v>1213985</v>
      </c>
      <c r="AK90">
        <v>1221974.67</v>
      </c>
      <c r="AL90">
        <v>1228724</v>
      </c>
      <c r="AM90">
        <v>1196421</v>
      </c>
      <c r="AN90">
        <v>1268984</v>
      </c>
      <c r="AO90">
        <v>1015418.01</v>
      </c>
      <c r="AP90">
        <v>1056398</v>
      </c>
      <c r="AQ90">
        <v>1045027</v>
      </c>
      <c r="AR90">
        <v>677059</v>
      </c>
      <c r="AS90">
        <v>679267.22</v>
      </c>
      <c r="AT90">
        <v>133203</v>
      </c>
      <c r="AU90">
        <v>152578</v>
      </c>
      <c r="AV90">
        <v>8157</v>
      </c>
      <c r="AW90">
        <v>8156.69</v>
      </c>
      <c r="AX90">
        <v>8157</v>
      </c>
      <c r="AY90">
        <v>8157</v>
      </c>
      <c r="AZ90">
        <v>8157</v>
      </c>
      <c r="BA90">
        <v>8156.69</v>
      </c>
      <c r="BB90">
        <v>8157</v>
      </c>
      <c r="BC90">
        <v>8157</v>
      </c>
      <c r="BD90">
        <v>26267</v>
      </c>
      <c r="BE90">
        <v>23119.45</v>
      </c>
      <c r="BF90">
        <v>17686</v>
      </c>
      <c r="BG90">
        <v>5957</v>
      </c>
      <c r="BH90">
        <v>9674876</v>
      </c>
      <c r="BI90">
        <v>8423357</v>
      </c>
      <c r="BJ90">
        <v>8382173</v>
      </c>
      <c r="BK90">
        <v>8373775</v>
      </c>
      <c r="BL90">
        <v>8319114</v>
      </c>
      <c r="BM90"/>
      <c r="BN90"/>
      <c r="BO90"/>
      <c r="BP90"/>
      <c r="BQ90"/>
      <c r="BR90"/>
      <c r="BS90"/>
      <c r="BT90"/>
      <c r="BU90"/>
    </row>
    <row r="91" spans="1:73" x14ac:dyDescent="0.25">
      <c r="A91" t="s">
        <v>141</v>
      </c>
      <c r="B91">
        <v>143532775</v>
      </c>
      <c r="C91">
        <v>125422774.27</v>
      </c>
      <c r="D91">
        <v>129255800</v>
      </c>
      <c r="E91">
        <v>137077061</v>
      </c>
      <c r="F91">
        <v>135012109</v>
      </c>
      <c r="G91">
        <v>141039681.06999999</v>
      </c>
      <c r="H91">
        <v>138706196</v>
      </c>
      <c r="I91">
        <v>136116530</v>
      </c>
      <c r="J91">
        <v>142066085</v>
      </c>
      <c r="K91">
        <v>137853461.13</v>
      </c>
      <c r="L91">
        <v>128812664</v>
      </c>
      <c r="M91">
        <v>118284327</v>
      </c>
      <c r="N91">
        <v>118093400</v>
      </c>
      <c r="O91">
        <v>114096116.90000001</v>
      </c>
      <c r="P91">
        <v>112712280</v>
      </c>
      <c r="Q91">
        <v>113504956</v>
      </c>
      <c r="R91">
        <v>114085699</v>
      </c>
      <c r="S91">
        <v>68395793.790000007</v>
      </c>
      <c r="T91">
        <v>70735968</v>
      </c>
      <c r="U91">
        <v>69196678</v>
      </c>
      <c r="V91">
        <v>62685129</v>
      </c>
      <c r="W91">
        <v>62918735.229999997</v>
      </c>
      <c r="X91">
        <v>60221587</v>
      </c>
      <c r="Y91">
        <v>42286206</v>
      </c>
      <c r="Z91">
        <v>42293656</v>
      </c>
      <c r="AA91">
        <v>42339824.630000003</v>
      </c>
      <c r="AB91">
        <v>36334994</v>
      </c>
      <c r="AC91">
        <v>36644143.140000001</v>
      </c>
      <c r="AD91">
        <v>36733949</v>
      </c>
      <c r="AE91">
        <v>36976695</v>
      </c>
      <c r="AF91">
        <v>37651540</v>
      </c>
      <c r="AG91">
        <v>40713617.719999999</v>
      </c>
      <c r="AH91">
        <v>37909120</v>
      </c>
      <c r="AI91">
        <v>33569685</v>
      </c>
      <c r="AJ91">
        <v>32135284</v>
      </c>
      <c r="AK91">
        <v>33160775.27</v>
      </c>
      <c r="AL91">
        <v>33363898</v>
      </c>
      <c r="AM91">
        <v>34504229</v>
      </c>
      <c r="AN91">
        <v>24879424</v>
      </c>
      <c r="AO91">
        <v>25256901.039999999</v>
      </c>
      <c r="AP91">
        <v>26737881</v>
      </c>
      <c r="AQ91">
        <v>27784988</v>
      </c>
      <c r="AR91">
        <v>29406441</v>
      </c>
      <c r="AS91">
        <v>29892183.59</v>
      </c>
      <c r="AT91">
        <v>31293492</v>
      </c>
      <c r="AU91">
        <v>30482792</v>
      </c>
      <c r="AV91">
        <v>29764422</v>
      </c>
      <c r="AW91">
        <v>28255497.620000001</v>
      </c>
      <c r="AX91">
        <v>24327388</v>
      </c>
      <c r="AY91">
        <v>23666308</v>
      </c>
      <c r="AZ91">
        <v>26046322</v>
      </c>
      <c r="BA91">
        <v>24694309.420000002</v>
      </c>
      <c r="BB91">
        <v>24170087</v>
      </c>
      <c r="BC91">
        <v>25984454</v>
      </c>
      <c r="BD91">
        <v>25123680</v>
      </c>
      <c r="BE91">
        <v>25304534.84</v>
      </c>
      <c r="BF91">
        <v>27622612</v>
      </c>
      <c r="BG91">
        <v>26783606</v>
      </c>
      <c r="BH91">
        <v>22293281</v>
      </c>
      <c r="BI91">
        <v>20259631</v>
      </c>
      <c r="BJ91">
        <v>17761964</v>
      </c>
      <c r="BK91">
        <v>16458671</v>
      </c>
      <c r="BL91">
        <v>18139085</v>
      </c>
      <c r="BM91"/>
      <c r="BN91"/>
      <c r="BO91"/>
      <c r="BP91"/>
      <c r="BQ91"/>
      <c r="BR91"/>
      <c r="BS91"/>
      <c r="BT91"/>
      <c r="BU91"/>
    </row>
    <row r="92" spans="1:73" x14ac:dyDescent="0.25">
      <c r="A92" t="s">
        <v>142</v>
      </c>
      <c r="B92">
        <v>188597649</v>
      </c>
      <c r="C92">
        <v>179290987.22</v>
      </c>
      <c r="D92">
        <v>182524487</v>
      </c>
      <c r="E92">
        <v>186628233</v>
      </c>
      <c r="F92">
        <v>182466718</v>
      </c>
      <c r="G92">
        <v>183071744.93000001</v>
      </c>
      <c r="H92">
        <v>182798879</v>
      </c>
      <c r="I92">
        <v>182587072</v>
      </c>
      <c r="J92">
        <v>180638070</v>
      </c>
      <c r="K92">
        <v>181345648.58000001</v>
      </c>
      <c r="L92">
        <v>167352409</v>
      </c>
      <c r="M92">
        <v>144116643</v>
      </c>
      <c r="N92">
        <v>141772718</v>
      </c>
      <c r="O92">
        <v>144650205.86000001</v>
      </c>
      <c r="P92">
        <v>147125862</v>
      </c>
      <c r="Q92">
        <v>144121230</v>
      </c>
      <c r="R92">
        <v>144116945</v>
      </c>
      <c r="S92">
        <v>89470770.980000004</v>
      </c>
      <c r="T92">
        <v>92676170</v>
      </c>
      <c r="U92">
        <v>94142860</v>
      </c>
      <c r="V92">
        <v>86031883</v>
      </c>
      <c r="W92">
        <v>87532089.370000005</v>
      </c>
      <c r="X92">
        <v>84962376</v>
      </c>
      <c r="Y92">
        <v>59093450</v>
      </c>
      <c r="Z92">
        <v>55571487</v>
      </c>
      <c r="AA92">
        <v>56693803.68</v>
      </c>
      <c r="AB92">
        <v>49398180</v>
      </c>
      <c r="AC92">
        <v>51522546.600000001</v>
      </c>
      <c r="AD92">
        <v>51679004</v>
      </c>
      <c r="AE92">
        <v>53205822</v>
      </c>
      <c r="AF92">
        <v>54358394</v>
      </c>
      <c r="AG92">
        <v>56243515.359999999</v>
      </c>
      <c r="AH92">
        <v>55061394</v>
      </c>
      <c r="AI92">
        <v>54795307</v>
      </c>
      <c r="AJ92">
        <v>45767476</v>
      </c>
      <c r="AK92">
        <v>47287266.649999999</v>
      </c>
      <c r="AL92">
        <v>46067152</v>
      </c>
      <c r="AM92">
        <v>47094641</v>
      </c>
      <c r="AN92">
        <v>40582475</v>
      </c>
      <c r="AO92">
        <v>40715132.969999999</v>
      </c>
      <c r="AP92">
        <v>40519551</v>
      </c>
      <c r="AQ92">
        <v>39705990</v>
      </c>
      <c r="AR92">
        <v>43612671</v>
      </c>
      <c r="AS92">
        <v>44383844.719999999</v>
      </c>
      <c r="AT92">
        <v>43578764</v>
      </c>
      <c r="AU92">
        <v>44389292</v>
      </c>
      <c r="AV92">
        <v>44094427</v>
      </c>
      <c r="AW92">
        <v>43610987.670000002</v>
      </c>
      <c r="AX92">
        <v>42431796</v>
      </c>
      <c r="AY92">
        <v>36878809</v>
      </c>
      <c r="AZ92">
        <v>35407032</v>
      </c>
      <c r="BA92">
        <v>34847603.630000003</v>
      </c>
      <c r="BB92">
        <v>32402187</v>
      </c>
      <c r="BC92">
        <v>32983595</v>
      </c>
      <c r="BD92">
        <v>31577864</v>
      </c>
      <c r="BE92">
        <v>31887347.739999998</v>
      </c>
      <c r="BF92">
        <v>33366788</v>
      </c>
      <c r="BG92">
        <v>34187557</v>
      </c>
      <c r="BH92">
        <v>30586707</v>
      </c>
      <c r="BI92">
        <v>28610457</v>
      </c>
      <c r="BJ92">
        <v>25231670</v>
      </c>
      <c r="BK92">
        <v>23288179</v>
      </c>
      <c r="BL92">
        <v>22768066</v>
      </c>
      <c r="BM92"/>
      <c r="BN92"/>
      <c r="BO92"/>
      <c r="BP92"/>
      <c r="BQ92"/>
      <c r="BR92"/>
      <c r="BS92"/>
      <c r="BT92"/>
      <c r="BU92"/>
    </row>
    <row r="93" spans="1:73" x14ac:dyDescent="0.25">
      <c r="A93" t="s">
        <v>143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</row>
    <row r="94" spans="1:73" x14ac:dyDescent="0.25">
      <c r="A94" t="s">
        <v>144</v>
      </c>
      <c r="B94">
        <v>2244000</v>
      </c>
      <c r="C94">
        <v>2244000</v>
      </c>
      <c r="D94">
        <v>2244000</v>
      </c>
      <c r="E94">
        <v>2244000</v>
      </c>
      <c r="F94">
        <v>2244000</v>
      </c>
      <c r="G94">
        <v>2244000</v>
      </c>
      <c r="H94">
        <v>2244000</v>
      </c>
      <c r="I94">
        <v>2244000</v>
      </c>
      <c r="J94">
        <v>2244000</v>
      </c>
      <c r="K94">
        <v>2244000</v>
      </c>
      <c r="L94">
        <v>2244000</v>
      </c>
      <c r="M94">
        <v>2244000</v>
      </c>
      <c r="N94">
        <v>2244000</v>
      </c>
      <c r="O94">
        <v>2244000</v>
      </c>
      <c r="P94">
        <v>2244000</v>
      </c>
      <c r="Q94">
        <v>2244000</v>
      </c>
      <c r="R94">
        <v>2244000</v>
      </c>
      <c r="S94">
        <v>2244000</v>
      </c>
      <c r="T94">
        <v>2244000</v>
      </c>
      <c r="U94">
        <v>2244000</v>
      </c>
      <c r="V94">
        <v>2244000</v>
      </c>
      <c r="W94">
        <v>2244000</v>
      </c>
      <c r="X94">
        <v>2244000</v>
      </c>
      <c r="Y94">
        <v>2244000</v>
      </c>
      <c r="Z94">
        <v>2244000</v>
      </c>
      <c r="AA94">
        <v>2244000</v>
      </c>
      <c r="AB94">
        <v>2244000</v>
      </c>
      <c r="AC94">
        <v>2244000</v>
      </c>
      <c r="AD94">
        <v>2244000</v>
      </c>
      <c r="AE94">
        <v>2244000</v>
      </c>
      <c r="AF94">
        <v>2244000</v>
      </c>
      <c r="AG94">
        <v>2244000</v>
      </c>
      <c r="AH94">
        <v>2244000</v>
      </c>
      <c r="AI94">
        <v>2244000</v>
      </c>
      <c r="AJ94">
        <v>2244000</v>
      </c>
      <c r="AK94">
        <v>2244000</v>
      </c>
      <c r="AL94">
        <v>2244000</v>
      </c>
      <c r="AM94">
        <v>2244000</v>
      </c>
      <c r="AN94">
        <v>2244000</v>
      </c>
      <c r="AO94">
        <v>2244000</v>
      </c>
      <c r="AP94">
        <v>2244000</v>
      </c>
      <c r="AQ94">
        <v>2244000</v>
      </c>
      <c r="AR94">
        <v>2178816</v>
      </c>
      <c r="AS94">
        <v>2178816</v>
      </c>
      <c r="AT94">
        <v>2178816</v>
      </c>
      <c r="AU94">
        <v>2178816</v>
      </c>
      <c r="AV94">
        <v>2178816</v>
      </c>
      <c r="AW94">
        <v>2178816</v>
      </c>
      <c r="AX94">
        <v>2178816</v>
      </c>
      <c r="AY94">
        <v>2178816</v>
      </c>
      <c r="AZ94">
        <v>2178816</v>
      </c>
      <c r="BA94">
        <v>2178816</v>
      </c>
      <c r="BB94">
        <v>2178816</v>
      </c>
      <c r="BC94">
        <v>2178816</v>
      </c>
      <c r="BD94">
        <v>2178816</v>
      </c>
      <c r="BE94">
        <v>2178816</v>
      </c>
      <c r="BF94">
        <v>2178816</v>
      </c>
      <c r="BG94">
        <v>2178816</v>
      </c>
      <c r="BH94">
        <v>2178816</v>
      </c>
      <c r="BI94">
        <v>2178816</v>
      </c>
      <c r="BJ94">
        <v>2178816</v>
      </c>
      <c r="BK94">
        <v>2178816</v>
      </c>
      <c r="BL94">
        <v>2178816</v>
      </c>
      <c r="BM94"/>
      <c r="BN94"/>
      <c r="BO94"/>
      <c r="BP94"/>
      <c r="BQ94"/>
      <c r="BR94"/>
      <c r="BS94"/>
      <c r="BT94"/>
      <c r="BU94"/>
    </row>
    <row r="95" spans="1:73" x14ac:dyDescent="0.25">
      <c r="A95" t="s">
        <v>145</v>
      </c>
      <c r="B95">
        <v>2244000</v>
      </c>
      <c r="C95">
        <v>2244000</v>
      </c>
      <c r="D95">
        <v>2244000</v>
      </c>
      <c r="E95">
        <v>2244000</v>
      </c>
      <c r="F95">
        <v>2244000</v>
      </c>
      <c r="G95">
        <v>2244000</v>
      </c>
      <c r="H95">
        <v>2244000</v>
      </c>
      <c r="I95">
        <v>2244000</v>
      </c>
      <c r="J95">
        <v>2244000</v>
      </c>
      <c r="K95">
        <v>2244000</v>
      </c>
      <c r="L95">
        <v>2244000</v>
      </c>
      <c r="M95">
        <v>2244000</v>
      </c>
      <c r="N95">
        <v>2244000</v>
      </c>
      <c r="O95">
        <v>2244000</v>
      </c>
      <c r="P95">
        <v>2244000</v>
      </c>
      <c r="Q95">
        <v>2244000</v>
      </c>
      <c r="R95">
        <v>2244000</v>
      </c>
      <c r="S95">
        <v>2244000</v>
      </c>
      <c r="T95">
        <v>2244000</v>
      </c>
      <c r="U95">
        <v>2244000</v>
      </c>
      <c r="V95">
        <v>2244000</v>
      </c>
      <c r="W95">
        <v>2244000</v>
      </c>
      <c r="X95">
        <v>2244000</v>
      </c>
      <c r="Y95">
        <v>2244000</v>
      </c>
      <c r="Z95">
        <v>2244000</v>
      </c>
      <c r="AA95">
        <v>2244000</v>
      </c>
      <c r="AB95">
        <v>2244000</v>
      </c>
      <c r="AC95">
        <v>2244000</v>
      </c>
      <c r="AD95">
        <v>2244000</v>
      </c>
      <c r="AE95">
        <v>2244000</v>
      </c>
      <c r="AF95">
        <v>2244000</v>
      </c>
      <c r="AG95">
        <v>2244000</v>
      </c>
      <c r="AH95">
        <v>2244000</v>
      </c>
      <c r="AI95">
        <v>2244000</v>
      </c>
      <c r="AJ95">
        <v>2244000</v>
      </c>
      <c r="AK95">
        <v>2244000</v>
      </c>
      <c r="AL95">
        <v>2244000</v>
      </c>
      <c r="AM95">
        <v>2244000</v>
      </c>
      <c r="AN95">
        <v>2244000</v>
      </c>
      <c r="AO95">
        <v>2244000</v>
      </c>
      <c r="AP95">
        <v>2244000</v>
      </c>
      <c r="AQ95">
        <v>2244000</v>
      </c>
      <c r="AR95">
        <v>2178816</v>
      </c>
      <c r="AS95">
        <v>2178816</v>
      </c>
      <c r="AT95">
        <v>2178816</v>
      </c>
      <c r="AU95">
        <v>2178816</v>
      </c>
      <c r="AV95">
        <v>2178816</v>
      </c>
      <c r="AW95">
        <v>2178816</v>
      </c>
      <c r="AX95">
        <v>2178816</v>
      </c>
      <c r="AY95">
        <v>2178816</v>
      </c>
      <c r="AZ95">
        <v>2178816</v>
      </c>
      <c r="BA95">
        <v>2178816</v>
      </c>
      <c r="BB95">
        <v>2178816</v>
      </c>
      <c r="BC95">
        <v>2178816</v>
      </c>
      <c r="BD95">
        <v>2178816</v>
      </c>
      <c r="BE95">
        <v>2178816</v>
      </c>
      <c r="BF95">
        <v>2178816</v>
      </c>
      <c r="BG95">
        <v>2178816</v>
      </c>
      <c r="BH95">
        <v>2178816</v>
      </c>
      <c r="BI95">
        <v>2178816</v>
      </c>
      <c r="BJ95">
        <v>2178816</v>
      </c>
      <c r="BK95">
        <v>2178816</v>
      </c>
      <c r="BL95">
        <v>2178816</v>
      </c>
      <c r="BM95"/>
      <c r="BN95"/>
      <c r="BO95"/>
      <c r="BP95"/>
      <c r="BQ95"/>
      <c r="BR95"/>
      <c r="BS95"/>
      <c r="BT95"/>
      <c r="BU95"/>
    </row>
    <row r="96" spans="1:73" x14ac:dyDescent="0.25">
      <c r="A96" t="s">
        <v>146</v>
      </c>
      <c r="B96">
        <v>2244000</v>
      </c>
      <c r="C96">
        <v>2244000</v>
      </c>
      <c r="D96">
        <v>2244000</v>
      </c>
      <c r="E96">
        <v>2244000</v>
      </c>
      <c r="F96">
        <v>2244000</v>
      </c>
      <c r="G96">
        <v>2244000</v>
      </c>
      <c r="H96">
        <v>2244000</v>
      </c>
      <c r="I96">
        <v>2244000</v>
      </c>
      <c r="J96">
        <v>2244000</v>
      </c>
      <c r="K96">
        <v>2244000</v>
      </c>
      <c r="L96">
        <v>2244000</v>
      </c>
      <c r="M96">
        <v>2244000</v>
      </c>
      <c r="N96">
        <v>2244000</v>
      </c>
      <c r="O96">
        <v>2244000</v>
      </c>
      <c r="P96">
        <v>2244000</v>
      </c>
      <c r="Q96">
        <v>2244000</v>
      </c>
      <c r="R96">
        <v>2244000</v>
      </c>
      <c r="S96">
        <v>2244000</v>
      </c>
      <c r="T96">
        <v>2244000</v>
      </c>
      <c r="U96">
        <v>2244000</v>
      </c>
      <c r="V96">
        <v>2244000</v>
      </c>
      <c r="W96">
        <v>2244000</v>
      </c>
      <c r="X96">
        <v>2244000</v>
      </c>
      <c r="Y96">
        <v>2244000</v>
      </c>
      <c r="Z96">
        <v>2244000</v>
      </c>
      <c r="AA96">
        <v>2244000</v>
      </c>
      <c r="AB96">
        <v>2244000</v>
      </c>
      <c r="AC96">
        <v>2244000</v>
      </c>
      <c r="AD96">
        <v>2244000</v>
      </c>
      <c r="AE96">
        <v>2244000</v>
      </c>
      <c r="AF96">
        <v>2244000</v>
      </c>
      <c r="AG96">
        <v>2244000</v>
      </c>
      <c r="AH96">
        <v>2244000</v>
      </c>
      <c r="AI96">
        <v>2244000</v>
      </c>
      <c r="AJ96">
        <v>2244000</v>
      </c>
      <c r="AK96">
        <v>2244000</v>
      </c>
      <c r="AL96">
        <v>2244000</v>
      </c>
      <c r="AM96">
        <v>2244000</v>
      </c>
      <c r="AN96">
        <v>2244000</v>
      </c>
      <c r="AO96">
        <v>2244000</v>
      </c>
      <c r="AP96">
        <v>2244000</v>
      </c>
      <c r="AQ96">
        <v>2244000</v>
      </c>
      <c r="AR96">
        <v>2178816</v>
      </c>
      <c r="AS96">
        <v>2178816</v>
      </c>
      <c r="AT96">
        <v>2178816</v>
      </c>
      <c r="AU96">
        <v>2178816</v>
      </c>
      <c r="AV96">
        <v>2178816</v>
      </c>
      <c r="AW96">
        <v>2178816</v>
      </c>
      <c r="AX96">
        <v>2178816</v>
      </c>
      <c r="AY96">
        <v>2178816</v>
      </c>
      <c r="AZ96">
        <v>2178816</v>
      </c>
      <c r="BA96">
        <v>2178816</v>
      </c>
      <c r="BB96">
        <v>2178816</v>
      </c>
      <c r="BC96">
        <v>2178816</v>
      </c>
      <c r="BD96">
        <v>2178816</v>
      </c>
      <c r="BE96">
        <v>2178816</v>
      </c>
      <c r="BF96">
        <v>2178816</v>
      </c>
      <c r="BG96">
        <v>2178816</v>
      </c>
      <c r="BH96">
        <v>2178816</v>
      </c>
      <c r="BI96">
        <v>2178816</v>
      </c>
      <c r="BJ96">
        <v>2178816</v>
      </c>
      <c r="BK96">
        <v>2178816</v>
      </c>
      <c r="BL96">
        <v>2178816</v>
      </c>
      <c r="BM96"/>
      <c r="BN96"/>
      <c r="BO96"/>
      <c r="BP96"/>
      <c r="BQ96"/>
      <c r="BR96"/>
      <c r="BS96"/>
      <c r="BT96"/>
      <c r="BU96"/>
    </row>
    <row r="97" spans="1:73" x14ac:dyDescent="0.25">
      <c r="A97" t="s">
        <v>147</v>
      </c>
      <c r="B97">
        <v>2244000</v>
      </c>
      <c r="C97">
        <v>2244000</v>
      </c>
      <c r="D97">
        <v>2244000</v>
      </c>
      <c r="E97">
        <v>2244000</v>
      </c>
      <c r="F97">
        <v>2244000</v>
      </c>
      <c r="G97">
        <v>2244000</v>
      </c>
      <c r="H97">
        <v>2244000</v>
      </c>
      <c r="I97">
        <v>2244000</v>
      </c>
      <c r="J97">
        <v>2244000</v>
      </c>
      <c r="K97">
        <v>2244000</v>
      </c>
      <c r="L97">
        <v>2244000</v>
      </c>
      <c r="M97">
        <v>2244000</v>
      </c>
      <c r="N97">
        <v>2244000</v>
      </c>
      <c r="O97">
        <v>2244000</v>
      </c>
      <c r="P97">
        <v>2244000</v>
      </c>
      <c r="Q97">
        <v>2244000</v>
      </c>
      <c r="R97">
        <v>2244000</v>
      </c>
      <c r="S97">
        <v>2244000</v>
      </c>
      <c r="T97">
        <v>2244000</v>
      </c>
      <c r="U97">
        <v>2244000</v>
      </c>
      <c r="V97">
        <v>2244000</v>
      </c>
      <c r="W97">
        <v>2244000</v>
      </c>
      <c r="X97">
        <v>2244000</v>
      </c>
      <c r="Y97">
        <v>2244000</v>
      </c>
      <c r="Z97">
        <v>2244000</v>
      </c>
      <c r="AA97">
        <v>2244000</v>
      </c>
      <c r="AB97">
        <v>2244000</v>
      </c>
      <c r="AC97">
        <v>2244000</v>
      </c>
      <c r="AD97">
        <v>2244000</v>
      </c>
      <c r="AE97">
        <v>2244000</v>
      </c>
      <c r="AF97">
        <v>2244000</v>
      </c>
      <c r="AG97">
        <v>2244000</v>
      </c>
      <c r="AH97">
        <v>2244000</v>
      </c>
      <c r="AI97">
        <v>2244000</v>
      </c>
      <c r="AJ97">
        <v>2244000</v>
      </c>
      <c r="AK97">
        <v>2244000</v>
      </c>
      <c r="AL97">
        <v>2244000</v>
      </c>
      <c r="AM97">
        <v>2244000</v>
      </c>
      <c r="AN97">
        <v>2244000</v>
      </c>
      <c r="AO97">
        <v>2244000</v>
      </c>
      <c r="AP97">
        <v>2244000</v>
      </c>
      <c r="AQ97">
        <v>2244000</v>
      </c>
      <c r="AR97">
        <v>2178816</v>
      </c>
      <c r="AS97">
        <v>2178816</v>
      </c>
      <c r="AT97">
        <v>2178816</v>
      </c>
      <c r="AU97">
        <v>2178816</v>
      </c>
      <c r="AV97">
        <v>2178816</v>
      </c>
      <c r="AW97">
        <v>2178816</v>
      </c>
      <c r="AX97">
        <v>2178816</v>
      </c>
      <c r="AY97">
        <v>2178816</v>
      </c>
      <c r="AZ97">
        <v>2178816</v>
      </c>
      <c r="BA97">
        <v>2178816</v>
      </c>
      <c r="BB97">
        <v>2178816</v>
      </c>
      <c r="BC97">
        <v>2178816</v>
      </c>
      <c r="BD97">
        <v>2178816</v>
      </c>
      <c r="BE97">
        <v>2178816</v>
      </c>
      <c r="BF97">
        <v>2178816</v>
      </c>
      <c r="BG97">
        <v>2178816</v>
      </c>
      <c r="BH97">
        <v>2178816</v>
      </c>
      <c r="BI97">
        <v>2178816</v>
      </c>
      <c r="BJ97">
        <v>2178816</v>
      </c>
      <c r="BK97">
        <v>2178816</v>
      </c>
      <c r="BL97">
        <v>2178816</v>
      </c>
      <c r="BM97"/>
      <c r="BN97"/>
      <c r="BO97"/>
      <c r="BP97"/>
      <c r="BQ97"/>
      <c r="BR97"/>
      <c r="BS97"/>
      <c r="BT97"/>
      <c r="BU97"/>
    </row>
    <row r="98" spans="1:73" x14ac:dyDescent="0.25">
      <c r="A98" t="s">
        <v>148</v>
      </c>
      <c r="B98">
        <v>8558558</v>
      </c>
      <c r="C98">
        <v>8558557.8499999996</v>
      </c>
      <c r="D98">
        <v>8558558</v>
      </c>
      <c r="E98">
        <v>8558558</v>
      </c>
      <c r="F98">
        <v>8558558</v>
      </c>
      <c r="G98">
        <v>8558557.8499999996</v>
      </c>
      <c r="H98">
        <v>8558558</v>
      </c>
      <c r="I98">
        <v>8558558</v>
      </c>
      <c r="J98">
        <v>8558558</v>
      </c>
      <c r="K98">
        <v>8558557.8499999996</v>
      </c>
      <c r="L98">
        <v>8558558</v>
      </c>
      <c r="M98">
        <v>8558558</v>
      </c>
      <c r="N98">
        <v>8558558</v>
      </c>
      <c r="O98">
        <v>8558557.8499999996</v>
      </c>
      <c r="P98">
        <v>8558558</v>
      </c>
      <c r="Q98">
        <v>8558558</v>
      </c>
      <c r="R98">
        <v>8558558</v>
      </c>
      <c r="S98">
        <v>8558557.8499999996</v>
      </c>
      <c r="T98">
        <v>8558558</v>
      </c>
      <c r="U98">
        <v>8558558</v>
      </c>
      <c r="V98">
        <v>8558558</v>
      </c>
      <c r="W98">
        <v>8558557.8499999996</v>
      </c>
      <c r="X98">
        <v>8558558</v>
      </c>
      <c r="Y98">
        <v>8558558</v>
      </c>
      <c r="Z98">
        <v>8558558</v>
      </c>
      <c r="AA98">
        <v>8558557.8499999996</v>
      </c>
      <c r="AB98">
        <v>8558558</v>
      </c>
      <c r="AC98">
        <v>8558557.8499999996</v>
      </c>
      <c r="AD98">
        <v>8558558</v>
      </c>
      <c r="AE98">
        <v>8558558</v>
      </c>
      <c r="AF98">
        <v>8558558</v>
      </c>
      <c r="AG98">
        <v>8558557.8499999996</v>
      </c>
      <c r="AH98">
        <v>8558558</v>
      </c>
      <c r="AI98">
        <v>8558558</v>
      </c>
      <c r="AJ98">
        <v>8558558</v>
      </c>
      <c r="AK98">
        <v>8558557.8499999996</v>
      </c>
      <c r="AL98">
        <v>8558558</v>
      </c>
      <c r="AM98">
        <v>8558558</v>
      </c>
      <c r="AN98">
        <v>8558558</v>
      </c>
      <c r="AO98">
        <v>8558557.8499999996</v>
      </c>
      <c r="AP98">
        <v>8558558</v>
      </c>
      <c r="AQ98">
        <v>8558558</v>
      </c>
      <c r="AR98">
        <v>2007566</v>
      </c>
      <c r="AS98">
        <v>2007565.85</v>
      </c>
      <c r="AT98">
        <v>2007566</v>
      </c>
      <c r="AU98">
        <v>2007566</v>
      </c>
      <c r="AV98">
        <v>2007566</v>
      </c>
      <c r="AW98">
        <v>2007565.85</v>
      </c>
      <c r="AX98">
        <v>2007566</v>
      </c>
      <c r="AY98">
        <v>2007566</v>
      </c>
      <c r="AZ98">
        <v>2007566</v>
      </c>
      <c r="BA98">
        <v>2007565.85</v>
      </c>
      <c r="BB98">
        <v>2007566</v>
      </c>
      <c r="BC98">
        <v>2007566</v>
      </c>
      <c r="BD98">
        <v>2007566</v>
      </c>
      <c r="BE98">
        <v>2007565.85</v>
      </c>
      <c r="BF98">
        <v>2007566</v>
      </c>
      <c r="BG98">
        <v>2007566</v>
      </c>
      <c r="BH98">
        <v>2007566</v>
      </c>
      <c r="BI98">
        <v>2007566</v>
      </c>
      <c r="BJ98">
        <v>2007566</v>
      </c>
      <c r="BK98">
        <v>2007566</v>
      </c>
      <c r="BL98">
        <v>2007566</v>
      </c>
      <c r="BM98"/>
      <c r="BN98"/>
      <c r="BO98"/>
      <c r="BP98"/>
      <c r="BQ98"/>
      <c r="BR98"/>
      <c r="BS98"/>
      <c r="BT98"/>
      <c r="BU98"/>
    </row>
    <row r="99" spans="1:73" x14ac:dyDescent="0.25">
      <c r="A99" t="s">
        <v>149</v>
      </c>
      <c r="B99">
        <v>8558558</v>
      </c>
      <c r="C99">
        <v>8558557.8499999996</v>
      </c>
      <c r="D99">
        <v>8558558</v>
      </c>
      <c r="E99">
        <v>8558558</v>
      </c>
      <c r="F99">
        <v>8558558</v>
      </c>
      <c r="G99">
        <v>8558557.8499999996</v>
      </c>
      <c r="H99">
        <v>8558558</v>
      </c>
      <c r="I99">
        <v>8558558</v>
      </c>
      <c r="J99">
        <v>8558558</v>
      </c>
      <c r="K99">
        <v>8558557.8499999996</v>
      </c>
      <c r="L99">
        <v>8558558</v>
      </c>
      <c r="M99">
        <v>8558558</v>
      </c>
      <c r="N99">
        <v>8558558</v>
      </c>
      <c r="O99">
        <v>8558557.8499999996</v>
      </c>
      <c r="P99">
        <v>8558558</v>
      </c>
      <c r="Q99">
        <v>8558558</v>
      </c>
      <c r="R99">
        <v>8558558</v>
      </c>
      <c r="S99">
        <v>8558557.8499999996</v>
      </c>
      <c r="T99">
        <v>8558558</v>
      </c>
      <c r="U99">
        <v>8558558</v>
      </c>
      <c r="V99">
        <v>8558558</v>
      </c>
      <c r="W99">
        <v>8558557.8499999996</v>
      </c>
      <c r="X99">
        <v>8558558</v>
      </c>
      <c r="Y99">
        <v>8558558</v>
      </c>
      <c r="Z99">
        <v>8558558</v>
      </c>
      <c r="AA99">
        <v>8558557.8499999996</v>
      </c>
      <c r="AB99">
        <v>8558558</v>
      </c>
      <c r="AC99">
        <v>8558557.8499999996</v>
      </c>
      <c r="AD99">
        <v>8558558</v>
      </c>
      <c r="AE99">
        <v>8558558</v>
      </c>
      <c r="AF99">
        <v>8558558</v>
      </c>
      <c r="AG99">
        <v>8558557.8499999996</v>
      </c>
      <c r="AH99">
        <v>8558558</v>
      </c>
      <c r="AI99">
        <v>8558558</v>
      </c>
      <c r="AJ99">
        <v>8558558</v>
      </c>
      <c r="AK99">
        <v>8558557.8499999996</v>
      </c>
      <c r="AL99">
        <v>8558558</v>
      </c>
      <c r="AM99">
        <v>8558558</v>
      </c>
      <c r="AN99">
        <v>8558558</v>
      </c>
      <c r="AO99">
        <v>8558557.8499999996</v>
      </c>
      <c r="AP99">
        <v>8558558</v>
      </c>
      <c r="AQ99">
        <v>8558558</v>
      </c>
      <c r="AR99">
        <v>2007566</v>
      </c>
      <c r="AS99">
        <v>2007565.85</v>
      </c>
      <c r="AT99">
        <v>2007566</v>
      </c>
      <c r="AU99">
        <v>2007566</v>
      </c>
      <c r="AV99">
        <v>2007566</v>
      </c>
      <c r="AW99">
        <v>2007565.85</v>
      </c>
      <c r="AX99">
        <v>2007566</v>
      </c>
      <c r="AY99">
        <v>2007566</v>
      </c>
      <c r="AZ99">
        <v>2007566</v>
      </c>
      <c r="BA99">
        <v>2007565.85</v>
      </c>
      <c r="BB99">
        <v>2007566</v>
      </c>
      <c r="BC99">
        <v>2007566</v>
      </c>
      <c r="BD99">
        <v>2007566</v>
      </c>
      <c r="BE99">
        <v>2007565.85</v>
      </c>
      <c r="BF99">
        <v>2007566</v>
      </c>
      <c r="BG99">
        <v>2007566</v>
      </c>
      <c r="BH99">
        <v>2007566</v>
      </c>
      <c r="BI99">
        <v>2007566</v>
      </c>
      <c r="BJ99">
        <v>2007566</v>
      </c>
      <c r="BK99">
        <v>2007566</v>
      </c>
      <c r="BL99">
        <v>2007566</v>
      </c>
      <c r="BM99"/>
      <c r="BN99"/>
      <c r="BO99"/>
      <c r="BP99"/>
      <c r="BQ99"/>
      <c r="BR99"/>
      <c r="BS99"/>
      <c r="BT99"/>
      <c r="BU99"/>
    </row>
    <row r="100" spans="1:73" x14ac:dyDescent="0.25">
      <c r="A100" t="s">
        <v>150</v>
      </c>
      <c r="B100">
        <v>85065649</v>
      </c>
      <c r="C100">
        <v>80911481.680000007</v>
      </c>
      <c r="D100">
        <v>76942405</v>
      </c>
      <c r="E100">
        <v>72780764</v>
      </c>
      <c r="F100">
        <v>74244349</v>
      </c>
      <c r="G100">
        <v>70998461.519999996</v>
      </c>
      <c r="H100">
        <v>68190117</v>
      </c>
      <c r="I100">
        <v>65318004</v>
      </c>
      <c r="J100">
        <v>65247037</v>
      </c>
      <c r="K100">
        <v>62918780.399999999</v>
      </c>
      <c r="L100">
        <v>61119523</v>
      </c>
      <c r="M100">
        <v>60890340</v>
      </c>
      <c r="N100">
        <v>62751328</v>
      </c>
      <c r="O100">
        <v>58919963.520000003</v>
      </c>
      <c r="P100">
        <v>56958133</v>
      </c>
      <c r="Q100">
        <v>54477594</v>
      </c>
      <c r="R100">
        <v>57587066</v>
      </c>
      <c r="S100">
        <v>61681482.399999999</v>
      </c>
      <c r="T100">
        <v>57984736</v>
      </c>
      <c r="U100">
        <v>55233807</v>
      </c>
      <c r="V100">
        <v>57918678</v>
      </c>
      <c r="W100">
        <v>55231535.399999999</v>
      </c>
      <c r="X100">
        <v>53077462</v>
      </c>
      <c r="Y100">
        <v>50420650</v>
      </c>
      <c r="Z100">
        <v>53768276</v>
      </c>
      <c r="AA100">
        <v>51114634.030000001</v>
      </c>
      <c r="AB100">
        <v>44052290</v>
      </c>
      <c r="AC100">
        <v>41276432.490000002</v>
      </c>
      <c r="AD100">
        <v>39057881</v>
      </c>
      <c r="AE100">
        <v>36715441</v>
      </c>
      <c r="AF100">
        <v>37563900</v>
      </c>
      <c r="AG100">
        <v>35174147.219999999</v>
      </c>
      <c r="AH100">
        <v>33310106</v>
      </c>
      <c r="AI100">
        <v>31494232</v>
      </c>
      <c r="AJ100">
        <v>32405203</v>
      </c>
      <c r="AK100">
        <v>30258195.649999999</v>
      </c>
      <c r="AL100">
        <v>28437701</v>
      </c>
      <c r="AM100">
        <v>26502903</v>
      </c>
      <c r="AN100">
        <v>27129795</v>
      </c>
      <c r="AO100">
        <v>25419599.170000002</v>
      </c>
      <c r="AP100">
        <v>23669628</v>
      </c>
      <c r="AQ100">
        <v>22210255</v>
      </c>
      <c r="AR100">
        <v>22866558</v>
      </c>
      <c r="AS100">
        <v>21210725.489999998</v>
      </c>
      <c r="AT100">
        <v>20101319</v>
      </c>
      <c r="AU100">
        <v>17257933</v>
      </c>
      <c r="AV100">
        <v>16892703</v>
      </c>
      <c r="AW100">
        <v>15828189.82</v>
      </c>
      <c r="AX100">
        <v>15160697</v>
      </c>
      <c r="AY100">
        <v>14772097</v>
      </c>
      <c r="AZ100">
        <v>14951866</v>
      </c>
      <c r="BA100">
        <v>14406674.380000001</v>
      </c>
      <c r="BB100">
        <v>14561886</v>
      </c>
      <c r="BC100">
        <v>14391481</v>
      </c>
      <c r="BD100">
        <v>15490677</v>
      </c>
      <c r="BE100">
        <v>14539839.800000001</v>
      </c>
      <c r="BF100">
        <v>11328424</v>
      </c>
      <c r="BG100">
        <v>10778386</v>
      </c>
      <c r="BH100">
        <v>10910398</v>
      </c>
      <c r="BI100">
        <v>10307220</v>
      </c>
      <c r="BJ100">
        <v>9830696</v>
      </c>
      <c r="BK100">
        <v>9258161</v>
      </c>
      <c r="BL100">
        <v>9457709</v>
      </c>
      <c r="BM100"/>
      <c r="BN100"/>
      <c r="BO100"/>
      <c r="BP100"/>
      <c r="BQ100"/>
      <c r="BR100"/>
      <c r="BS100"/>
      <c r="BT100"/>
      <c r="BU100"/>
    </row>
    <row r="101" spans="1:73" x14ac:dyDescent="0.25">
      <c r="A101" t="s">
        <v>151</v>
      </c>
      <c r="B101">
        <v>224400</v>
      </c>
      <c r="C101">
        <v>224400</v>
      </c>
      <c r="D101">
        <v>224400</v>
      </c>
      <c r="E101">
        <v>224400</v>
      </c>
      <c r="F101">
        <v>224400</v>
      </c>
      <c r="G101">
        <v>224400</v>
      </c>
      <c r="H101">
        <v>224400</v>
      </c>
      <c r="I101">
        <v>224400</v>
      </c>
      <c r="J101">
        <v>224400</v>
      </c>
      <c r="K101">
        <v>224400</v>
      </c>
      <c r="L101">
        <v>224400</v>
      </c>
      <c r="M101">
        <v>224400</v>
      </c>
      <c r="N101">
        <v>224400</v>
      </c>
      <c r="O101">
        <v>224400</v>
      </c>
      <c r="P101">
        <v>224400</v>
      </c>
      <c r="Q101">
        <v>224400</v>
      </c>
      <c r="R101">
        <v>224400</v>
      </c>
      <c r="S101">
        <v>224400</v>
      </c>
      <c r="T101">
        <v>224400</v>
      </c>
      <c r="U101">
        <v>224400</v>
      </c>
      <c r="V101">
        <v>224400</v>
      </c>
      <c r="W101">
        <v>224400</v>
      </c>
      <c r="X101">
        <v>224400</v>
      </c>
      <c r="Y101">
        <v>224400</v>
      </c>
      <c r="Z101">
        <v>224400</v>
      </c>
      <c r="AA101">
        <v>224400</v>
      </c>
      <c r="AB101">
        <v>224400</v>
      </c>
      <c r="AC101">
        <v>224400</v>
      </c>
      <c r="AD101">
        <v>224400</v>
      </c>
      <c r="AE101">
        <v>224400</v>
      </c>
      <c r="AF101">
        <v>224400</v>
      </c>
      <c r="AG101">
        <v>224400</v>
      </c>
      <c r="AH101">
        <v>224400</v>
      </c>
      <c r="AI101">
        <v>224400</v>
      </c>
      <c r="AJ101">
        <v>224400</v>
      </c>
      <c r="AK101">
        <v>224400</v>
      </c>
      <c r="AL101">
        <v>224400</v>
      </c>
      <c r="AM101">
        <v>224400</v>
      </c>
      <c r="AN101">
        <v>224400</v>
      </c>
      <c r="AO101">
        <v>224400</v>
      </c>
      <c r="AP101">
        <v>217882</v>
      </c>
      <c r="AQ101">
        <v>217882</v>
      </c>
      <c r="AR101">
        <v>217882</v>
      </c>
      <c r="AS101">
        <v>217881.60000000001</v>
      </c>
      <c r="AT101">
        <v>217882</v>
      </c>
      <c r="AU101">
        <v>217882</v>
      </c>
      <c r="AV101">
        <v>217882</v>
      </c>
      <c r="AW101">
        <v>217881.60000000001</v>
      </c>
      <c r="AX101">
        <v>217882</v>
      </c>
      <c r="AY101">
        <v>217882</v>
      </c>
      <c r="AZ101">
        <v>217882</v>
      </c>
      <c r="BA101">
        <v>217881.60000000001</v>
      </c>
      <c r="BB101">
        <v>217882</v>
      </c>
      <c r="BC101">
        <v>217882</v>
      </c>
      <c r="BD101">
        <v>217882</v>
      </c>
      <c r="BE101">
        <v>217881.60000000001</v>
      </c>
      <c r="BF101">
        <v>217882</v>
      </c>
      <c r="BG101">
        <v>217882</v>
      </c>
      <c r="BH101">
        <v>217882</v>
      </c>
      <c r="BI101">
        <v>217882</v>
      </c>
      <c r="BJ101">
        <v>217882</v>
      </c>
      <c r="BK101">
        <v>217882</v>
      </c>
      <c r="BL101">
        <v>217882</v>
      </c>
      <c r="BM101"/>
      <c r="BN101"/>
      <c r="BO101"/>
      <c r="BP101"/>
      <c r="BQ101"/>
      <c r="BR101"/>
      <c r="BS101"/>
      <c r="BT101"/>
      <c r="BU101"/>
    </row>
    <row r="102" spans="1:73" x14ac:dyDescent="0.25">
      <c r="A102" t="s">
        <v>152</v>
      </c>
      <c r="B102">
        <v>224400</v>
      </c>
      <c r="C102">
        <v>224400</v>
      </c>
      <c r="D102">
        <v>224400</v>
      </c>
      <c r="E102">
        <v>224400</v>
      </c>
      <c r="F102">
        <v>224400</v>
      </c>
      <c r="G102">
        <v>224400</v>
      </c>
      <c r="H102">
        <v>224400</v>
      </c>
      <c r="I102">
        <v>224400</v>
      </c>
      <c r="J102">
        <v>224400</v>
      </c>
      <c r="K102">
        <v>224400</v>
      </c>
      <c r="L102">
        <v>224400</v>
      </c>
      <c r="M102">
        <v>224400</v>
      </c>
      <c r="N102">
        <v>224400</v>
      </c>
      <c r="O102">
        <v>224400</v>
      </c>
      <c r="P102">
        <v>224400</v>
      </c>
      <c r="Q102">
        <v>224400</v>
      </c>
      <c r="R102">
        <v>224400</v>
      </c>
      <c r="S102">
        <v>224400</v>
      </c>
      <c r="T102">
        <v>224400</v>
      </c>
      <c r="U102">
        <v>224400</v>
      </c>
      <c r="V102">
        <v>224400</v>
      </c>
      <c r="W102">
        <v>224400</v>
      </c>
      <c r="X102">
        <v>224400</v>
      </c>
      <c r="Y102">
        <v>224400</v>
      </c>
      <c r="Z102">
        <v>224400</v>
      </c>
      <c r="AA102">
        <v>224400</v>
      </c>
      <c r="AB102">
        <v>224400</v>
      </c>
      <c r="AC102">
        <v>224400</v>
      </c>
      <c r="AD102">
        <v>224400</v>
      </c>
      <c r="AE102">
        <v>224400</v>
      </c>
      <c r="AF102">
        <v>224400</v>
      </c>
      <c r="AG102">
        <v>224400</v>
      </c>
      <c r="AH102">
        <v>224400</v>
      </c>
      <c r="AI102">
        <v>224400</v>
      </c>
      <c r="AJ102">
        <v>224400</v>
      </c>
      <c r="AK102">
        <v>224400</v>
      </c>
      <c r="AL102">
        <v>224400</v>
      </c>
      <c r="AM102">
        <v>224400</v>
      </c>
      <c r="AN102">
        <v>224400</v>
      </c>
      <c r="AO102">
        <v>224400</v>
      </c>
      <c r="AP102">
        <v>217882</v>
      </c>
      <c r="AQ102">
        <v>217882</v>
      </c>
      <c r="AR102">
        <v>217882</v>
      </c>
      <c r="AS102">
        <v>217881.60000000001</v>
      </c>
      <c r="AT102">
        <v>217882</v>
      </c>
      <c r="AU102">
        <v>217882</v>
      </c>
      <c r="AV102">
        <v>217882</v>
      </c>
      <c r="AW102">
        <v>217881.60000000001</v>
      </c>
      <c r="AX102">
        <v>217882</v>
      </c>
      <c r="AY102">
        <v>217882</v>
      </c>
      <c r="AZ102">
        <v>217882</v>
      </c>
      <c r="BA102">
        <v>217881.60000000001</v>
      </c>
      <c r="BB102">
        <v>217882</v>
      </c>
      <c r="BC102">
        <v>217882</v>
      </c>
      <c r="BD102">
        <v>217882</v>
      </c>
      <c r="BE102">
        <v>217881.60000000001</v>
      </c>
      <c r="BF102">
        <v>217882</v>
      </c>
      <c r="BG102">
        <v>217882</v>
      </c>
      <c r="BH102">
        <v>217882</v>
      </c>
      <c r="BI102">
        <v>217882</v>
      </c>
      <c r="BJ102">
        <v>217882</v>
      </c>
      <c r="BK102">
        <v>217882</v>
      </c>
      <c r="BL102">
        <v>217882</v>
      </c>
      <c r="BM102"/>
      <c r="BN102"/>
      <c r="BO102"/>
      <c r="BP102"/>
      <c r="BQ102"/>
      <c r="BR102"/>
      <c r="BS102"/>
      <c r="BT102"/>
      <c r="BU102"/>
    </row>
    <row r="103" spans="1:73" x14ac:dyDescent="0.25">
      <c r="A103" t="s">
        <v>153</v>
      </c>
      <c r="B103">
        <v>84841249</v>
      </c>
      <c r="C103">
        <v>80687081.680000007</v>
      </c>
      <c r="D103">
        <v>76718005</v>
      </c>
      <c r="E103">
        <v>72556364</v>
      </c>
      <c r="F103">
        <v>74019949</v>
      </c>
      <c r="G103">
        <v>70774061.519999996</v>
      </c>
      <c r="H103">
        <v>67965717</v>
      </c>
      <c r="I103">
        <v>65093604</v>
      </c>
      <c r="J103">
        <v>65022637</v>
      </c>
      <c r="K103">
        <v>62694380.399999999</v>
      </c>
      <c r="L103">
        <v>60895123</v>
      </c>
      <c r="M103">
        <v>60665940</v>
      </c>
      <c r="N103">
        <v>62526928</v>
      </c>
      <c r="O103">
        <v>58695563.520000003</v>
      </c>
      <c r="P103">
        <v>56733733</v>
      </c>
      <c r="Q103">
        <v>54253194</v>
      </c>
      <c r="R103">
        <v>57362666</v>
      </c>
      <c r="S103">
        <v>61457082.399999999</v>
      </c>
      <c r="T103">
        <v>57760336</v>
      </c>
      <c r="U103">
        <v>55009407</v>
      </c>
      <c r="V103">
        <v>57694278</v>
      </c>
      <c r="W103">
        <v>55007135.399999999</v>
      </c>
      <c r="X103">
        <v>52853062</v>
      </c>
      <c r="Y103">
        <v>50196250</v>
      </c>
      <c r="Z103">
        <v>53543876</v>
      </c>
      <c r="AA103">
        <v>50890234.030000001</v>
      </c>
      <c r="AB103">
        <v>43827890</v>
      </c>
      <c r="AC103">
        <v>41052032.490000002</v>
      </c>
      <c r="AD103">
        <v>38833481</v>
      </c>
      <c r="AE103">
        <v>36491041</v>
      </c>
      <c r="AF103">
        <v>37339500</v>
      </c>
      <c r="AG103">
        <v>34949747.219999999</v>
      </c>
      <c r="AH103">
        <v>33085706</v>
      </c>
      <c r="AI103">
        <v>31269832</v>
      </c>
      <c r="AJ103">
        <v>32180803</v>
      </c>
      <c r="AK103">
        <v>30033795.649999999</v>
      </c>
      <c r="AL103">
        <v>28213301</v>
      </c>
      <c r="AM103">
        <v>26278503</v>
      </c>
      <c r="AN103">
        <v>26905395</v>
      </c>
      <c r="AO103">
        <v>25195199.170000002</v>
      </c>
      <c r="AP103">
        <v>23451746</v>
      </c>
      <c r="AQ103">
        <v>21992373</v>
      </c>
      <c r="AR103">
        <v>22648676</v>
      </c>
      <c r="AS103">
        <v>20992843.890000001</v>
      </c>
      <c r="AT103">
        <v>19883437</v>
      </c>
      <c r="AU103">
        <v>17040051</v>
      </c>
      <c r="AV103">
        <v>16674821</v>
      </c>
      <c r="AW103">
        <v>15610308.220000001</v>
      </c>
      <c r="AX103">
        <v>14942815</v>
      </c>
      <c r="AY103">
        <v>14554215</v>
      </c>
      <c r="AZ103">
        <v>14733984</v>
      </c>
      <c r="BA103">
        <v>14188792.779999999</v>
      </c>
      <c r="BB103">
        <v>14344004</v>
      </c>
      <c r="BC103">
        <v>14173599</v>
      </c>
      <c r="BD103">
        <v>15272795</v>
      </c>
      <c r="BE103">
        <v>14321958.199999999</v>
      </c>
      <c r="BF103">
        <v>11110542</v>
      </c>
      <c r="BG103">
        <v>10560504</v>
      </c>
      <c r="BH103">
        <v>10692516</v>
      </c>
      <c r="BI103">
        <v>10089338</v>
      </c>
      <c r="BJ103">
        <v>9612814</v>
      </c>
      <c r="BK103">
        <v>9040279</v>
      </c>
      <c r="BL103">
        <v>9239827</v>
      </c>
      <c r="BM103"/>
      <c r="BN103"/>
      <c r="BO103"/>
      <c r="BP103"/>
      <c r="BQ103"/>
      <c r="BR103"/>
      <c r="BS103"/>
      <c r="BT103"/>
      <c r="BU103"/>
    </row>
    <row r="104" spans="1:73" x14ac:dyDescent="0.25">
      <c r="A104" t="s">
        <v>154</v>
      </c>
      <c r="B104">
        <v>0</v>
      </c>
      <c r="C104">
        <v>0</v>
      </c>
      <c r="D104">
        <v>0</v>
      </c>
      <c r="E104">
        <v>761216</v>
      </c>
      <c r="F104">
        <v>761216</v>
      </c>
      <c r="G104">
        <v>761216.03</v>
      </c>
      <c r="H104">
        <v>761216</v>
      </c>
      <c r="I104">
        <v>761216</v>
      </c>
      <c r="J104">
        <v>761216</v>
      </c>
      <c r="K104">
        <v>761216.03</v>
      </c>
      <c r="L104">
        <v>761216</v>
      </c>
      <c r="M104">
        <v>761216</v>
      </c>
      <c r="N104">
        <v>761216</v>
      </c>
      <c r="O104">
        <v>761216.03</v>
      </c>
      <c r="P104">
        <v>761216</v>
      </c>
      <c r="Q104">
        <v>761216</v>
      </c>
      <c r="R104">
        <v>761216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/>
      <c r="BN104"/>
      <c r="BO104"/>
      <c r="BP104"/>
      <c r="BQ104"/>
      <c r="BR104"/>
      <c r="BS104"/>
      <c r="BT104"/>
      <c r="BU104"/>
    </row>
    <row r="105" spans="1:73" x14ac:dyDescent="0.25">
      <c r="A105" t="s">
        <v>155</v>
      </c>
      <c r="B105">
        <v>748923</v>
      </c>
      <c r="C105">
        <v>558865.06999999995</v>
      </c>
      <c r="D105">
        <v>758347</v>
      </c>
      <c r="E105">
        <v>566825</v>
      </c>
      <c r="F105">
        <v>520757</v>
      </c>
      <c r="G105">
        <v>435141.38</v>
      </c>
      <c r="H105">
        <v>718918</v>
      </c>
      <c r="I105">
        <v>501002</v>
      </c>
      <c r="J105">
        <v>78022</v>
      </c>
      <c r="K105">
        <v>142059.68</v>
      </c>
      <c r="L105">
        <v>230563</v>
      </c>
      <c r="M105">
        <v>260235</v>
      </c>
      <c r="N105">
        <v>-92185</v>
      </c>
      <c r="O105">
        <v>-171256.95999999999</v>
      </c>
      <c r="P105">
        <v>-656869</v>
      </c>
      <c r="Q105">
        <v>-603987</v>
      </c>
      <c r="R105">
        <v>-695119</v>
      </c>
      <c r="S105">
        <v>-355632.17</v>
      </c>
      <c r="T105">
        <v>-326207</v>
      </c>
      <c r="U105">
        <v>-341374</v>
      </c>
      <c r="V105">
        <v>-134799</v>
      </c>
      <c r="W105">
        <v>-308073.73</v>
      </c>
      <c r="X105">
        <v>104910</v>
      </c>
      <c r="Y105">
        <v>102205</v>
      </c>
      <c r="Z105">
        <v>-57047</v>
      </c>
      <c r="AA105">
        <v>-116168.92</v>
      </c>
      <c r="AB105">
        <v>-45054</v>
      </c>
      <c r="AC105">
        <v>-41943.21</v>
      </c>
      <c r="AD105">
        <v>-39026</v>
      </c>
      <c r="AE105">
        <v>-39111</v>
      </c>
      <c r="AF105">
        <v>-36077</v>
      </c>
      <c r="AG105">
        <v>-40111.53</v>
      </c>
      <c r="AH105">
        <v>-41338</v>
      </c>
      <c r="AI105">
        <v>-39996</v>
      </c>
      <c r="AJ105">
        <v>-39024</v>
      </c>
      <c r="AK105">
        <v>-40044.89</v>
      </c>
      <c r="AL105">
        <v>-40389</v>
      </c>
      <c r="AM105">
        <v>-41107</v>
      </c>
      <c r="AN105">
        <v>-41727</v>
      </c>
      <c r="AO105">
        <v>-43736.02</v>
      </c>
      <c r="AP105">
        <v>-42753</v>
      </c>
      <c r="AQ105">
        <v>-43306</v>
      </c>
      <c r="AR105">
        <v>-58472</v>
      </c>
      <c r="AS105">
        <v>-45677.19</v>
      </c>
      <c r="AT105">
        <v>-52061</v>
      </c>
      <c r="AU105">
        <v>-54618</v>
      </c>
      <c r="AV105">
        <v>-53866</v>
      </c>
      <c r="AW105">
        <v>-51785.46</v>
      </c>
      <c r="AX105">
        <v>-52299</v>
      </c>
      <c r="AY105">
        <v>-48318</v>
      </c>
      <c r="AZ105">
        <v>-50242</v>
      </c>
      <c r="BA105">
        <v>-51119.28</v>
      </c>
      <c r="BB105">
        <v>-51479</v>
      </c>
      <c r="BC105">
        <v>-52100</v>
      </c>
      <c r="BD105">
        <v>-52373</v>
      </c>
      <c r="BE105">
        <v>-52824.53</v>
      </c>
      <c r="BF105">
        <v>1394</v>
      </c>
      <c r="BG105">
        <v>4962</v>
      </c>
      <c r="BH105">
        <v>6598</v>
      </c>
      <c r="BI105">
        <v>5319</v>
      </c>
      <c r="BJ105">
        <v>2437</v>
      </c>
      <c r="BK105">
        <v>3379</v>
      </c>
      <c r="BL105">
        <v>1717</v>
      </c>
      <c r="BM105"/>
      <c r="BN105"/>
      <c r="BO105"/>
      <c r="BP105"/>
      <c r="BQ105"/>
      <c r="BR105"/>
      <c r="BS105"/>
      <c r="BT105"/>
      <c r="BU105"/>
    </row>
    <row r="106" spans="1:73" x14ac:dyDescent="0.25">
      <c r="A106" t="s">
        <v>156</v>
      </c>
      <c r="B106">
        <v>396053</v>
      </c>
      <c r="C106">
        <v>396053.38</v>
      </c>
      <c r="D106">
        <v>396054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-51120.92</v>
      </c>
      <c r="BB106">
        <v>-51479</v>
      </c>
      <c r="BC106">
        <v>-52100</v>
      </c>
      <c r="BD106">
        <v>-52373</v>
      </c>
      <c r="BE106">
        <v>-52824.53</v>
      </c>
      <c r="BF106">
        <v>1394</v>
      </c>
      <c r="BG106">
        <v>4962</v>
      </c>
      <c r="BH106">
        <v>6598</v>
      </c>
      <c r="BI106">
        <v>5319</v>
      </c>
      <c r="BJ106">
        <v>2437</v>
      </c>
      <c r="BK106">
        <v>3379</v>
      </c>
      <c r="BL106">
        <v>1717</v>
      </c>
    </row>
    <row r="107" spans="1:73" x14ac:dyDescent="0.25">
      <c r="A107" t="s">
        <v>157</v>
      </c>
      <c r="B107">
        <v>396053</v>
      </c>
      <c r="C107">
        <v>396053.38</v>
      </c>
      <c r="D107">
        <v>396054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</row>
    <row r="108" spans="1:73" x14ac:dyDescent="0.25">
      <c r="A108" t="s">
        <v>158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-54371.78</v>
      </c>
      <c r="BB108">
        <v>-54372</v>
      </c>
      <c r="BC108">
        <v>-54372</v>
      </c>
      <c r="BD108">
        <v>-54372</v>
      </c>
      <c r="BE108">
        <v>-54371.78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</row>
    <row r="109" spans="1:73" x14ac:dyDescent="0.25">
      <c r="A109" t="s">
        <v>159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3250.86</v>
      </c>
      <c r="BB109">
        <v>2893</v>
      </c>
      <c r="BC109">
        <v>2272</v>
      </c>
      <c r="BD109">
        <v>1999</v>
      </c>
      <c r="BE109">
        <v>1547.25</v>
      </c>
      <c r="BF109">
        <v>1394</v>
      </c>
      <c r="BG109">
        <v>4962</v>
      </c>
      <c r="BH109">
        <v>6598</v>
      </c>
      <c r="BI109">
        <v>5319</v>
      </c>
      <c r="BJ109">
        <v>2437</v>
      </c>
      <c r="BK109">
        <v>3379</v>
      </c>
      <c r="BL109">
        <v>1717</v>
      </c>
    </row>
    <row r="110" spans="1:73" x14ac:dyDescent="0.25">
      <c r="A110" t="s">
        <v>160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1.64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</row>
    <row r="111" spans="1:73" x14ac:dyDescent="0.25">
      <c r="A111" t="s">
        <v>161</v>
      </c>
      <c r="B111">
        <v>352870</v>
      </c>
      <c r="C111">
        <v>162811.69</v>
      </c>
      <c r="D111">
        <v>362293</v>
      </c>
      <c r="E111">
        <v>566825</v>
      </c>
      <c r="F111">
        <v>520757</v>
      </c>
      <c r="G111">
        <v>435141.38</v>
      </c>
      <c r="H111">
        <v>718918</v>
      </c>
      <c r="I111">
        <v>501002</v>
      </c>
      <c r="J111">
        <v>78022</v>
      </c>
      <c r="K111">
        <v>142059.68</v>
      </c>
      <c r="L111">
        <v>230563</v>
      </c>
      <c r="M111">
        <v>260235</v>
      </c>
      <c r="N111">
        <v>-92185</v>
      </c>
      <c r="O111">
        <v>-171256.95999999999</v>
      </c>
      <c r="P111">
        <v>-656869</v>
      </c>
      <c r="Q111">
        <v>-603987</v>
      </c>
      <c r="R111">
        <v>-695119</v>
      </c>
      <c r="S111">
        <v>-355632.17</v>
      </c>
      <c r="T111">
        <v>-326207</v>
      </c>
      <c r="U111">
        <v>-341374</v>
      </c>
      <c r="V111">
        <v>-134799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-41943.21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-40389</v>
      </c>
      <c r="AM111">
        <v>0</v>
      </c>
      <c r="AN111">
        <v>0</v>
      </c>
      <c r="AO111">
        <v>0</v>
      </c>
      <c r="AP111">
        <v>-42753</v>
      </c>
      <c r="AQ111">
        <v>0</v>
      </c>
      <c r="AR111">
        <v>-58472</v>
      </c>
      <c r="AS111">
        <v>-45677.19</v>
      </c>
      <c r="AT111">
        <v>-52061</v>
      </c>
      <c r="AU111">
        <v>-54618</v>
      </c>
      <c r="AV111">
        <v>-53866</v>
      </c>
      <c r="AW111">
        <v>-51785.46</v>
      </c>
      <c r="AX111">
        <v>-52299</v>
      </c>
      <c r="AY111">
        <v>-48318</v>
      </c>
      <c r="AZ111">
        <v>-50242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</row>
    <row r="112" spans="1:73" x14ac:dyDescent="0.25">
      <c r="A112" t="s">
        <v>162</v>
      </c>
      <c r="B112">
        <v>96617130</v>
      </c>
      <c r="C112">
        <v>92272904.599999994</v>
      </c>
      <c r="D112">
        <v>88503310</v>
      </c>
      <c r="E112">
        <v>83388931</v>
      </c>
      <c r="F112">
        <v>84806448</v>
      </c>
      <c r="G112">
        <v>81474944.719999999</v>
      </c>
      <c r="H112">
        <v>78950377</v>
      </c>
      <c r="I112">
        <v>75860348</v>
      </c>
      <c r="J112">
        <v>75366401</v>
      </c>
      <c r="K112">
        <v>73102181.900000006</v>
      </c>
      <c r="L112">
        <v>71391428</v>
      </c>
      <c r="M112">
        <v>71191917</v>
      </c>
      <c r="N112">
        <v>72700485</v>
      </c>
      <c r="O112">
        <v>68790048.379999995</v>
      </c>
      <c r="P112">
        <v>66342606</v>
      </c>
      <c r="Q112">
        <v>63914949</v>
      </c>
      <c r="R112">
        <v>66933289</v>
      </c>
      <c r="S112">
        <v>72128408.079999998</v>
      </c>
      <c r="T112">
        <v>68461087</v>
      </c>
      <c r="U112">
        <v>65694991</v>
      </c>
      <c r="V112">
        <v>68586437</v>
      </c>
      <c r="W112">
        <v>65726019.520000003</v>
      </c>
      <c r="X112">
        <v>63984930</v>
      </c>
      <c r="Y112">
        <v>61325413</v>
      </c>
      <c r="Z112">
        <v>64513787</v>
      </c>
      <c r="AA112">
        <v>61801022.969999999</v>
      </c>
      <c r="AB112">
        <v>54809794</v>
      </c>
      <c r="AC112">
        <v>52037047.130000003</v>
      </c>
      <c r="AD112">
        <v>49821413</v>
      </c>
      <c r="AE112">
        <v>47478888</v>
      </c>
      <c r="AF112">
        <v>48330381</v>
      </c>
      <c r="AG112">
        <v>45936593.539999999</v>
      </c>
      <c r="AH112">
        <v>44071326</v>
      </c>
      <c r="AI112">
        <v>42256794</v>
      </c>
      <c r="AJ112">
        <v>43168737</v>
      </c>
      <c r="AK112">
        <v>41020708.609999999</v>
      </c>
      <c r="AL112">
        <v>39199870</v>
      </c>
      <c r="AM112">
        <v>37264354</v>
      </c>
      <c r="AN112">
        <v>37890626</v>
      </c>
      <c r="AO112">
        <v>36178421.009999998</v>
      </c>
      <c r="AP112">
        <v>34429433</v>
      </c>
      <c r="AQ112">
        <v>32969507</v>
      </c>
      <c r="AR112">
        <v>26994468</v>
      </c>
      <c r="AS112">
        <v>25351430.149999999</v>
      </c>
      <c r="AT112">
        <v>24235640</v>
      </c>
      <c r="AU112">
        <v>21389697</v>
      </c>
      <c r="AV112">
        <v>21025219</v>
      </c>
      <c r="AW112">
        <v>19962786.210000001</v>
      </c>
      <c r="AX112">
        <v>19294780</v>
      </c>
      <c r="AY112">
        <v>18910161</v>
      </c>
      <c r="AZ112">
        <v>19088006</v>
      </c>
      <c r="BA112">
        <v>18541936.949999999</v>
      </c>
      <c r="BB112">
        <v>18696789</v>
      </c>
      <c r="BC112">
        <v>18525763</v>
      </c>
      <c r="BD112">
        <v>19624686</v>
      </c>
      <c r="BE112">
        <v>18673397.120000001</v>
      </c>
      <c r="BF112">
        <v>15516200</v>
      </c>
      <c r="BG112">
        <v>14969730</v>
      </c>
      <c r="BH112">
        <v>15103378</v>
      </c>
      <c r="BI112">
        <v>14498921</v>
      </c>
      <c r="BJ112">
        <v>14019515</v>
      </c>
      <c r="BK112">
        <v>13447922</v>
      </c>
      <c r="BL112">
        <v>13645808</v>
      </c>
    </row>
    <row r="113" spans="1:73" x14ac:dyDescent="0.25">
      <c r="A113" t="s">
        <v>163</v>
      </c>
      <c r="B113">
        <v>8337529</v>
      </c>
      <c r="C113">
        <v>8308832.2000000002</v>
      </c>
      <c r="D113">
        <v>8217669</v>
      </c>
      <c r="E113">
        <v>8214759</v>
      </c>
      <c r="F113">
        <v>8177480</v>
      </c>
      <c r="G113">
        <v>8145237.9000000004</v>
      </c>
      <c r="H113">
        <v>8099952</v>
      </c>
      <c r="I113">
        <v>8114312</v>
      </c>
      <c r="J113">
        <v>8874595</v>
      </c>
      <c r="K113">
        <v>8973012.0700000003</v>
      </c>
      <c r="L113">
        <v>19128011</v>
      </c>
      <c r="M113">
        <v>8099814</v>
      </c>
      <c r="N113">
        <v>8083634</v>
      </c>
      <c r="O113">
        <v>8333252.4000000004</v>
      </c>
      <c r="P113">
        <v>8289227</v>
      </c>
      <c r="Q113">
        <v>8326415</v>
      </c>
      <c r="R113">
        <v>8358342</v>
      </c>
      <c r="S113">
        <v>8333855.0999999996</v>
      </c>
      <c r="T113">
        <v>8280265</v>
      </c>
      <c r="U113">
        <v>8388126</v>
      </c>
      <c r="V113">
        <v>8463886</v>
      </c>
      <c r="W113">
        <v>8449717.5199999996</v>
      </c>
      <c r="X113">
        <v>11489469</v>
      </c>
      <c r="Y113">
        <v>2586740</v>
      </c>
      <c r="Z113">
        <v>2280663</v>
      </c>
      <c r="AA113">
        <v>2078763.82</v>
      </c>
      <c r="AB113">
        <v>997219</v>
      </c>
      <c r="AC113">
        <v>967754.44</v>
      </c>
      <c r="AD113">
        <v>940510</v>
      </c>
      <c r="AE113">
        <v>914036</v>
      </c>
      <c r="AF113">
        <v>890145</v>
      </c>
      <c r="AG113">
        <v>864523.25</v>
      </c>
      <c r="AH113">
        <v>831246</v>
      </c>
      <c r="AI113">
        <v>805561</v>
      </c>
      <c r="AJ113">
        <v>782188</v>
      </c>
      <c r="AK113">
        <v>727212.46</v>
      </c>
      <c r="AL113">
        <v>693837</v>
      </c>
      <c r="AM113">
        <v>662707</v>
      </c>
      <c r="AN113">
        <v>673352</v>
      </c>
      <c r="AO113">
        <v>645220.26</v>
      </c>
      <c r="AP113">
        <v>620131</v>
      </c>
      <c r="AQ113">
        <v>596512</v>
      </c>
      <c r="AR113">
        <v>573922</v>
      </c>
      <c r="AS113">
        <v>548544.09</v>
      </c>
      <c r="AT113">
        <v>529153</v>
      </c>
      <c r="AU113">
        <v>514826</v>
      </c>
      <c r="AV113">
        <v>497257</v>
      </c>
      <c r="AW113">
        <v>485391.09</v>
      </c>
      <c r="AX113">
        <v>454438</v>
      </c>
      <c r="AY113">
        <v>436182</v>
      </c>
      <c r="AZ113">
        <v>439446</v>
      </c>
      <c r="BA113">
        <v>443022.43</v>
      </c>
      <c r="BB113">
        <v>439909</v>
      </c>
      <c r="BC113">
        <v>437550</v>
      </c>
      <c r="BD113">
        <v>337625</v>
      </c>
      <c r="BE113">
        <v>334705.06</v>
      </c>
      <c r="BF113">
        <v>60084</v>
      </c>
      <c r="BG113">
        <v>60823</v>
      </c>
      <c r="BH113">
        <v>670652</v>
      </c>
      <c r="BI113">
        <v>674402</v>
      </c>
      <c r="BJ113">
        <v>682804</v>
      </c>
      <c r="BK113">
        <v>694111</v>
      </c>
      <c r="BL113">
        <v>705278</v>
      </c>
    </row>
    <row r="114" spans="1:73" x14ac:dyDescent="0.25">
      <c r="A114" t="s">
        <v>164</v>
      </c>
      <c r="B114">
        <v>104954659</v>
      </c>
      <c r="C114">
        <v>100581736.8</v>
      </c>
      <c r="D114">
        <v>96720979</v>
      </c>
      <c r="E114">
        <v>91603690</v>
      </c>
      <c r="F114">
        <v>92983928</v>
      </c>
      <c r="G114">
        <v>89620182.620000005</v>
      </c>
      <c r="H114">
        <v>87050329</v>
      </c>
      <c r="I114">
        <v>83974660</v>
      </c>
      <c r="J114">
        <v>84240996</v>
      </c>
      <c r="K114">
        <v>82075193.969999999</v>
      </c>
      <c r="L114">
        <v>90519439</v>
      </c>
      <c r="M114">
        <v>79291731</v>
      </c>
      <c r="N114">
        <v>80784119</v>
      </c>
      <c r="O114">
        <v>77123300.780000001</v>
      </c>
      <c r="P114">
        <v>74631833</v>
      </c>
      <c r="Q114">
        <v>72241364</v>
      </c>
      <c r="R114">
        <v>75291631</v>
      </c>
      <c r="S114">
        <v>80462263.180000007</v>
      </c>
      <c r="T114">
        <v>76741352</v>
      </c>
      <c r="U114">
        <v>74083117</v>
      </c>
      <c r="V114">
        <v>77050323</v>
      </c>
      <c r="W114">
        <v>74175737.040000007</v>
      </c>
      <c r="X114">
        <v>75474399</v>
      </c>
      <c r="Y114">
        <v>63912153</v>
      </c>
      <c r="Z114">
        <v>66794450</v>
      </c>
      <c r="AA114">
        <v>63879786.789999999</v>
      </c>
      <c r="AB114">
        <v>55807013</v>
      </c>
      <c r="AC114">
        <v>53004801.57</v>
      </c>
      <c r="AD114">
        <v>50761923</v>
      </c>
      <c r="AE114">
        <v>48392924</v>
      </c>
      <c r="AF114">
        <v>49220526</v>
      </c>
      <c r="AG114">
        <v>46801116.789999999</v>
      </c>
      <c r="AH114">
        <v>44902572</v>
      </c>
      <c r="AI114">
        <v>43062355</v>
      </c>
      <c r="AJ114">
        <v>43950925</v>
      </c>
      <c r="AK114">
        <v>41747921.07</v>
      </c>
      <c r="AL114">
        <v>39893707</v>
      </c>
      <c r="AM114">
        <v>37927061</v>
      </c>
      <c r="AN114">
        <v>38563978</v>
      </c>
      <c r="AO114">
        <v>36823641.270000003</v>
      </c>
      <c r="AP114">
        <v>35049564</v>
      </c>
      <c r="AQ114">
        <v>33566019</v>
      </c>
      <c r="AR114">
        <v>27568390</v>
      </c>
      <c r="AS114">
        <v>25899974.239999998</v>
      </c>
      <c r="AT114">
        <v>24764793</v>
      </c>
      <c r="AU114">
        <v>21904523</v>
      </c>
      <c r="AV114">
        <v>21522476</v>
      </c>
      <c r="AW114">
        <v>20448177.300000001</v>
      </c>
      <c r="AX114">
        <v>19749218</v>
      </c>
      <c r="AY114">
        <v>19346343</v>
      </c>
      <c r="AZ114">
        <v>19527452</v>
      </c>
      <c r="BA114">
        <v>18984959.379999999</v>
      </c>
      <c r="BB114">
        <v>19136698</v>
      </c>
      <c r="BC114">
        <v>18963313</v>
      </c>
      <c r="BD114">
        <v>19962311</v>
      </c>
      <c r="BE114">
        <v>19008102.18</v>
      </c>
      <c r="BF114">
        <v>15576284</v>
      </c>
      <c r="BG114">
        <v>15030553</v>
      </c>
      <c r="BH114">
        <v>15774030</v>
      </c>
      <c r="BI114">
        <v>15173323</v>
      </c>
      <c r="BJ114">
        <v>14702319</v>
      </c>
      <c r="BK114">
        <v>14142033</v>
      </c>
      <c r="BL114">
        <v>14351086</v>
      </c>
    </row>
    <row r="115" spans="1:73" x14ac:dyDescent="0.25">
      <c r="A115" t="s">
        <v>165</v>
      </c>
      <c r="B115">
        <v>293552308</v>
      </c>
      <c r="C115">
        <v>279872724.01999998</v>
      </c>
      <c r="D115">
        <v>279245466</v>
      </c>
      <c r="E115">
        <v>278231923</v>
      </c>
      <c r="F115">
        <v>275450646</v>
      </c>
      <c r="G115">
        <v>272691927.55000001</v>
      </c>
      <c r="H115">
        <v>269849208</v>
      </c>
      <c r="I115">
        <v>266561732</v>
      </c>
      <c r="J115">
        <v>264879066</v>
      </c>
      <c r="K115">
        <v>263420842.55000001</v>
      </c>
      <c r="L115">
        <v>257871848</v>
      </c>
      <c r="M115">
        <v>223408374</v>
      </c>
      <c r="N115">
        <v>222556837</v>
      </c>
      <c r="O115">
        <v>221773506.65000001</v>
      </c>
      <c r="P115">
        <v>221757695</v>
      </c>
      <c r="Q115">
        <v>216362594</v>
      </c>
      <c r="R115">
        <v>219408576</v>
      </c>
      <c r="S115">
        <v>169933034.16</v>
      </c>
      <c r="T115">
        <v>169417522</v>
      </c>
      <c r="U115">
        <v>168225977</v>
      </c>
      <c r="V115">
        <v>163082206</v>
      </c>
      <c r="W115">
        <v>161707826.41</v>
      </c>
      <c r="X115">
        <v>160436775</v>
      </c>
      <c r="Y115">
        <v>123005603</v>
      </c>
      <c r="Z115">
        <v>122365937</v>
      </c>
      <c r="AA115">
        <v>120573590.47</v>
      </c>
      <c r="AB115">
        <v>105205193</v>
      </c>
      <c r="AC115">
        <v>104527348.17</v>
      </c>
      <c r="AD115">
        <v>102440927</v>
      </c>
      <c r="AE115">
        <v>101598746</v>
      </c>
      <c r="AF115">
        <v>103578920</v>
      </c>
      <c r="AG115">
        <v>103044632.15000001</v>
      </c>
      <c r="AH115">
        <v>99963966</v>
      </c>
      <c r="AI115">
        <v>97857662</v>
      </c>
      <c r="AJ115">
        <v>89718401</v>
      </c>
      <c r="AK115">
        <v>89035187.719999999</v>
      </c>
      <c r="AL115">
        <v>85960859</v>
      </c>
      <c r="AM115">
        <v>85021702</v>
      </c>
      <c r="AN115">
        <v>79146453</v>
      </c>
      <c r="AO115">
        <v>77538774.239999995</v>
      </c>
      <c r="AP115">
        <v>75569115</v>
      </c>
      <c r="AQ115">
        <v>73272009</v>
      </c>
      <c r="AR115">
        <v>71181061</v>
      </c>
      <c r="AS115">
        <v>70283818.969999999</v>
      </c>
      <c r="AT115">
        <v>68343557</v>
      </c>
      <c r="AU115">
        <v>66293815</v>
      </c>
      <c r="AV115">
        <v>65616903</v>
      </c>
      <c r="AW115">
        <v>64059164.979999997</v>
      </c>
      <c r="AX115">
        <v>62181014</v>
      </c>
      <c r="AY115">
        <v>56225152</v>
      </c>
      <c r="AZ115">
        <v>54934484</v>
      </c>
      <c r="BA115">
        <v>53832563.009999998</v>
      </c>
      <c r="BB115">
        <v>51538885</v>
      </c>
      <c r="BC115">
        <v>51946908</v>
      </c>
      <c r="BD115">
        <v>51540175</v>
      </c>
      <c r="BE115">
        <v>50895449.920000002</v>
      </c>
      <c r="BF115">
        <v>48943072</v>
      </c>
      <c r="BG115">
        <v>49218110</v>
      </c>
      <c r="BH115">
        <v>46360737</v>
      </c>
      <c r="BI115">
        <v>43783780</v>
      </c>
      <c r="BJ115">
        <v>39933989</v>
      </c>
      <c r="BK115">
        <v>37430212</v>
      </c>
      <c r="BL115">
        <v>37119152</v>
      </c>
    </row>
    <row r="116" spans="1:73" x14ac:dyDescent="0.25">
      <c r="A116" t="s">
        <v>166</v>
      </c>
      <c r="B116" t="s">
        <v>167</v>
      </c>
      <c r="C116" t="s">
        <v>168</v>
      </c>
      <c r="D116" t="s">
        <v>169</v>
      </c>
      <c r="E116" t="s">
        <v>170</v>
      </c>
      <c r="F116" t="s">
        <v>171</v>
      </c>
      <c r="G116" t="s">
        <v>172</v>
      </c>
      <c r="H116" t="s">
        <v>173</v>
      </c>
      <c r="I116" t="s">
        <v>174</v>
      </c>
      <c r="J116" t="s">
        <v>175</v>
      </c>
      <c r="K116" t="s">
        <v>176</v>
      </c>
      <c r="L116" t="s">
        <v>177</v>
      </c>
      <c r="M116" t="s">
        <v>178</v>
      </c>
      <c r="N116" t="s">
        <v>179</v>
      </c>
      <c r="O116" t="s">
        <v>180</v>
      </c>
      <c r="P116" t="s">
        <v>181</v>
      </c>
      <c r="Q116" t="s">
        <v>182</v>
      </c>
      <c r="R116" t="s">
        <v>183</v>
      </c>
      <c r="S116" t="s">
        <v>184</v>
      </c>
      <c r="T116" t="s">
        <v>185</v>
      </c>
      <c r="U116" t="s">
        <v>186</v>
      </c>
      <c r="V116" t="s">
        <v>187</v>
      </c>
      <c r="W116" t="s">
        <v>188</v>
      </c>
      <c r="X116" t="s">
        <v>189</v>
      </c>
      <c r="Y116" t="s">
        <v>190</v>
      </c>
      <c r="Z116" t="s">
        <v>191</v>
      </c>
      <c r="AA116" t="s">
        <v>192</v>
      </c>
      <c r="AB116" t="s">
        <v>193</v>
      </c>
      <c r="AC116" t="s">
        <v>194</v>
      </c>
      <c r="AD116" t="s">
        <v>195</v>
      </c>
      <c r="AE116" t="s">
        <v>196</v>
      </c>
      <c r="AF116" t="s">
        <v>197</v>
      </c>
      <c r="AG116" t="s">
        <v>198</v>
      </c>
      <c r="AH116" t="s">
        <v>199</v>
      </c>
      <c r="AI116" t="s">
        <v>200</v>
      </c>
      <c r="AJ116" t="s">
        <v>201</v>
      </c>
      <c r="AK116" t="s">
        <v>202</v>
      </c>
      <c r="AL116" t="s">
        <v>203</v>
      </c>
      <c r="AM116" t="s">
        <v>204</v>
      </c>
      <c r="AN116" t="s">
        <v>205</v>
      </c>
      <c r="AO116" t="s">
        <v>206</v>
      </c>
      <c r="AP116" t="s">
        <v>207</v>
      </c>
      <c r="AQ116" t="s">
        <v>208</v>
      </c>
      <c r="AR116" t="s">
        <v>209</v>
      </c>
      <c r="AS116" t="s">
        <v>210</v>
      </c>
      <c r="AT116" t="s">
        <v>211</v>
      </c>
      <c r="AU116" t="s">
        <v>212</v>
      </c>
      <c r="AV116" t="s">
        <v>213</v>
      </c>
      <c r="AW116" t="s">
        <v>214</v>
      </c>
      <c r="AX116" t="s">
        <v>215</v>
      </c>
      <c r="AY116" t="s">
        <v>216</v>
      </c>
      <c r="AZ116" t="s">
        <v>217</v>
      </c>
      <c r="BA116" t="s">
        <v>218</v>
      </c>
      <c r="BB116" t="s">
        <v>219</v>
      </c>
      <c r="BC116" t="s">
        <v>220</v>
      </c>
      <c r="BD116" t="s">
        <v>221</v>
      </c>
      <c r="BE116" t="s">
        <v>222</v>
      </c>
      <c r="BF116" t="s">
        <v>223</v>
      </c>
      <c r="BG116" t="s">
        <v>224</v>
      </c>
      <c r="BH116" t="s">
        <v>225</v>
      </c>
      <c r="BI116" t="s">
        <v>226</v>
      </c>
      <c r="BJ116" t="s">
        <v>227</v>
      </c>
      <c r="BK116" t="s">
        <v>228</v>
      </c>
      <c r="BL116" t="s">
        <v>229</v>
      </c>
    </row>
    <row r="117" spans="1:73" x14ac:dyDescent="0.25">
      <c r="A117" t="s">
        <v>230</v>
      </c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</row>
    <row r="118" spans="1:73" x14ac:dyDescent="0.25">
      <c r="A118" t="s">
        <v>231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</row>
    <row r="119" spans="1:73" x14ac:dyDescent="0.25">
      <c r="A119" t="s">
        <v>232</v>
      </c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</row>
    <row r="120" spans="1:73" x14ac:dyDescent="0.25">
      <c r="A120" t="s">
        <v>233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</row>
    <row r="121" spans="1:73" x14ac:dyDescent="0.25">
      <c r="A121" s="5" t="s">
        <v>115</v>
      </c>
      <c r="B121" s="6">
        <f>IFERROR(INDEX(B$3:B$117,MATCH($A$121,$A$3:$A$117,0),1),0)</f>
        <v>19183299</v>
      </c>
      <c r="C121" s="6">
        <f t="shared" ref="C121:BL121" si="0">IFERROR(INDEX(C$3:C$117,MATCH($A$121,$A$3:$A$117,0),1),0)</f>
        <v>23027128.640000001</v>
      </c>
      <c r="D121" s="6">
        <f t="shared" si="0"/>
        <v>24552944</v>
      </c>
      <c r="E121" s="6">
        <f t="shared" si="0"/>
        <v>17373586</v>
      </c>
      <c r="F121" s="6">
        <f t="shared" si="0"/>
        <v>19498774</v>
      </c>
      <c r="G121" s="6">
        <f t="shared" si="0"/>
        <v>14130496.6</v>
      </c>
      <c r="H121" s="6">
        <f t="shared" si="0"/>
        <v>11908095</v>
      </c>
      <c r="I121" s="6">
        <f t="shared" si="0"/>
        <v>13386346</v>
      </c>
      <c r="J121" s="6">
        <f t="shared" si="0"/>
        <v>11262345</v>
      </c>
      <c r="K121" s="6">
        <f t="shared" si="0"/>
        <v>12136293.84</v>
      </c>
      <c r="L121" s="6">
        <f t="shared" si="0"/>
        <v>11818418</v>
      </c>
      <c r="M121" s="6">
        <f t="shared" si="0"/>
        <v>8682435</v>
      </c>
      <c r="N121" s="6">
        <f t="shared" si="0"/>
        <v>6734102</v>
      </c>
      <c r="O121" s="6">
        <f t="shared" si="0"/>
        <v>8284494.79</v>
      </c>
      <c r="P121" s="6">
        <f t="shared" si="0"/>
        <v>5942612</v>
      </c>
      <c r="Q121" s="6">
        <f t="shared" si="0"/>
        <v>5042232</v>
      </c>
      <c r="R121" s="6">
        <f t="shared" si="0"/>
        <v>3616784</v>
      </c>
      <c r="S121" s="6">
        <f t="shared" si="0"/>
        <v>3769203.29</v>
      </c>
      <c r="T121" s="6">
        <f t="shared" si="0"/>
        <v>3390714</v>
      </c>
      <c r="U121" s="6">
        <f t="shared" si="0"/>
        <v>2889314</v>
      </c>
      <c r="V121" s="6">
        <f t="shared" si="0"/>
        <v>3082892</v>
      </c>
      <c r="W121" s="6">
        <f t="shared" si="0"/>
        <v>2927965.86</v>
      </c>
      <c r="X121" s="6">
        <f t="shared" si="0"/>
        <v>1859003</v>
      </c>
      <c r="Y121" s="6">
        <f t="shared" si="0"/>
        <v>2266933</v>
      </c>
      <c r="Z121" s="6">
        <f t="shared" si="0"/>
        <v>2266933</v>
      </c>
      <c r="AA121" s="6">
        <f t="shared" si="0"/>
        <v>2307410.5499999998</v>
      </c>
      <c r="AB121" s="6">
        <f t="shared" si="0"/>
        <v>2436057</v>
      </c>
      <c r="AC121" s="6">
        <f t="shared" si="0"/>
        <v>4707620.46</v>
      </c>
      <c r="AD121" s="6">
        <f t="shared" si="0"/>
        <v>6084519</v>
      </c>
      <c r="AE121" s="6">
        <f t="shared" si="0"/>
        <v>6483645</v>
      </c>
      <c r="AF121" s="6">
        <f t="shared" si="0"/>
        <v>7141340</v>
      </c>
      <c r="AG121" s="6">
        <f t="shared" si="0"/>
        <v>5202315.33</v>
      </c>
      <c r="AH121" s="6">
        <f t="shared" si="0"/>
        <v>4699612</v>
      </c>
      <c r="AI121" s="6">
        <f t="shared" si="0"/>
        <v>4832882</v>
      </c>
      <c r="AJ121" s="6">
        <f t="shared" si="0"/>
        <v>4874552</v>
      </c>
      <c r="AK121" s="6">
        <f t="shared" si="0"/>
        <v>4478722</v>
      </c>
      <c r="AL121" s="6">
        <f t="shared" si="0"/>
        <v>3823422</v>
      </c>
      <c r="AM121" s="6">
        <f t="shared" si="0"/>
        <v>4101922</v>
      </c>
      <c r="AN121" s="6">
        <f t="shared" si="0"/>
        <v>4749692</v>
      </c>
      <c r="AO121" s="6">
        <f t="shared" si="0"/>
        <v>5153567</v>
      </c>
      <c r="AP121" s="6">
        <f t="shared" si="0"/>
        <v>5677442</v>
      </c>
      <c r="AQ121" s="6">
        <f t="shared" si="0"/>
        <v>5392977</v>
      </c>
      <c r="AR121" s="6">
        <f t="shared" si="0"/>
        <v>7311364</v>
      </c>
      <c r="AS121" s="6">
        <f t="shared" si="0"/>
        <v>6840358.4500000002</v>
      </c>
      <c r="AT121" s="6">
        <f t="shared" si="0"/>
        <v>5761758</v>
      </c>
      <c r="AU121" s="6">
        <f t="shared" si="0"/>
        <v>6506497</v>
      </c>
      <c r="AV121" s="6">
        <f t="shared" si="0"/>
        <v>6799786</v>
      </c>
      <c r="AW121" s="6">
        <f t="shared" si="0"/>
        <v>6906088.9299999997</v>
      </c>
      <c r="AX121" s="6">
        <f t="shared" si="0"/>
        <v>7491735</v>
      </c>
      <c r="AY121" s="6">
        <f t="shared" si="0"/>
        <v>7607089</v>
      </c>
      <c r="AZ121" s="6">
        <f t="shared" si="0"/>
        <v>3819676</v>
      </c>
      <c r="BA121" s="6">
        <f t="shared" si="0"/>
        <v>3403686.16</v>
      </c>
      <c r="BB121" s="6">
        <f t="shared" si="0"/>
        <v>4481246</v>
      </c>
      <c r="BC121" s="6">
        <f t="shared" si="0"/>
        <v>2832226</v>
      </c>
      <c r="BD121" s="6">
        <f t="shared" si="0"/>
        <v>2483196</v>
      </c>
      <c r="BE121" s="6">
        <f t="shared" si="0"/>
        <v>2200185.84</v>
      </c>
      <c r="BF121" s="6">
        <f t="shared" si="0"/>
        <v>1188664</v>
      </c>
      <c r="BG121" s="6">
        <f t="shared" si="0"/>
        <v>1188664</v>
      </c>
      <c r="BH121" s="6">
        <f t="shared" si="0"/>
        <v>3240070</v>
      </c>
      <c r="BI121" s="6">
        <f t="shared" si="0"/>
        <v>3320420</v>
      </c>
      <c r="BJ121" s="6">
        <f t="shared" si="0"/>
        <v>3369811</v>
      </c>
      <c r="BK121" s="6">
        <f t="shared" si="0"/>
        <v>3419821</v>
      </c>
      <c r="BL121" s="6">
        <f t="shared" si="0"/>
        <v>1969861</v>
      </c>
    </row>
    <row r="122" spans="1:73" x14ac:dyDescent="0.25">
      <c r="A122" s="5" t="s">
        <v>130</v>
      </c>
      <c r="B122" s="6">
        <f>IFERROR(INDEX(B$3:B$117,MATCH($A$122,$A3:$A$117,0),1),0)</f>
        <v>47051747</v>
      </c>
      <c r="C122" s="6">
        <f>IFERROR(INDEX(C$3:C$117,MATCH($A$122,$A3:$A$117,0),1),0)</f>
        <v>39762128.579999998</v>
      </c>
      <c r="D122" s="6">
        <f>IFERROR(INDEX(D$3:D$117,MATCH($A$122,$A3:$A$117,0),1),0)</f>
        <v>41941592</v>
      </c>
      <c r="E122" s="6">
        <f>IFERROR(INDEX(E$3:E$117,MATCH($A$122,$A3:$A$117,0),1),0)</f>
        <v>50318451</v>
      </c>
      <c r="F122" s="6">
        <f>IFERROR(INDEX(F$3:F$117,MATCH($A$122,$A3:$A$117,0),1),0)</f>
        <v>46573718</v>
      </c>
      <c r="G122" s="6">
        <f>IFERROR(INDEX(G$3:G$117,MATCH($A$122,$A3:$A$117,0),1),0)</f>
        <v>52304041.789999999</v>
      </c>
      <c r="H122" s="6">
        <f>IFERROR(INDEX(H$3:H$117,MATCH($A$122,$A3:$A$117,0),1),0)</f>
        <v>50099147</v>
      </c>
      <c r="I122" s="6">
        <f>IFERROR(INDEX(I$3:I$117,MATCH($A$122,$A3:$A$117,0),1),0)</f>
        <v>50768686</v>
      </c>
      <c r="J122" s="6">
        <f>IFERROR(INDEX(J$3:J$117,MATCH($A$122,$A3:$A$117,0),1),0)</f>
        <v>55295080</v>
      </c>
      <c r="K122" s="6">
        <f>IFERROR(INDEX(K$3:K$117,MATCH($A$122,$A3:$A$117,0),1),0)</f>
        <v>50683957.780000001</v>
      </c>
      <c r="L122" s="6">
        <f>IFERROR(INDEX(L$3:L$117,MATCH($A$122,$A3:$A$117,0),1),0)</f>
        <v>41251265</v>
      </c>
      <c r="M122" s="6">
        <f>IFERROR(INDEX(M$3:M$117,MATCH($A$122,$A3:$A$117,0),1),0)</f>
        <v>34002967</v>
      </c>
      <c r="N122" s="6">
        <f>IFERROR(INDEX(N$3:N$117,MATCH($A$122,$A3:$A$117,0),1),0)</f>
        <v>32338317</v>
      </c>
      <c r="O122" s="6">
        <f>IFERROR(INDEX(O$3:O$117,MATCH($A$122,$A3:$A$117,0),1),0)</f>
        <v>71841586.629999995</v>
      </c>
      <c r="P122" s="6">
        <f>IFERROR(INDEX(P$3:P$117,MATCH($A$122,$A3:$A$117,0),1),0)</f>
        <v>27080745</v>
      </c>
      <c r="Q122" s="6">
        <f>IFERROR(INDEX(Q$3:Q$117,MATCH($A$122,$A3:$A$117,0),1),0)</f>
        <v>27474352</v>
      </c>
      <c r="R122" s="6">
        <f>IFERROR(INDEX(R$3:R$117,MATCH($A$122,$A3:$A$117,0),1),0)</f>
        <v>26518271</v>
      </c>
      <c r="S122" s="6">
        <f>IFERROR(INDEX(S$3:S$117,MATCH($A$122,$A3:$A$117,0),1),0)</f>
        <v>25163538.800000001</v>
      </c>
      <c r="T122" s="6">
        <f>IFERROR(INDEX(T$3:T$117,MATCH($A$122,$A3:$A$117,0),1),0)</f>
        <v>27161275</v>
      </c>
      <c r="U122" s="6">
        <f>IFERROR(INDEX(U$3:U$117,MATCH($A$122,$A3:$A$117,0),1),0)</f>
        <v>25452421</v>
      </c>
      <c r="V122" s="6">
        <f>IFERROR(INDEX(V$3:V$117,MATCH($A$122,$A3:$A$117,0),1),0)</f>
        <v>19652136</v>
      </c>
      <c r="W122" s="6">
        <f>IFERROR(INDEX(W$3:W$117,MATCH($A$122,$A3:$A$117,0),1),0)</f>
        <v>19522147.449999999</v>
      </c>
      <c r="X122" s="6">
        <f>IFERROR(INDEX(X$3:X$117,MATCH($A$122,$A3:$A$117,0),1),0)</f>
        <v>16825562</v>
      </c>
      <c r="Y122" s="6">
        <f>IFERROR(INDEX(Y$3:Y$117,MATCH($A$122,$A3:$A$117,0),1),0)</f>
        <v>7088400</v>
      </c>
      <c r="Z122" s="6">
        <f>IFERROR(INDEX(Z$3:Z$117,MATCH($A$122,$A3:$A$117,0),1),0)</f>
        <v>7171800</v>
      </c>
      <c r="AA122" s="6">
        <f>IFERROR(INDEX(AA$3:AA$117,MATCH($A$122,$A3:$A$117,0),1),0)</f>
        <v>7255200</v>
      </c>
      <c r="AB122" s="6">
        <f>IFERROR(INDEX(AB$3:AB$117,MATCH($A$122,$A3:$A$117,0),1),0)</f>
        <v>12523010</v>
      </c>
      <c r="AC122" s="6">
        <f>IFERROR(INDEX(AC$3:AC$117,MATCH($A$122,$A3:$A$117,0),1),0)</f>
        <v>13496667.220000001</v>
      </c>
      <c r="AD122" s="6">
        <f>IFERROR(INDEX(AD$3:AD$117,MATCH($A$122,$A3:$A$117,0),1),0)</f>
        <v>13595287</v>
      </c>
      <c r="AE122" s="6">
        <f>IFERROR(INDEX(AE$3:AE$117,MATCH($A$122,$A3:$A$117,0),1),0)</f>
        <v>13910567</v>
      </c>
      <c r="AF122" s="6">
        <f>IFERROR(INDEX(AF$3:AF$117,MATCH($A$122,$A3:$A$117,0),1),0)</f>
        <v>14459067</v>
      </c>
      <c r="AG122" s="6">
        <f>IFERROR(INDEX(AG$3:AG$117,MATCH($A$122,$A3:$A$117,0),1),0)</f>
        <v>17454287.68</v>
      </c>
      <c r="AH122" s="6">
        <f>IFERROR(INDEX(AH$3:AH$117,MATCH($A$122,$A3:$A$117,0),1),0)</f>
        <v>15313173</v>
      </c>
      <c r="AI122" s="6">
        <f>IFERROR(INDEX(AI$3:AI$117,MATCH($A$122,$A3:$A$117,0),1),0)</f>
        <v>11177569</v>
      </c>
      <c r="AJ122" s="6">
        <f>IFERROR(INDEX(AJ$3:AJ$117,MATCH($A$122,$A3:$A$117,0),1),0)</f>
        <v>10333754</v>
      </c>
      <c r="AK122" s="6">
        <f>IFERROR(INDEX(AK$3:AK$117,MATCH($A$122,$A3:$A$117,0),1),0)</f>
        <v>11339939.68</v>
      </c>
      <c r="AL122" s="6">
        <f>IFERROR(INDEX(AL$3:AL$117,MATCH($A$122,$A3:$A$117,0),1),0)</f>
        <v>11510595</v>
      </c>
      <c r="AM122" s="6">
        <f>IFERROR(INDEX(AM$3:AM$117,MATCH($A$122,$A3:$A$117,0),1),0)</f>
        <v>12212451</v>
      </c>
      <c r="AN122" s="6">
        <f>IFERROR(INDEX(AN$3:AN$117,MATCH($A$122,$A3:$A$117,0),1),0)</f>
        <v>13037556</v>
      </c>
      <c r="AO122" s="6">
        <f>IFERROR(INDEX(AO$3:AO$117,MATCH($A$122,$A3:$A$117,0),1),0)</f>
        <v>13788036.68</v>
      </c>
      <c r="AP122" s="6">
        <f>IFERROR(INDEX(AP$3:AP$117,MATCH($A$122,$A3:$A$117,0),1),0)</f>
        <v>14779517</v>
      </c>
      <c r="AQ122" s="6">
        <f>IFERROR(INDEX(AQ$3:AQ$117,MATCH($A$122,$A3:$A$117,0),1),0)</f>
        <v>16235998</v>
      </c>
      <c r="AR122" s="6">
        <f>IFERROR(INDEX(AR$3:AR$117,MATCH($A$122,$A3:$A$117,0),1),0)</f>
        <v>18377248</v>
      </c>
      <c r="AS122" s="6">
        <f>IFERROR(INDEX(AS$3:AS$117,MATCH($A$122,$A3:$A$117,0),1),0)</f>
        <v>18943698</v>
      </c>
      <c r="AT122" s="6">
        <f>IFERROR(INDEX(AT$3:AT$117,MATCH($A$122,$A3:$A$117,0),1),0)</f>
        <v>20949778</v>
      </c>
      <c r="AU122" s="6">
        <f>IFERROR(INDEX(AU$3:AU$117,MATCH($A$122,$A3:$A$117,0),1),0)</f>
        <v>20132518</v>
      </c>
      <c r="AV122" s="6">
        <f>IFERROR(INDEX(AV$3:AV$117,MATCH($A$122,$A3:$A$117,0),1),0)</f>
        <v>19692880</v>
      </c>
      <c r="AW122" s="6">
        <f>IFERROR(INDEX(AW$3:AW$117,MATCH($A$122,$A3:$A$117,0),1),0)</f>
        <v>18484056.449999999</v>
      </c>
      <c r="AX122" s="6">
        <f>IFERROR(INDEX(AX$3:AX$117,MATCH($A$122,$A3:$A$117,0),1),0)</f>
        <v>14599889</v>
      </c>
      <c r="AY122" s="6">
        <f>IFERROR(INDEX(AY$3:AY$117,MATCH($A$122,$A3:$A$117,0),1),0)</f>
        <v>14261015</v>
      </c>
      <c r="AZ122" s="6">
        <f>IFERROR(INDEX(AZ$3:AZ$117,MATCH($A$122,$A3:$A$117,0),1),0)</f>
        <v>16731786</v>
      </c>
      <c r="BA122" s="6">
        <f>IFERROR(INDEX(BA$3:BA$117,MATCH($A$122,$A3:$A$117,0),1),0)</f>
        <v>15433265.9</v>
      </c>
      <c r="BB122" s="6">
        <f>IFERROR(INDEX(BB$3:BB$117,MATCH($A$122,$A3:$A$117,0),1),0)</f>
        <v>14848505</v>
      </c>
      <c r="BC122" s="6">
        <f>IFERROR(INDEX(BC$3:BC$117,MATCH($A$122,$A3:$A$117,0),1),0)</f>
        <v>15822640</v>
      </c>
      <c r="BD122" s="6">
        <f>IFERROR(INDEX(BD$3:BD$117,MATCH($A$122,$A3:$A$117,0),1),0)</f>
        <v>15401473</v>
      </c>
      <c r="BE122" s="6">
        <f>IFERROR(INDEX(BE$3:BE$117,MATCH($A$122,$A3:$A$117,0),1),0)</f>
        <v>15730371.359999999</v>
      </c>
      <c r="BF122" s="6">
        <f>IFERROR(INDEX(BF$3:BF$117,MATCH($A$122,$A3:$A$117,0),1),0)</f>
        <v>19197478</v>
      </c>
      <c r="BG122" s="6">
        <f>IFERROR(INDEX(BG$3:BG$117,MATCH($A$122,$A3:$A$117,0),1),0)</f>
        <v>17132038</v>
      </c>
      <c r="BH122" s="6">
        <f>IFERROR(INDEX(BH$3:BH$117,MATCH($A$122,$A3:$A$117,0),1),0)</f>
        <v>12618405</v>
      </c>
      <c r="BI122" s="6">
        <f>IFERROR(INDEX(BI$3:BI$117,MATCH($A$122,$A3:$A$117,0),1),0)</f>
        <v>11836274</v>
      </c>
      <c r="BJ122" s="6">
        <f>IFERROR(INDEX(BJ$3:BJ$117,MATCH($A$122,$A3:$A$117,0),1),0)</f>
        <v>9379791</v>
      </c>
      <c r="BK122" s="6">
        <f>IFERROR(INDEX(BK$3:BK$117,MATCH($A$122,$A3:$A$117,0),1),0)</f>
        <v>8084896</v>
      </c>
      <c r="BL122" s="6">
        <f>IFERROR(INDEX(BL$3:BL$117,MATCH($A$122,$A3:$A$117,0),1),0)</f>
        <v>9819971</v>
      </c>
    </row>
    <row r="123" spans="1:73" s="8" customFormat="1" x14ac:dyDescent="0.25">
      <c r="A123" s="7" t="s">
        <v>234</v>
      </c>
      <c r="B123" s="8">
        <f>B119+B120+B121</f>
        <v>19183299</v>
      </c>
      <c r="C123" s="8">
        <f t="shared" ref="C123:BC123" si="1">C119+C120+C121</f>
        <v>23027128.640000001</v>
      </c>
      <c r="D123" s="8">
        <f t="shared" si="1"/>
        <v>24552944</v>
      </c>
      <c r="E123" s="8">
        <f t="shared" si="1"/>
        <v>17373586</v>
      </c>
      <c r="F123" s="8">
        <f t="shared" si="1"/>
        <v>19498774</v>
      </c>
      <c r="G123" s="8">
        <f t="shared" si="1"/>
        <v>14130496.6</v>
      </c>
      <c r="H123" s="8">
        <f t="shared" si="1"/>
        <v>11908095</v>
      </c>
      <c r="I123" s="8">
        <f t="shared" si="1"/>
        <v>13386346</v>
      </c>
      <c r="J123" s="8">
        <f t="shared" si="1"/>
        <v>11262345</v>
      </c>
      <c r="K123" s="8">
        <f t="shared" si="1"/>
        <v>12136293.84</v>
      </c>
      <c r="L123" s="8">
        <f t="shared" si="1"/>
        <v>11818418</v>
      </c>
      <c r="M123" s="8">
        <f t="shared" si="1"/>
        <v>8682435</v>
      </c>
      <c r="N123" s="8">
        <f t="shared" si="1"/>
        <v>6734102</v>
      </c>
      <c r="O123" s="8">
        <f t="shared" si="1"/>
        <v>8284494.79</v>
      </c>
      <c r="P123" s="8">
        <f t="shared" si="1"/>
        <v>5942612</v>
      </c>
      <c r="Q123" s="8">
        <f t="shared" si="1"/>
        <v>5042232</v>
      </c>
      <c r="R123" s="8">
        <f t="shared" si="1"/>
        <v>3616784</v>
      </c>
      <c r="S123" s="8">
        <f t="shared" si="1"/>
        <v>3769203.29</v>
      </c>
      <c r="T123" s="8">
        <f t="shared" si="1"/>
        <v>3390714</v>
      </c>
      <c r="U123" s="8">
        <f t="shared" si="1"/>
        <v>2889314</v>
      </c>
      <c r="V123" s="8">
        <f t="shared" si="1"/>
        <v>3082892</v>
      </c>
      <c r="W123" s="8">
        <f t="shared" si="1"/>
        <v>2927965.86</v>
      </c>
      <c r="X123" s="8">
        <f t="shared" si="1"/>
        <v>1859003</v>
      </c>
      <c r="Y123" s="8">
        <f t="shared" si="1"/>
        <v>2266933</v>
      </c>
      <c r="Z123" s="8">
        <f t="shared" si="1"/>
        <v>2266933</v>
      </c>
      <c r="AA123" s="8">
        <f t="shared" si="1"/>
        <v>2307410.5499999998</v>
      </c>
      <c r="AB123" s="8">
        <f t="shared" si="1"/>
        <v>2436057</v>
      </c>
      <c r="AC123" s="8">
        <f t="shared" si="1"/>
        <v>4707620.46</v>
      </c>
      <c r="AD123" s="8">
        <f t="shared" si="1"/>
        <v>6084519</v>
      </c>
      <c r="AE123" s="8">
        <f t="shared" si="1"/>
        <v>6483645</v>
      </c>
      <c r="AF123" s="8">
        <f t="shared" si="1"/>
        <v>7141340</v>
      </c>
      <c r="AG123" s="8">
        <f t="shared" si="1"/>
        <v>5202315.33</v>
      </c>
      <c r="AH123" s="8">
        <f t="shared" si="1"/>
        <v>4699612</v>
      </c>
      <c r="AI123" s="8">
        <f t="shared" si="1"/>
        <v>4832882</v>
      </c>
      <c r="AJ123" s="8">
        <f t="shared" si="1"/>
        <v>4874552</v>
      </c>
      <c r="AK123" s="8">
        <f t="shared" si="1"/>
        <v>4478722</v>
      </c>
      <c r="AL123" s="8">
        <f t="shared" si="1"/>
        <v>3823422</v>
      </c>
      <c r="AM123" s="8">
        <f t="shared" si="1"/>
        <v>4101922</v>
      </c>
      <c r="AN123" s="8">
        <f t="shared" si="1"/>
        <v>4749692</v>
      </c>
      <c r="AO123" s="8">
        <f t="shared" si="1"/>
        <v>5153567</v>
      </c>
      <c r="AP123" s="8">
        <f t="shared" si="1"/>
        <v>5677442</v>
      </c>
      <c r="AQ123" s="8">
        <f t="shared" si="1"/>
        <v>5392977</v>
      </c>
      <c r="AR123" s="8">
        <f t="shared" si="1"/>
        <v>7311364</v>
      </c>
      <c r="AS123" s="8">
        <f t="shared" si="1"/>
        <v>6840358.4500000002</v>
      </c>
      <c r="AT123" s="8">
        <f t="shared" si="1"/>
        <v>5761758</v>
      </c>
      <c r="AU123" s="8">
        <f t="shared" si="1"/>
        <v>6506497</v>
      </c>
      <c r="AV123" s="8">
        <f t="shared" si="1"/>
        <v>6799786</v>
      </c>
      <c r="AW123" s="8">
        <f t="shared" si="1"/>
        <v>6906088.9299999997</v>
      </c>
      <c r="AX123" s="8">
        <f t="shared" si="1"/>
        <v>7491735</v>
      </c>
      <c r="AY123" s="8">
        <f t="shared" si="1"/>
        <v>7607089</v>
      </c>
      <c r="AZ123" s="8">
        <f t="shared" si="1"/>
        <v>3819676</v>
      </c>
      <c r="BA123" s="8">
        <f t="shared" si="1"/>
        <v>3403686.16</v>
      </c>
      <c r="BB123" s="8">
        <f t="shared" si="1"/>
        <v>4481246</v>
      </c>
      <c r="BC123" s="8">
        <f t="shared" si="1"/>
        <v>2832226</v>
      </c>
      <c r="BD123" s="8">
        <f t="shared" ref="BD123:BL123" si="2">+BD42+BD46+BD49</f>
        <v>47860724</v>
      </c>
      <c r="BE123" s="8">
        <f t="shared" si="2"/>
        <v>47889937.620000005</v>
      </c>
      <c r="BF123" s="8">
        <f t="shared" si="2"/>
        <v>46336309</v>
      </c>
      <c r="BG123" s="8">
        <f t="shared" si="2"/>
        <v>45779051</v>
      </c>
      <c r="BH123" s="8">
        <f t="shared" si="2"/>
        <v>41873226</v>
      </c>
      <c r="BI123" s="8">
        <f t="shared" si="2"/>
        <v>38391262</v>
      </c>
      <c r="BJ123" s="8">
        <f t="shared" si="2"/>
        <v>35680484</v>
      </c>
      <c r="BK123" s="8">
        <f t="shared" si="2"/>
        <v>34547552</v>
      </c>
      <c r="BL123" s="8">
        <f t="shared" si="2"/>
        <v>32727116</v>
      </c>
    </row>
    <row r="124" spans="1:73" s="8" customFormat="1" x14ac:dyDescent="0.25">
      <c r="A124" s="7" t="s">
        <v>235</v>
      </c>
      <c r="B124" s="8">
        <f>B122</f>
        <v>47051747</v>
      </c>
      <c r="C124" s="8">
        <f t="shared" ref="C124:BL124" si="3">C122</f>
        <v>39762128.579999998</v>
      </c>
      <c r="D124" s="8">
        <f t="shared" si="3"/>
        <v>41941592</v>
      </c>
      <c r="E124" s="8">
        <f t="shared" si="3"/>
        <v>50318451</v>
      </c>
      <c r="F124" s="8">
        <f t="shared" si="3"/>
        <v>46573718</v>
      </c>
      <c r="G124" s="8">
        <f t="shared" si="3"/>
        <v>52304041.789999999</v>
      </c>
      <c r="H124" s="8">
        <f t="shared" si="3"/>
        <v>50099147</v>
      </c>
      <c r="I124" s="8">
        <f t="shared" si="3"/>
        <v>50768686</v>
      </c>
      <c r="J124" s="8">
        <f t="shared" si="3"/>
        <v>55295080</v>
      </c>
      <c r="K124" s="8">
        <f t="shared" si="3"/>
        <v>50683957.780000001</v>
      </c>
      <c r="L124" s="8">
        <f t="shared" si="3"/>
        <v>41251265</v>
      </c>
      <c r="M124" s="8">
        <f t="shared" si="3"/>
        <v>34002967</v>
      </c>
      <c r="N124" s="8">
        <f t="shared" si="3"/>
        <v>32338317</v>
      </c>
      <c r="O124" s="8">
        <f t="shared" si="3"/>
        <v>71841586.629999995</v>
      </c>
      <c r="P124" s="8">
        <f t="shared" si="3"/>
        <v>27080745</v>
      </c>
      <c r="Q124" s="8">
        <f t="shared" si="3"/>
        <v>27474352</v>
      </c>
      <c r="R124" s="8">
        <f t="shared" si="3"/>
        <v>26518271</v>
      </c>
      <c r="S124" s="8">
        <f t="shared" si="3"/>
        <v>25163538.800000001</v>
      </c>
      <c r="T124" s="8">
        <f t="shared" si="3"/>
        <v>27161275</v>
      </c>
      <c r="U124" s="8">
        <f t="shared" si="3"/>
        <v>25452421</v>
      </c>
      <c r="V124" s="8">
        <f t="shared" si="3"/>
        <v>19652136</v>
      </c>
      <c r="W124" s="8">
        <f t="shared" si="3"/>
        <v>19522147.449999999</v>
      </c>
      <c r="X124" s="8">
        <f t="shared" si="3"/>
        <v>16825562</v>
      </c>
      <c r="Y124" s="8">
        <f t="shared" si="3"/>
        <v>7088400</v>
      </c>
      <c r="Z124" s="8">
        <f t="shared" si="3"/>
        <v>7171800</v>
      </c>
      <c r="AA124" s="8">
        <f t="shared" si="3"/>
        <v>7255200</v>
      </c>
      <c r="AB124" s="8">
        <f t="shared" si="3"/>
        <v>12523010</v>
      </c>
      <c r="AC124" s="8">
        <f t="shared" si="3"/>
        <v>13496667.220000001</v>
      </c>
      <c r="AD124" s="8">
        <f t="shared" si="3"/>
        <v>13595287</v>
      </c>
      <c r="AE124" s="8">
        <f t="shared" si="3"/>
        <v>13910567</v>
      </c>
      <c r="AF124" s="8">
        <f t="shared" si="3"/>
        <v>14459067</v>
      </c>
      <c r="AG124" s="8">
        <f t="shared" si="3"/>
        <v>17454287.68</v>
      </c>
      <c r="AH124" s="8">
        <f t="shared" si="3"/>
        <v>15313173</v>
      </c>
      <c r="AI124" s="8">
        <f t="shared" si="3"/>
        <v>11177569</v>
      </c>
      <c r="AJ124" s="8">
        <f t="shared" si="3"/>
        <v>10333754</v>
      </c>
      <c r="AK124" s="8">
        <f t="shared" si="3"/>
        <v>11339939.68</v>
      </c>
      <c r="AL124" s="8">
        <f t="shared" si="3"/>
        <v>11510595</v>
      </c>
      <c r="AM124" s="8">
        <f t="shared" si="3"/>
        <v>12212451</v>
      </c>
      <c r="AN124" s="8">
        <f t="shared" si="3"/>
        <v>13037556</v>
      </c>
      <c r="AO124" s="8">
        <f t="shared" si="3"/>
        <v>13788036.68</v>
      </c>
      <c r="AP124" s="8">
        <f t="shared" si="3"/>
        <v>14779517</v>
      </c>
      <c r="AQ124" s="8">
        <f t="shared" si="3"/>
        <v>16235998</v>
      </c>
      <c r="AR124" s="8">
        <f t="shared" si="3"/>
        <v>18377248</v>
      </c>
      <c r="AS124" s="8">
        <f t="shared" si="3"/>
        <v>18943698</v>
      </c>
      <c r="AT124" s="8">
        <f t="shared" si="3"/>
        <v>20949778</v>
      </c>
      <c r="AU124" s="8">
        <f t="shared" si="3"/>
        <v>20132518</v>
      </c>
      <c r="AV124" s="8">
        <f t="shared" si="3"/>
        <v>19692880</v>
      </c>
      <c r="AW124" s="8">
        <f t="shared" si="3"/>
        <v>18484056.449999999</v>
      </c>
      <c r="AX124" s="8">
        <f t="shared" si="3"/>
        <v>14599889</v>
      </c>
      <c r="AY124" s="8">
        <f t="shared" si="3"/>
        <v>14261015</v>
      </c>
      <c r="AZ124" s="8">
        <f t="shared" si="3"/>
        <v>16731786</v>
      </c>
      <c r="BA124" s="8">
        <f t="shared" si="3"/>
        <v>15433265.9</v>
      </c>
      <c r="BB124" s="8">
        <f t="shared" si="3"/>
        <v>14848505</v>
      </c>
      <c r="BC124" s="8">
        <f t="shared" si="3"/>
        <v>15822640</v>
      </c>
      <c r="BD124" s="8">
        <f t="shared" si="3"/>
        <v>15401473</v>
      </c>
      <c r="BE124" s="8">
        <f t="shared" si="3"/>
        <v>15730371.359999999</v>
      </c>
      <c r="BF124" s="8">
        <f t="shared" si="3"/>
        <v>19197478</v>
      </c>
      <c r="BG124" s="8">
        <f t="shared" si="3"/>
        <v>17132038</v>
      </c>
      <c r="BH124" s="8">
        <f t="shared" si="3"/>
        <v>12618405</v>
      </c>
      <c r="BI124" s="8">
        <f t="shared" si="3"/>
        <v>11836274</v>
      </c>
      <c r="BJ124" s="8">
        <f t="shared" si="3"/>
        <v>9379791</v>
      </c>
      <c r="BK124" s="8">
        <f t="shared" si="3"/>
        <v>8084896</v>
      </c>
      <c r="BL124" s="8">
        <f t="shared" si="3"/>
        <v>9819971</v>
      </c>
    </row>
    <row r="125" spans="1:73" s="9" customFormat="1" x14ac:dyDescent="0.25">
      <c r="A125" s="7" t="s">
        <v>236</v>
      </c>
      <c r="B125" s="9">
        <f>SUM(B123:B124)</f>
        <v>66235046</v>
      </c>
      <c r="C125" s="9">
        <f t="shared" ref="C125:BL125" si="4">SUM(C123:C124)</f>
        <v>62789257.219999999</v>
      </c>
      <c r="D125" s="9">
        <f t="shared" si="4"/>
        <v>66494536</v>
      </c>
      <c r="E125" s="9">
        <f t="shared" si="4"/>
        <v>67692037</v>
      </c>
      <c r="F125" s="9">
        <f t="shared" si="4"/>
        <v>66072492</v>
      </c>
      <c r="G125" s="9">
        <f t="shared" si="4"/>
        <v>66434538.390000001</v>
      </c>
      <c r="H125" s="9">
        <f t="shared" si="4"/>
        <v>62007242</v>
      </c>
      <c r="I125" s="9">
        <f t="shared" si="4"/>
        <v>64155032</v>
      </c>
      <c r="J125" s="9">
        <f t="shared" si="4"/>
        <v>66557425</v>
      </c>
      <c r="K125" s="9">
        <f t="shared" si="4"/>
        <v>62820251.620000005</v>
      </c>
      <c r="L125" s="9">
        <f t="shared" si="4"/>
        <v>53069683</v>
      </c>
      <c r="M125" s="9">
        <f t="shared" si="4"/>
        <v>42685402</v>
      </c>
      <c r="N125" s="9">
        <f t="shared" si="4"/>
        <v>39072419</v>
      </c>
      <c r="O125" s="9">
        <f t="shared" si="4"/>
        <v>80126081.420000002</v>
      </c>
      <c r="P125" s="9">
        <f t="shared" si="4"/>
        <v>33023357</v>
      </c>
      <c r="Q125" s="9">
        <f t="shared" si="4"/>
        <v>32516584</v>
      </c>
      <c r="R125" s="9">
        <f t="shared" si="4"/>
        <v>30135055</v>
      </c>
      <c r="S125" s="9">
        <f t="shared" si="4"/>
        <v>28932742.09</v>
      </c>
      <c r="T125" s="9">
        <f t="shared" si="4"/>
        <v>30551989</v>
      </c>
      <c r="U125" s="9">
        <f t="shared" si="4"/>
        <v>28341735</v>
      </c>
      <c r="V125" s="9">
        <f t="shared" si="4"/>
        <v>22735028</v>
      </c>
      <c r="W125" s="9">
        <f t="shared" si="4"/>
        <v>22450113.309999999</v>
      </c>
      <c r="X125" s="9">
        <f t="shared" si="4"/>
        <v>18684565</v>
      </c>
      <c r="Y125" s="9">
        <f t="shared" si="4"/>
        <v>9355333</v>
      </c>
      <c r="Z125" s="9">
        <f t="shared" si="4"/>
        <v>9438733</v>
      </c>
      <c r="AA125" s="9">
        <f t="shared" si="4"/>
        <v>9562610.5500000007</v>
      </c>
      <c r="AB125" s="9">
        <f t="shared" si="4"/>
        <v>14959067</v>
      </c>
      <c r="AC125" s="9">
        <f t="shared" si="4"/>
        <v>18204287.68</v>
      </c>
      <c r="AD125" s="9">
        <f t="shared" si="4"/>
        <v>19679806</v>
      </c>
      <c r="AE125" s="9">
        <f t="shared" si="4"/>
        <v>20394212</v>
      </c>
      <c r="AF125" s="9">
        <f t="shared" si="4"/>
        <v>21600407</v>
      </c>
      <c r="AG125" s="9">
        <f t="shared" si="4"/>
        <v>22656603.009999998</v>
      </c>
      <c r="AH125" s="9">
        <f t="shared" si="4"/>
        <v>20012785</v>
      </c>
      <c r="AI125" s="9">
        <f t="shared" si="4"/>
        <v>16010451</v>
      </c>
      <c r="AJ125" s="9">
        <f t="shared" si="4"/>
        <v>15208306</v>
      </c>
      <c r="AK125" s="9">
        <f t="shared" si="4"/>
        <v>15818661.68</v>
      </c>
      <c r="AL125" s="9">
        <f t="shared" si="4"/>
        <v>15334017</v>
      </c>
      <c r="AM125" s="9">
        <f t="shared" si="4"/>
        <v>16314373</v>
      </c>
      <c r="AN125" s="9">
        <f t="shared" si="4"/>
        <v>17787248</v>
      </c>
      <c r="AO125" s="9">
        <f t="shared" si="4"/>
        <v>18941603.68</v>
      </c>
      <c r="AP125" s="9">
        <f t="shared" si="4"/>
        <v>20456959</v>
      </c>
      <c r="AQ125" s="9">
        <f t="shared" si="4"/>
        <v>21628975</v>
      </c>
      <c r="AR125" s="9">
        <f t="shared" si="4"/>
        <v>25688612</v>
      </c>
      <c r="AS125" s="9">
        <f t="shared" si="4"/>
        <v>25784056.449999999</v>
      </c>
      <c r="AT125" s="9">
        <f t="shared" si="4"/>
        <v>26711536</v>
      </c>
      <c r="AU125" s="9">
        <f t="shared" si="4"/>
        <v>26639015</v>
      </c>
      <c r="AV125" s="9">
        <f t="shared" si="4"/>
        <v>26492666</v>
      </c>
      <c r="AW125" s="9">
        <f t="shared" si="4"/>
        <v>25390145.379999999</v>
      </c>
      <c r="AX125" s="9">
        <f t="shared" si="4"/>
        <v>22091624</v>
      </c>
      <c r="AY125" s="9">
        <f t="shared" si="4"/>
        <v>21868104</v>
      </c>
      <c r="AZ125" s="9">
        <f t="shared" si="4"/>
        <v>20551462</v>
      </c>
      <c r="BA125" s="9">
        <f t="shared" si="4"/>
        <v>18836952.060000002</v>
      </c>
      <c r="BB125" s="9">
        <f t="shared" si="4"/>
        <v>19329751</v>
      </c>
      <c r="BC125" s="9">
        <f t="shared" si="4"/>
        <v>18654866</v>
      </c>
      <c r="BD125" s="9">
        <f t="shared" si="4"/>
        <v>63262197</v>
      </c>
      <c r="BE125" s="9">
        <f t="shared" si="4"/>
        <v>63620308.980000004</v>
      </c>
      <c r="BF125" s="9">
        <f t="shared" si="4"/>
        <v>65533787</v>
      </c>
      <c r="BG125" s="9">
        <f t="shared" si="4"/>
        <v>62911089</v>
      </c>
      <c r="BH125" s="9">
        <f t="shared" si="4"/>
        <v>54491631</v>
      </c>
      <c r="BI125" s="9">
        <f t="shared" si="4"/>
        <v>50227536</v>
      </c>
      <c r="BJ125" s="9">
        <f t="shared" si="4"/>
        <v>45060275</v>
      </c>
      <c r="BK125" s="9">
        <f t="shared" si="4"/>
        <v>42632448</v>
      </c>
      <c r="BL125" s="9">
        <f t="shared" si="4"/>
        <v>42547087</v>
      </c>
    </row>
    <row r="126" spans="1:73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</row>
    <row r="127" spans="1:73" x14ac:dyDescent="0.25">
      <c r="A127" s="10" t="s">
        <v>237</v>
      </c>
    </row>
    <row r="128" spans="1:73" s="3" customFormat="1" ht="14" x14ac:dyDescent="0.3">
      <c r="A128" t="s">
        <v>1</v>
      </c>
      <c r="B128" t="s">
        <v>2</v>
      </c>
      <c r="C128" t="s">
        <v>238</v>
      </c>
      <c r="D128" t="s">
        <v>4</v>
      </c>
      <c r="E128" t="s">
        <v>5</v>
      </c>
      <c r="F128" t="s">
        <v>6</v>
      </c>
      <c r="G128" t="s">
        <v>239</v>
      </c>
      <c r="H128" t="s">
        <v>8</v>
      </c>
      <c r="I128" t="s">
        <v>9</v>
      </c>
      <c r="J128" t="s">
        <v>10</v>
      </c>
      <c r="K128" t="s">
        <v>240</v>
      </c>
      <c r="L128" t="s">
        <v>12</v>
      </c>
      <c r="M128" t="s">
        <v>13</v>
      </c>
      <c r="N128" t="s">
        <v>14</v>
      </c>
      <c r="O128" t="s">
        <v>241</v>
      </c>
      <c r="P128" t="s">
        <v>16</v>
      </c>
      <c r="Q128" t="s">
        <v>17</v>
      </c>
      <c r="R128" t="s">
        <v>18</v>
      </c>
      <c r="S128" t="s">
        <v>242</v>
      </c>
      <c r="T128" t="s">
        <v>20</v>
      </c>
      <c r="U128" t="s">
        <v>21</v>
      </c>
      <c r="V128" t="s">
        <v>22</v>
      </c>
      <c r="W128" t="s">
        <v>243</v>
      </c>
      <c r="X128" t="s">
        <v>24</v>
      </c>
      <c r="Y128" t="s">
        <v>25</v>
      </c>
      <c r="Z128" t="s">
        <v>26</v>
      </c>
      <c r="AA128" t="s">
        <v>244</v>
      </c>
      <c r="AB128" t="s">
        <v>28</v>
      </c>
      <c r="AC128" t="s">
        <v>245</v>
      </c>
      <c r="AD128" t="s">
        <v>30</v>
      </c>
      <c r="AE128" t="s">
        <v>31</v>
      </c>
      <c r="AF128" t="s">
        <v>32</v>
      </c>
      <c r="AG128" t="s">
        <v>246</v>
      </c>
      <c r="AH128" t="s">
        <v>34</v>
      </c>
      <c r="AI128" t="s">
        <v>35</v>
      </c>
      <c r="AJ128" t="s">
        <v>36</v>
      </c>
      <c r="AK128" t="s">
        <v>247</v>
      </c>
      <c r="AL128" t="s">
        <v>38</v>
      </c>
      <c r="AM128" t="s">
        <v>39</v>
      </c>
      <c r="AN128" t="s">
        <v>40</v>
      </c>
      <c r="AO128" t="s">
        <v>248</v>
      </c>
      <c r="AP128" t="s">
        <v>42</v>
      </c>
      <c r="AQ128" t="s">
        <v>43</v>
      </c>
      <c r="AR128" t="s">
        <v>44</v>
      </c>
      <c r="AS128" t="s">
        <v>249</v>
      </c>
      <c r="AT128" t="s">
        <v>46</v>
      </c>
      <c r="AU128" t="s">
        <v>47</v>
      </c>
      <c r="AV128" t="s">
        <v>48</v>
      </c>
      <c r="AW128" t="s">
        <v>250</v>
      </c>
      <c r="AX128" t="s">
        <v>50</v>
      </c>
      <c r="AY128" t="s">
        <v>51</v>
      </c>
      <c r="AZ128" t="s">
        <v>52</v>
      </c>
      <c r="BA128" t="s">
        <v>251</v>
      </c>
      <c r="BB128" t="s">
        <v>54</v>
      </c>
      <c r="BC128" t="s">
        <v>55</v>
      </c>
      <c r="BD128" t="s">
        <v>56</v>
      </c>
      <c r="BE128" t="s">
        <v>252</v>
      </c>
      <c r="BF128" t="s">
        <v>58</v>
      </c>
      <c r="BG128" t="s">
        <v>59</v>
      </c>
      <c r="BH128" t="s">
        <v>60</v>
      </c>
      <c r="BI128" t="s">
        <v>253</v>
      </c>
      <c r="BJ128" t="s">
        <v>62</v>
      </c>
      <c r="BK128" t="s">
        <v>63</v>
      </c>
      <c r="BL128" t="s">
        <v>64</v>
      </c>
      <c r="BM128"/>
      <c r="BN128"/>
      <c r="BO128"/>
      <c r="BP128"/>
      <c r="BQ128"/>
      <c r="BR128"/>
      <c r="BS128"/>
      <c r="BT128"/>
      <c r="BU128"/>
    </row>
    <row r="129" spans="1:73" x14ac:dyDescent="0.25">
      <c r="A129" t="s">
        <v>254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</row>
    <row r="130" spans="1:73" x14ac:dyDescent="0.25">
      <c r="A130" t="s">
        <v>255</v>
      </c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</row>
    <row r="131" spans="1:73" x14ac:dyDescent="0.25">
      <c r="A131" t="s">
        <v>256</v>
      </c>
      <c r="B131">
        <v>12173653</v>
      </c>
      <c r="C131">
        <v>13135997.6</v>
      </c>
      <c r="D131">
        <v>12363121</v>
      </c>
      <c r="E131">
        <v>11272525</v>
      </c>
      <c r="F131">
        <v>10388797</v>
      </c>
      <c r="G131">
        <v>10615030.960000001</v>
      </c>
      <c r="H131">
        <v>9410507</v>
      </c>
      <c r="I131">
        <v>8956774</v>
      </c>
      <c r="J131">
        <v>8144490</v>
      </c>
      <c r="K131">
        <v>8044900.2800000003</v>
      </c>
      <c r="L131">
        <v>5032452</v>
      </c>
      <c r="M131">
        <v>6340869</v>
      </c>
      <c r="N131">
        <v>6842737</v>
      </c>
      <c r="O131">
        <v>8065303.9000000004</v>
      </c>
      <c r="P131">
        <v>7317925</v>
      </c>
      <c r="Q131">
        <v>4279261</v>
      </c>
      <c r="R131">
        <v>8199540</v>
      </c>
      <c r="S131">
        <v>11132737.52</v>
      </c>
      <c r="T131">
        <v>8810543</v>
      </c>
      <c r="U131">
        <v>8633825</v>
      </c>
      <c r="V131">
        <v>8142286</v>
      </c>
      <c r="W131">
        <v>8632396.3800000008</v>
      </c>
      <c r="X131">
        <v>8645999</v>
      </c>
      <c r="Y131">
        <v>8878229</v>
      </c>
      <c r="Z131">
        <v>7730439</v>
      </c>
      <c r="AA131">
        <v>7309836.1900000004</v>
      </c>
      <c r="AB131">
        <v>7205106</v>
      </c>
      <c r="AC131">
        <v>7100339.4500000002</v>
      </c>
      <c r="AD131">
        <v>6929999</v>
      </c>
      <c r="AE131">
        <v>6800004</v>
      </c>
      <c r="AF131">
        <v>6803358</v>
      </c>
      <c r="AG131">
        <v>6602441.4100000001</v>
      </c>
      <c r="AH131">
        <v>6071003</v>
      </c>
      <c r="AI131">
        <v>5847691</v>
      </c>
      <c r="AJ131">
        <v>5761430</v>
      </c>
      <c r="AK131">
        <v>5754727.6900000004</v>
      </c>
      <c r="AL131">
        <v>5759614</v>
      </c>
      <c r="AM131">
        <v>5519711</v>
      </c>
      <c r="AN131">
        <v>5273489</v>
      </c>
      <c r="AO131">
        <v>5319494.83</v>
      </c>
      <c r="AP131">
        <v>4864250</v>
      </c>
      <c r="AQ131">
        <v>4862020</v>
      </c>
      <c r="AR131">
        <v>4867410</v>
      </c>
      <c r="AS131">
        <v>4457674.21</v>
      </c>
      <c r="AT131">
        <v>4255250</v>
      </c>
      <c r="AU131">
        <v>4134364</v>
      </c>
      <c r="AV131">
        <v>3914484</v>
      </c>
      <c r="AW131">
        <v>3327447.19</v>
      </c>
      <c r="AX131">
        <v>2959693</v>
      </c>
      <c r="AY131">
        <v>2767752</v>
      </c>
      <c r="AZ131">
        <v>2895837</v>
      </c>
      <c r="BA131">
        <v>2866026.43</v>
      </c>
      <c r="BB131">
        <v>2415713</v>
      </c>
      <c r="BC131">
        <v>2341145</v>
      </c>
      <c r="BD131">
        <v>2907018</v>
      </c>
      <c r="BE131">
        <v>2801430.56</v>
      </c>
      <c r="BF131">
        <v>2782924</v>
      </c>
      <c r="BG131">
        <v>2751841</v>
      </c>
      <c r="BH131">
        <v>2598061</v>
      </c>
      <c r="BI131">
        <v>2215675</v>
      </c>
      <c r="BJ131">
        <v>2160289</v>
      </c>
      <c r="BK131">
        <v>2131988</v>
      </c>
      <c r="BL131">
        <v>2090679</v>
      </c>
      <c r="BM131"/>
      <c r="BN131"/>
      <c r="BO131"/>
      <c r="BP131"/>
      <c r="BQ131"/>
      <c r="BR131"/>
      <c r="BS131"/>
      <c r="BT131"/>
      <c r="BU131"/>
    </row>
    <row r="132" spans="1:73" x14ac:dyDescent="0.25">
      <c r="A132" t="s">
        <v>257</v>
      </c>
      <c r="B132">
        <v>490579</v>
      </c>
      <c r="C132">
        <v>449136.07</v>
      </c>
      <c r="D132">
        <v>384264</v>
      </c>
      <c r="E132">
        <v>367842</v>
      </c>
      <c r="F132">
        <v>353209</v>
      </c>
      <c r="G132">
        <v>336770.22</v>
      </c>
      <c r="H132">
        <v>251683</v>
      </c>
      <c r="I132">
        <v>203041</v>
      </c>
      <c r="J132">
        <v>126754</v>
      </c>
      <c r="K132">
        <v>150214.49</v>
      </c>
      <c r="L132">
        <v>36319</v>
      </c>
      <c r="M132">
        <v>47115</v>
      </c>
      <c r="N132">
        <v>94702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2598061</v>
      </c>
      <c r="BI132">
        <v>2215675</v>
      </c>
      <c r="BJ132">
        <v>2160289</v>
      </c>
      <c r="BK132">
        <v>2131988</v>
      </c>
      <c r="BL132">
        <v>2090679</v>
      </c>
      <c r="BM132"/>
      <c r="BN132"/>
      <c r="BO132"/>
      <c r="BP132"/>
      <c r="BQ132"/>
      <c r="BR132"/>
      <c r="BS132"/>
      <c r="BT132"/>
      <c r="BU132"/>
    </row>
    <row r="133" spans="1:73" x14ac:dyDescent="0.25">
      <c r="A133" t="s">
        <v>258</v>
      </c>
      <c r="B133">
        <v>1306255</v>
      </c>
      <c r="C133">
        <v>2195096.8199999998</v>
      </c>
      <c r="D133">
        <v>1946628</v>
      </c>
      <c r="E133">
        <v>1022700</v>
      </c>
      <c r="F133">
        <v>670302</v>
      </c>
      <c r="G133">
        <v>1142957.3500000001</v>
      </c>
      <c r="H133">
        <v>626945</v>
      </c>
      <c r="I133">
        <v>664913</v>
      </c>
      <c r="J133">
        <v>435189</v>
      </c>
      <c r="K133">
        <v>907217.25</v>
      </c>
      <c r="L133">
        <v>397432</v>
      </c>
      <c r="M133">
        <v>466498</v>
      </c>
      <c r="N133">
        <v>384928</v>
      </c>
      <c r="O133">
        <v>1670275.46</v>
      </c>
      <c r="P133">
        <v>373855</v>
      </c>
      <c r="Q133">
        <v>313227</v>
      </c>
      <c r="R133">
        <v>350280</v>
      </c>
      <c r="S133">
        <v>1042109.97</v>
      </c>
      <c r="T133">
        <v>810786</v>
      </c>
      <c r="U133">
        <v>484990</v>
      </c>
      <c r="V133">
        <v>142346</v>
      </c>
      <c r="W133">
        <v>891906.45</v>
      </c>
      <c r="X133">
        <v>1277047</v>
      </c>
      <c r="Y133">
        <v>1797017</v>
      </c>
      <c r="Z133">
        <v>644854</v>
      </c>
      <c r="AA133">
        <v>432888.99</v>
      </c>
      <c r="AB133">
        <v>381718</v>
      </c>
      <c r="AC133">
        <v>361977.96</v>
      </c>
      <c r="AD133">
        <v>358850</v>
      </c>
      <c r="AE133">
        <v>355341</v>
      </c>
      <c r="AF133">
        <v>313296</v>
      </c>
      <c r="AG133">
        <v>306011.96000000002</v>
      </c>
      <c r="AH133">
        <v>273771</v>
      </c>
      <c r="AI133">
        <v>264728</v>
      </c>
      <c r="AJ133">
        <v>223202</v>
      </c>
      <c r="AK133">
        <v>247417.73</v>
      </c>
      <c r="AL133">
        <v>248901</v>
      </c>
      <c r="AM133">
        <v>253345</v>
      </c>
      <c r="AN133">
        <v>225111</v>
      </c>
      <c r="AO133">
        <v>246837.89</v>
      </c>
      <c r="AP133">
        <v>212764</v>
      </c>
      <c r="AQ133">
        <v>222263</v>
      </c>
      <c r="AR133">
        <v>200018</v>
      </c>
      <c r="AS133">
        <v>211306.2</v>
      </c>
      <c r="AT133">
        <v>170279</v>
      </c>
      <c r="AU133">
        <v>179842</v>
      </c>
      <c r="AV133">
        <v>163751</v>
      </c>
      <c r="AW133">
        <v>176564.89</v>
      </c>
      <c r="AX133">
        <v>149997</v>
      </c>
      <c r="AY133">
        <v>163242</v>
      </c>
      <c r="AZ133">
        <v>142252</v>
      </c>
      <c r="BA133">
        <v>139371.15</v>
      </c>
      <c r="BB133">
        <v>133537</v>
      </c>
      <c r="BC133">
        <v>141990</v>
      </c>
      <c r="BD133">
        <v>135133</v>
      </c>
      <c r="BE133">
        <v>155032.38</v>
      </c>
      <c r="BF133">
        <v>156636</v>
      </c>
      <c r="BG133">
        <v>180730</v>
      </c>
      <c r="BH133">
        <v>0</v>
      </c>
      <c r="BI133">
        <v>0</v>
      </c>
      <c r="BJ133">
        <v>0</v>
      </c>
      <c r="BK133">
        <v>0</v>
      </c>
      <c r="BL133">
        <v>0</v>
      </c>
      <c r="BM133"/>
      <c r="BN133"/>
      <c r="BO133"/>
      <c r="BP133"/>
      <c r="BQ133"/>
      <c r="BR133"/>
      <c r="BS133"/>
      <c r="BT133"/>
      <c r="BU133"/>
    </row>
    <row r="134" spans="1:73" x14ac:dyDescent="0.25">
      <c r="A134" t="s">
        <v>259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198064.9</v>
      </c>
      <c r="H134">
        <v>181670</v>
      </c>
      <c r="I134">
        <v>156103</v>
      </c>
      <c r="J134">
        <v>119468</v>
      </c>
      <c r="K134">
        <v>115384.92</v>
      </c>
      <c r="L134">
        <v>43172</v>
      </c>
      <c r="M134">
        <v>71545</v>
      </c>
      <c r="N134">
        <v>67339</v>
      </c>
      <c r="O134">
        <v>6395028.4400000004</v>
      </c>
      <c r="P134">
        <v>6944070</v>
      </c>
      <c r="Q134">
        <v>3966034</v>
      </c>
      <c r="R134">
        <v>7849260</v>
      </c>
      <c r="S134">
        <v>10090627.550000001</v>
      </c>
      <c r="T134">
        <v>7999757</v>
      </c>
      <c r="U134">
        <v>8148835</v>
      </c>
      <c r="V134">
        <v>7999940</v>
      </c>
      <c r="W134">
        <v>7740489.9299999997</v>
      </c>
      <c r="X134">
        <v>7368952</v>
      </c>
      <c r="Y134">
        <v>7081212</v>
      </c>
      <c r="Z134">
        <v>7085585</v>
      </c>
      <c r="AA134">
        <v>6876947.2000000002</v>
      </c>
      <c r="AB134">
        <v>6823388</v>
      </c>
      <c r="AC134">
        <v>6738361.4900000002</v>
      </c>
      <c r="AD134">
        <v>6571149</v>
      </c>
      <c r="AE134">
        <v>6444663</v>
      </c>
      <c r="AF134">
        <v>6490062</v>
      </c>
      <c r="AG134">
        <v>6296429.4500000002</v>
      </c>
      <c r="AH134">
        <v>5797232</v>
      </c>
      <c r="AI134">
        <v>5582963</v>
      </c>
      <c r="AJ134">
        <v>5538228</v>
      </c>
      <c r="AK134">
        <v>5507309.96</v>
      </c>
      <c r="AL134">
        <v>5510713</v>
      </c>
      <c r="AM134">
        <v>5266366</v>
      </c>
      <c r="AN134">
        <v>5048378</v>
      </c>
      <c r="AO134">
        <v>5072656.9400000004</v>
      </c>
      <c r="AP134">
        <v>4651486</v>
      </c>
      <c r="AQ134">
        <v>4639757</v>
      </c>
      <c r="AR134">
        <v>4667392</v>
      </c>
      <c r="AS134">
        <v>4246368</v>
      </c>
      <c r="AT134">
        <v>4084971</v>
      </c>
      <c r="AU134">
        <v>3954522</v>
      </c>
      <c r="AV134">
        <v>3750733</v>
      </c>
      <c r="AW134">
        <v>3150882.31</v>
      </c>
      <c r="AX134">
        <v>2809696</v>
      </c>
      <c r="AY134">
        <v>2604510</v>
      </c>
      <c r="AZ134">
        <v>2753585</v>
      </c>
      <c r="BA134">
        <v>2726655.28</v>
      </c>
      <c r="BB134">
        <v>2282176</v>
      </c>
      <c r="BC134">
        <v>2199155</v>
      </c>
      <c r="BD134">
        <v>2771885</v>
      </c>
      <c r="BE134">
        <v>2646398.19</v>
      </c>
      <c r="BF134">
        <v>2626288</v>
      </c>
      <c r="BG134">
        <v>2571111</v>
      </c>
      <c r="BH134">
        <v>0</v>
      </c>
      <c r="BI134">
        <v>0</v>
      </c>
      <c r="BJ134">
        <v>0</v>
      </c>
      <c r="BK134">
        <v>0</v>
      </c>
      <c r="BL134">
        <v>0</v>
      </c>
      <c r="BM134"/>
      <c r="BN134"/>
      <c r="BO134"/>
      <c r="BP134"/>
      <c r="BQ134"/>
      <c r="BR134"/>
      <c r="BS134"/>
      <c r="BT134"/>
      <c r="BU134"/>
    </row>
    <row r="135" spans="1:73" x14ac:dyDescent="0.25">
      <c r="A135" t="s">
        <v>260</v>
      </c>
      <c r="B135">
        <v>9907686</v>
      </c>
      <c r="C135">
        <v>10204996.49</v>
      </c>
      <c r="D135">
        <v>9586953</v>
      </c>
      <c r="E135">
        <v>9474409</v>
      </c>
      <c r="F135">
        <v>8957880</v>
      </c>
      <c r="G135">
        <v>8531222.1799999997</v>
      </c>
      <c r="H135">
        <v>7951086</v>
      </c>
      <c r="I135">
        <v>7551760</v>
      </c>
      <c r="J135">
        <v>7096978</v>
      </c>
      <c r="K135">
        <v>6498798.6299999999</v>
      </c>
      <c r="L135">
        <v>4199391</v>
      </c>
      <c r="M135">
        <v>5395983</v>
      </c>
      <c r="N135">
        <v>5963971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/>
      <c r="BN135"/>
      <c r="BO135"/>
      <c r="BP135"/>
      <c r="BQ135"/>
      <c r="BR135"/>
      <c r="BS135"/>
      <c r="BT135"/>
      <c r="BU135"/>
    </row>
    <row r="136" spans="1:73" x14ac:dyDescent="0.25">
      <c r="A136" t="s">
        <v>261</v>
      </c>
      <c r="B136">
        <v>9907686</v>
      </c>
      <c r="C136">
        <v>10204996.49</v>
      </c>
      <c r="D136">
        <v>9586953</v>
      </c>
      <c r="E136">
        <v>9474409</v>
      </c>
      <c r="F136">
        <v>8957880</v>
      </c>
      <c r="G136">
        <v>8531222.1799999997</v>
      </c>
      <c r="H136">
        <v>7951086</v>
      </c>
      <c r="I136">
        <v>7551760</v>
      </c>
      <c r="J136">
        <v>7096978</v>
      </c>
      <c r="K136">
        <v>6498798.6299999999</v>
      </c>
      <c r="L136">
        <v>4199391</v>
      </c>
      <c r="M136">
        <v>5395983</v>
      </c>
      <c r="N136">
        <v>5963971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/>
      <c r="BN136"/>
      <c r="BO136"/>
      <c r="BP136"/>
      <c r="BQ136"/>
      <c r="BR136"/>
      <c r="BS136"/>
      <c r="BT136"/>
      <c r="BU136"/>
    </row>
    <row r="137" spans="1:73" x14ac:dyDescent="0.25">
      <c r="A137" t="s">
        <v>262</v>
      </c>
      <c r="B137">
        <v>469133</v>
      </c>
      <c r="C137">
        <v>286768.21999999997</v>
      </c>
      <c r="D137">
        <v>445276</v>
      </c>
      <c r="E137">
        <v>407574</v>
      </c>
      <c r="F137">
        <v>407406</v>
      </c>
      <c r="G137">
        <v>406016.31</v>
      </c>
      <c r="H137">
        <v>399123</v>
      </c>
      <c r="I137">
        <v>380957</v>
      </c>
      <c r="J137">
        <v>366101</v>
      </c>
      <c r="K137">
        <v>373285</v>
      </c>
      <c r="L137">
        <v>356138</v>
      </c>
      <c r="M137">
        <v>359728</v>
      </c>
      <c r="N137">
        <v>331797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/>
      <c r="BN137"/>
      <c r="BO137"/>
      <c r="BP137"/>
      <c r="BQ137"/>
      <c r="BR137"/>
      <c r="BS137"/>
      <c r="BT137"/>
      <c r="BU137"/>
    </row>
    <row r="138" spans="1:73" x14ac:dyDescent="0.25">
      <c r="A138" t="s">
        <v>263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274675.84999999998</v>
      </c>
      <c r="P138">
        <v>0</v>
      </c>
      <c r="Q138">
        <v>0</v>
      </c>
      <c r="R138">
        <v>0</v>
      </c>
      <c r="S138">
        <v>0</v>
      </c>
      <c r="T138">
        <v>41095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6749.08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14577</v>
      </c>
      <c r="AM138">
        <v>0</v>
      </c>
      <c r="AN138">
        <v>0</v>
      </c>
      <c r="AO138">
        <v>0</v>
      </c>
      <c r="AP138">
        <v>24919</v>
      </c>
      <c r="AQ138">
        <v>0</v>
      </c>
      <c r="AR138">
        <v>21691</v>
      </c>
      <c r="AS138">
        <v>29273.88</v>
      </c>
      <c r="AT138">
        <v>18567</v>
      </c>
      <c r="AU138">
        <v>17807</v>
      </c>
      <c r="AV138">
        <v>12156</v>
      </c>
      <c r="AW138">
        <v>20715.22</v>
      </c>
      <c r="AX138">
        <v>7911</v>
      </c>
      <c r="AY138">
        <v>12385</v>
      </c>
      <c r="AZ138">
        <v>6837</v>
      </c>
      <c r="BA138">
        <v>22038.76</v>
      </c>
      <c r="BB138">
        <v>9062</v>
      </c>
      <c r="BC138">
        <v>11200</v>
      </c>
      <c r="BD138">
        <v>183513</v>
      </c>
      <c r="BE138">
        <v>4497.49</v>
      </c>
      <c r="BF138">
        <v>6138</v>
      </c>
      <c r="BG138">
        <v>29976</v>
      </c>
      <c r="BH138">
        <v>42486</v>
      </c>
      <c r="BI138">
        <v>58205</v>
      </c>
      <c r="BJ138">
        <v>47631</v>
      </c>
      <c r="BK138">
        <v>35076</v>
      </c>
      <c r="BL138">
        <v>25845</v>
      </c>
      <c r="BM138"/>
      <c r="BN138"/>
      <c r="BO138"/>
      <c r="BP138"/>
      <c r="BQ138"/>
      <c r="BR138"/>
      <c r="BS138"/>
      <c r="BT138"/>
      <c r="BU138"/>
    </row>
    <row r="139" spans="1:73" x14ac:dyDescent="0.25">
      <c r="A139" t="s">
        <v>264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6837</v>
      </c>
      <c r="BA139">
        <v>0</v>
      </c>
      <c r="BB139">
        <v>9032</v>
      </c>
      <c r="BC139">
        <v>11140</v>
      </c>
      <c r="BD139">
        <v>183513</v>
      </c>
      <c r="BE139">
        <v>4497.49</v>
      </c>
      <c r="BF139">
        <v>6118</v>
      </c>
      <c r="BG139">
        <v>29936</v>
      </c>
      <c r="BH139">
        <v>42486</v>
      </c>
      <c r="BI139">
        <v>58205</v>
      </c>
      <c r="BJ139">
        <v>47631</v>
      </c>
      <c r="BK139">
        <v>35076</v>
      </c>
      <c r="BL139">
        <v>25845</v>
      </c>
      <c r="BM139"/>
      <c r="BN139"/>
      <c r="BO139"/>
      <c r="BP139"/>
      <c r="BQ139"/>
      <c r="BR139"/>
      <c r="BS139"/>
      <c r="BT139"/>
      <c r="BU139"/>
    </row>
    <row r="140" spans="1:73" x14ac:dyDescent="0.25">
      <c r="A140" t="s">
        <v>265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274675.84999999998</v>
      </c>
      <c r="P140">
        <v>0</v>
      </c>
      <c r="Q140">
        <v>0</v>
      </c>
      <c r="R140">
        <v>0</v>
      </c>
      <c r="S140">
        <v>0</v>
      </c>
      <c r="T140">
        <v>41095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6749.08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14577</v>
      </c>
      <c r="AM140">
        <v>0</v>
      </c>
      <c r="AN140">
        <v>0</v>
      </c>
      <c r="AO140">
        <v>0</v>
      </c>
      <c r="AP140">
        <v>24919</v>
      </c>
      <c r="AQ140">
        <v>0</v>
      </c>
      <c r="AR140">
        <v>21691</v>
      </c>
      <c r="AS140">
        <v>29273.88</v>
      </c>
      <c r="AT140">
        <v>18567</v>
      </c>
      <c r="AU140">
        <v>17807</v>
      </c>
      <c r="AV140">
        <v>12156</v>
      </c>
      <c r="AW140">
        <v>20715.22</v>
      </c>
      <c r="AX140">
        <v>7911</v>
      </c>
      <c r="AY140">
        <v>12385</v>
      </c>
      <c r="AZ140">
        <v>0</v>
      </c>
      <c r="BA140">
        <v>225723.76</v>
      </c>
      <c r="BB140">
        <v>30</v>
      </c>
      <c r="BC140">
        <v>60</v>
      </c>
      <c r="BD140">
        <v>0</v>
      </c>
      <c r="BE140">
        <v>0</v>
      </c>
      <c r="BF140">
        <v>20</v>
      </c>
      <c r="BG140">
        <v>40</v>
      </c>
      <c r="BH140">
        <v>0</v>
      </c>
      <c r="BI140">
        <v>0</v>
      </c>
      <c r="BJ140">
        <v>0</v>
      </c>
      <c r="BK140">
        <v>0</v>
      </c>
      <c r="BL140">
        <v>0</v>
      </c>
      <c r="BM140"/>
      <c r="BN140"/>
      <c r="BO140"/>
      <c r="BP140"/>
      <c r="BQ140"/>
      <c r="BR140"/>
      <c r="BS140"/>
      <c r="BT140"/>
      <c r="BU140"/>
    </row>
    <row r="141" spans="1:73" x14ac:dyDescent="0.25">
      <c r="A141" t="s">
        <v>266</v>
      </c>
      <c r="B141">
        <v>529437</v>
      </c>
      <c r="C141">
        <v>239822.87</v>
      </c>
      <c r="D141">
        <v>358749</v>
      </c>
      <c r="E141">
        <v>268522</v>
      </c>
      <c r="F141">
        <v>309309</v>
      </c>
      <c r="G141">
        <v>374438.69</v>
      </c>
      <c r="H141">
        <v>337610</v>
      </c>
      <c r="I141">
        <v>575029</v>
      </c>
      <c r="J141">
        <v>293123</v>
      </c>
      <c r="K141">
        <v>309810.33</v>
      </c>
      <c r="L141">
        <v>426211</v>
      </c>
      <c r="M141">
        <v>383257</v>
      </c>
      <c r="N141">
        <v>3017295</v>
      </c>
      <c r="O141">
        <v>243659.22</v>
      </c>
      <c r="P141">
        <v>281334</v>
      </c>
      <c r="Q141">
        <v>452260</v>
      </c>
      <c r="R141">
        <v>3223128</v>
      </c>
      <c r="S141">
        <v>-59452.58</v>
      </c>
      <c r="T141">
        <v>602723</v>
      </c>
      <c r="U141">
        <v>563423</v>
      </c>
      <c r="V141">
        <v>576722</v>
      </c>
      <c r="W141">
        <v>698751.77</v>
      </c>
      <c r="X141">
        <v>852650</v>
      </c>
      <c r="Y141">
        <v>526738</v>
      </c>
      <c r="Z141">
        <v>492389</v>
      </c>
      <c r="AA141">
        <v>748589.43</v>
      </c>
      <c r="AB141">
        <v>524429</v>
      </c>
      <c r="AC141">
        <v>363269.46</v>
      </c>
      <c r="AD141">
        <v>396977</v>
      </c>
      <c r="AE141">
        <v>408018</v>
      </c>
      <c r="AF141">
        <v>431955</v>
      </c>
      <c r="AG141">
        <v>516127.34</v>
      </c>
      <c r="AH141">
        <v>306658</v>
      </c>
      <c r="AI141">
        <v>300005</v>
      </c>
      <c r="AJ141">
        <v>466493</v>
      </c>
      <c r="AK141">
        <v>508762.9</v>
      </c>
      <c r="AL141">
        <v>297408</v>
      </c>
      <c r="AM141">
        <v>503033</v>
      </c>
      <c r="AN141">
        <v>366088</v>
      </c>
      <c r="AO141">
        <v>944043.39</v>
      </c>
      <c r="AP141">
        <v>254701</v>
      </c>
      <c r="AQ141">
        <v>288743</v>
      </c>
      <c r="AR141">
        <v>343507</v>
      </c>
      <c r="AS141">
        <v>314797.46000000002</v>
      </c>
      <c r="AT141">
        <v>1840947</v>
      </c>
      <c r="AU141">
        <v>297608</v>
      </c>
      <c r="AV141">
        <v>248034</v>
      </c>
      <c r="AW141">
        <v>409551.14</v>
      </c>
      <c r="AX141">
        <v>198469</v>
      </c>
      <c r="AY141">
        <v>170959</v>
      </c>
      <c r="AZ141">
        <v>223007</v>
      </c>
      <c r="BA141">
        <v>406618.33</v>
      </c>
      <c r="BB141">
        <v>181935</v>
      </c>
      <c r="BC141">
        <v>144827</v>
      </c>
      <c r="BD141">
        <v>383483</v>
      </c>
      <c r="BE141">
        <v>4220399.91</v>
      </c>
      <c r="BF141">
        <v>146447</v>
      </c>
      <c r="BG141">
        <v>226303</v>
      </c>
      <c r="BH141">
        <v>159125</v>
      </c>
      <c r="BI141">
        <v>208108</v>
      </c>
      <c r="BJ141">
        <v>216536</v>
      </c>
      <c r="BK141">
        <v>144590</v>
      </c>
      <c r="BL141">
        <v>142719</v>
      </c>
      <c r="BM141"/>
      <c r="BN141"/>
      <c r="BO141"/>
      <c r="BP141"/>
      <c r="BQ141"/>
      <c r="BR141"/>
      <c r="BS141"/>
      <c r="BT141"/>
      <c r="BU141"/>
    </row>
    <row r="142" spans="1:73" x14ac:dyDescent="0.25">
      <c r="A142" t="s">
        <v>267</v>
      </c>
      <c r="B142">
        <v>12703090</v>
      </c>
      <c r="C142">
        <v>13375820.470000001</v>
      </c>
      <c r="D142">
        <v>12721870</v>
      </c>
      <c r="E142">
        <v>11541047</v>
      </c>
      <c r="F142">
        <v>10698106</v>
      </c>
      <c r="G142">
        <v>10989469.65</v>
      </c>
      <c r="H142">
        <v>9748117</v>
      </c>
      <c r="I142">
        <v>9531803</v>
      </c>
      <c r="J142">
        <v>8437613</v>
      </c>
      <c r="K142">
        <v>8354710.6100000003</v>
      </c>
      <c r="L142">
        <v>5458663</v>
      </c>
      <c r="M142">
        <v>6724126</v>
      </c>
      <c r="N142">
        <v>9860032</v>
      </c>
      <c r="O142">
        <v>9407666.5099999998</v>
      </c>
      <c r="P142">
        <v>7599259</v>
      </c>
      <c r="Q142">
        <v>4731521</v>
      </c>
      <c r="R142">
        <v>11422668</v>
      </c>
      <c r="S142">
        <v>10926390.939999999</v>
      </c>
      <c r="T142">
        <v>9454361</v>
      </c>
      <c r="U142">
        <v>9197248</v>
      </c>
      <c r="V142">
        <v>8719008</v>
      </c>
      <c r="W142">
        <v>9331148.1500000004</v>
      </c>
      <c r="X142">
        <v>9498649</v>
      </c>
      <c r="Y142">
        <v>9404967</v>
      </c>
      <c r="Z142">
        <v>8222828</v>
      </c>
      <c r="AA142">
        <v>8058425.6200000001</v>
      </c>
      <c r="AB142">
        <v>7729535</v>
      </c>
      <c r="AC142">
        <v>7490605.2199999997</v>
      </c>
      <c r="AD142">
        <v>7326976</v>
      </c>
      <c r="AE142">
        <v>7208022</v>
      </c>
      <c r="AF142">
        <v>7235313</v>
      </c>
      <c r="AG142">
        <v>7118568.75</v>
      </c>
      <c r="AH142">
        <v>6377661</v>
      </c>
      <c r="AI142">
        <v>6147696</v>
      </c>
      <c r="AJ142">
        <v>6227923</v>
      </c>
      <c r="AK142">
        <v>6218925.5800000001</v>
      </c>
      <c r="AL142">
        <v>6071599</v>
      </c>
      <c r="AM142">
        <v>6022744</v>
      </c>
      <c r="AN142">
        <v>5639577</v>
      </c>
      <c r="AO142">
        <v>6181781.2199999997</v>
      </c>
      <c r="AP142">
        <v>5143870</v>
      </c>
      <c r="AQ142">
        <v>5150763</v>
      </c>
      <c r="AR142">
        <v>5232608</v>
      </c>
      <c r="AS142">
        <v>4801745.55</v>
      </c>
      <c r="AT142">
        <v>6114764</v>
      </c>
      <c r="AU142">
        <v>4449779</v>
      </c>
      <c r="AV142">
        <v>4174674</v>
      </c>
      <c r="AW142">
        <v>3757713.56</v>
      </c>
      <c r="AX142">
        <v>3166073</v>
      </c>
      <c r="AY142">
        <v>2951096</v>
      </c>
      <c r="AZ142">
        <v>3125681</v>
      </c>
      <c r="BA142">
        <v>3294683.53</v>
      </c>
      <c r="BB142">
        <v>2606710</v>
      </c>
      <c r="BC142">
        <v>2497172</v>
      </c>
      <c r="BD142">
        <v>3474014</v>
      </c>
      <c r="BE142">
        <v>7026327.9699999997</v>
      </c>
      <c r="BF142">
        <v>2935509</v>
      </c>
      <c r="BG142">
        <v>3008120</v>
      </c>
      <c r="BH142">
        <v>2799672</v>
      </c>
      <c r="BI142">
        <v>2481988</v>
      </c>
      <c r="BJ142">
        <v>2424456</v>
      </c>
      <c r="BK142">
        <v>2311654</v>
      </c>
      <c r="BL142">
        <v>2259243</v>
      </c>
      <c r="BM142"/>
      <c r="BN142"/>
      <c r="BO142"/>
      <c r="BP142"/>
      <c r="BQ142"/>
      <c r="BR142"/>
      <c r="BS142"/>
      <c r="BT142"/>
      <c r="BU142"/>
    </row>
    <row r="143" spans="1:73" x14ac:dyDescent="0.25">
      <c r="A143" t="s">
        <v>268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</row>
    <row r="144" spans="1:73" x14ac:dyDescent="0.25">
      <c r="A144" t="s">
        <v>269</v>
      </c>
      <c r="B144">
        <v>5308186</v>
      </c>
      <c r="C144">
        <v>5715665.1600000001</v>
      </c>
      <c r="D144">
        <v>5763611</v>
      </c>
      <c r="E144">
        <v>5274368</v>
      </c>
      <c r="F144">
        <v>4755361</v>
      </c>
      <c r="G144">
        <v>5047094.4000000004</v>
      </c>
      <c r="H144">
        <v>4522706</v>
      </c>
      <c r="I144">
        <v>4407337</v>
      </c>
      <c r="J144">
        <v>4055615</v>
      </c>
      <c r="K144">
        <v>4319950</v>
      </c>
      <c r="L144">
        <v>3360400</v>
      </c>
      <c r="M144">
        <v>3574284</v>
      </c>
      <c r="N144">
        <v>3518952</v>
      </c>
      <c r="O144">
        <v>4235180.7300000004</v>
      </c>
      <c r="P144">
        <v>3708449</v>
      </c>
      <c r="Q144">
        <v>3055485</v>
      </c>
      <c r="R144">
        <v>4037940</v>
      </c>
      <c r="S144">
        <v>4978212.01</v>
      </c>
      <c r="T144">
        <v>4558372</v>
      </c>
      <c r="U144">
        <v>4515973</v>
      </c>
      <c r="V144">
        <v>4055071</v>
      </c>
      <c r="W144">
        <v>4569955.6500000004</v>
      </c>
      <c r="X144">
        <v>4538770</v>
      </c>
      <c r="Y144">
        <v>4618125</v>
      </c>
      <c r="Z144">
        <v>3852155</v>
      </c>
      <c r="AA144">
        <v>3818894.74</v>
      </c>
      <c r="AB144">
        <v>3460130</v>
      </c>
      <c r="AC144">
        <v>3639370.22</v>
      </c>
      <c r="AD144">
        <v>3511221</v>
      </c>
      <c r="AE144">
        <v>3465954</v>
      </c>
      <c r="AF144">
        <v>3424053</v>
      </c>
      <c r="AG144">
        <v>3504621.53</v>
      </c>
      <c r="AH144">
        <v>3243021</v>
      </c>
      <c r="AI144">
        <v>3021984</v>
      </c>
      <c r="AJ144">
        <v>2864096</v>
      </c>
      <c r="AK144">
        <v>2993518.87</v>
      </c>
      <c r="AL144">
        <v>3021914</v>
      </c>
      <c r="AM144">
        <v>2877429</v>
      </c>
      <c r="AN144">
        <v>2723379</v>
      </c>
      <c r="AO144">
        <v>2820602.65</v>
      </c>
      <c r="AP144">
        <v>2636290</v>
      </c>
      <c r="AQ144">
        <v>2592979</v>
      </c>
      <c r="AR144">
        <v>2491752</v>
      </c>
      <c r="AS144">
        <v>2576886.83</v>
      </c>
      <c r="AT144">
        <v>2369989</v>
      </c>
      <c r="AU144">
        <v>2300795</v>
      </c>
      <c r="AV144">
        <v>2185728</v>
      </c>
      <c r="AW144">
        <v>2065257.22</v>
      </c>
      <c r="AX144">
        <v>1988315</v>
      </c>
      <c r="AY144">
        <v>1892941</v>
      </c>
      <c r="AZ144">
        <v>1836933</v>
      </c>
      <c r="BA144">
        <v>1778399.83</v>
      </c>
      <c r="BB144">
        <v>1707161</v>
      </c>
      <c r="BC144">
        <v>1689167</v>
      </c>
      <c r="BD144">
        <v>1746319</v>
      </c>
      <c r="BE144">
        <v>1793833.85</v>
      </c>
      <c r="BF144">
        <v>1719148</v>
      </c>
      <c r="BG144">
        <v>1666241</v>
      </c>
      <c r="BH144">
        <v>1517455</v>
      </c>
      <c r="BI144">
        <v>1332337</v>
      </c>
      <c r="BJ144">
        <v>1224175</v>
      </c>
      <c r="BK144">
        <v>1179051</v>
      </c>
      <c r="BL144">
        <v>1154035</v>
      </c>
      <c r="BM144"/>
      <c r="BN144"/>
      <c r="BO144"/>
      <c r="BP144"/>
      <c r="BQ144"/>
      <c r="BR144"/>
      <c r="BS144"/>
      <c r="BT144"/>
      <c r="BU144"/>
    </row>
    <row r="145" spans="1:73" x14ac:dyDescent="0.25">
      <c r="A145" t="s">
        <v>270</v>
      </c>
      <c r="B145">
        <v>822056</v>
      </c>
      <c r="C145">
        <v>1402760.48</v>
      </c>
      <c r="D145">
        <v>1284077</v>
      </c>
      <c r="E145">
        <v>687421</v>
      </c>
      <c r="F145">
        <v>453219</v>
      </c>
      <c r="G145">
        <v>749045.92</v>
      </c>
      <c r="H145">
        <v>421033</v>
      </c>
      <c r="I145">
        <v>453079</v>
      </c>
      <c r="J145">
        <v>306569</v>
      </c>
      <c r="K145">
        <v>643436.56000000006</v>
      </c>
      <c r="L145">
        <v>279144</v>
      </c>
      <c r="M145">
        <v>327992</v>
      </c>
      <c r="N145">
        <v>255530</v>
      </c>
      <c r="O145">
        <v>1098277.22</v>
      </c>
      <c r="P145">
        <v>256148</v>
      </c>
      <c r="Q145">
        <v>222704</v>
      </c>
      <c r="R145">
        <v>238606</v>
      </c>
      <c r="S145">
        <v>843368.05</v>
      </c>
      <c r="T145">
        <v>445077</v>
      </c>
      <c r="U145">
        <v>283851</v>
      </c>
      <c r="V145">
        <v>74658</v>
      </c>
      <c r="W145">
        <v>599477.5</v>
      </c>
      <c r="X145">
        <v>827478</v>
      </c>
      <c r="Y145">
        <v>1119648</v>
      </c>
      <c r="Z145">
        <v>466354</v>
      </c>
      <c r="AA145">
        <v>340828.43</v>
      </c>
      <c r="AB145">
        <v>301666</v>
      </c>
      <c r="AC145">
        <v>287646.11</v>
      </c>
      <c r="AD145">
        <v>279554</v>
      </c>
      <c r="AE145">
        <v>274653</v>
      </c>
      <c r="AF145">
        <v>243711</v>
      </c>
      <c r="AG145">
        <v>246081.94</v>
      </c>
      <c r="AH145">
        <v>217408</v>
      </c>
      <c r="AI145">
        <v>210169</v>
      </c>
      <c r="AJ145">
        <v>178412</v>
      </c>
      <c r="AK145">
        <v>200519</v>
      </c>
      <c r="AL145">
        <v>201094</v>
      </c>
      <c r="AM145">
        <v>200847</v>
      </c>
      <c r="AN145">
        <v>177200</v>
      </c>
      <c r="AO145">
        <v>187033.38</v>
      </c>
      <c r="AP145">
        <v>170047</v>
      </c>
      <c r="AQ145">
        <v>169652</v>
      </c>
      <c r="AR145">
        <v>164031</v>
      </c>
      <c r="AS145">
        <v>176554.09</v>
      </c>
      <c r="AT145">
        <v>143832</v>
      </c>
      <c r="AU145">
        <v>151493</v>
      </c>
      <c r="AV145">
        <v>136895</v>
      </c>
      <c r="AW145">
        <v>151892.04</v>
      </c>
      <c r="AX145">
        <v>128023</v>
      </c>
      <c r="AY145">
        <v>138235</v>
      </c>
      <c r="AZ145">
        <v>123198</v>
      </c>
      <c r="BA145">
        <v>120770.1</v>
      </c>
      <c r="BB145">
        <v>115131</v>
      </c>
      <c r="BC145">
        <v>118937</v>
      </c>
      <c r="BD145">
        <v>115534</v>
      </c>
      <c r="BE145">
        <v>131288.37</v>
      </c>
      <c r="BF145">
        <v>132415</v>
      </c>
      <c r="BG145">
        <v>147829</v>
      </c>
      <c r="BH145">
        <v>0</v>
      </c>
      <c r="BI145">
        <v>0</v>
      </c>
      <c r="BJ145">
        <v>0</v>
      </c>
      <c r="BK145">
        <v>0</v>
      </c>
      <c r="BL145">
        <v>0</v>
      </c>
      <c r="BM145"/>
      <c r="BN145"/>
      <c r="BO145"/>
      <c r="BP145"/>
      <c r="BQ145"/>
      <c r="BR145"/>
      <c r="BS145"/>
      <c r="BT145"/>
      <c r="BU145"/>
    </row>
    <row r="146" spans="1:73" x14ac:dyDescent="0.25">
      <c r="A146" t="s">
        <v>271</v>
      </c>
      <c r="B146">
        <v>155467</v>
      </c>
      <c r="C146">
        <v>148851.53</v>
      </c>
      <c r="D146">
        <v>133866</v>
      </c>
      <c r="E146">
        <v>125168</v>
      </c>
      <c r="F146">
        <v>117884</v>
      </c>
      <c r="G146">
        <v>205515.69</v>
      </c>
      <c r="H146">
        <v>177459</v>
      </c>
      <c r="I146">
        <v>150103</v>
      </c>
      <c r="J146">
        <v>122638</v>
      </c>
      <c r="K146">
        <v>135097.60999999999</v>
      </c>
      <c r="L146">
        <v>79460</v>
      </c>
      <c r="M146">
        <v>94124</v>
      </c>
      <c r="N146">
        <v>69747</v>
      </c>
      <c r="O146">
        <v>3136903.51</v>
      </c>
      <c r="P146">
        <v>3452301</v>
      </c>
      <c r="Q146">
        <v>2832781</v>
      </c>
      <c r="R146">
        <v>3799334</v>
      </c>
      <c r="S146">
        <v>4134843.96</v>
      </c>
      <c r="T146">
        <v>4113295</v>
      </c>
      <c r="U146">
        <v>4232122</v>
      </c>
      <c r="V146">
        <v>3980413</v>
      </c>
      <c r="W146">
        <v>3970478.15</v>
      </c>
      <c r="X146">
        <v>3711292</v>
      </c>
      <c r="Y146">
        <v>3498477</v>
      </c>
      <c r="Z146">
        <v>3385801</v>
      </c>
      <c r="AA146">
        <v>3478066.31</v>
      </c>
      <c r="AB146">
        <v>3158464</v>
      </c>
      <c r="AC146">
        <v>3351724.11</v>
      </c>
      <c r="AD146">
        <v>3231667</v>
      </c>
      <c r="AE146">
        <v>3191301</v>
      </c>
      <c r="AF146">
        <v>3180342</v>
      </c>
      <c r="AG146">
        <v>3258539.59</v>
      </c>
      <c r="AH146">
        <v>3025613</v>
      </c>
      <c r="AI146">
        <v>2811815</v>
      </c>
      <c r="AJ146">
        <v>2685684</v>
      </c>
      <c r="AK146">
        <v>2792999.87</v>
      </c>
      <c r="AL146">
        <v>2820820</v>
      </c>
      <c r="AM146">
        <v>2676582</v>
      </c>
      <c r="AN146">
        <v>2546179</v>
      </c>
      <c r="AO146">
        <v>2633569.27</v>
      </c>
      <c r="AP146">
        <v>2466243</v>
      </c>
      <c r="AQ146">
        <v>2423327</v>
      </c>
      <c r="AR146">
        <v>2327721</v>
      </c>
      <c r="AS146">
        <v>2400332.7400000002</v>
      </c>
      <c r="AT146">
        <v>2226157</v>
      </c>
      <c r="AU146">
        <v>2149302</v>
      </c>
      <c r="AV146">
        <v>2048833</v>
      </c>
      <c r="AW146">
        <v>1913365.18</v>
      </c>
      <c r="AX146">
        <v>1860292</v>
      </c>
      <c r="AY146">
        <v>1754706</v>
      </c>
      <c r="AZ146">
        <v>1713735</v>
      </c>
      <c r="BA146">
        <v>1657629.74</v>
      </c>
      <c r="BB146">
        <v>1592030</v>
      </c>
      <c r="BC146">
        <v>1570230</v>
      </c>
      <c r="BD146">
        <v>1630785</v>
      </c>
      <c r="BE146">
        <v>1662545.49</v>
      </c>
      <c r="BF146">
        <v>1586733</v>
      </c>
      <c r="BG146">
        <v>1518412</v>
      </c>
      <c r="BH146">
        <v>0</v>
      </c>
      <c r="BI146">
        <v>0</v>
      </c>
      <c r="BJ146">
        <v>0</v>
      </c>
      <c r="BK146">
        <v>0</v>
      </c>
      <c r="BL146">
        <v>0</v>
      </c>
      <c r="BM146"/>
      <c r="BN146"/>
      <c r="BO146"/>
      <c r="BP146"/>
      <c r="BQ146"/>
      <c r="BR146"/>
      <c r="BS146"/>
      <c r="BT146"/>
      <c r="BU146"/>
    </row>
    <row r="147" spans="1:73" x14ac:dyDescent="0.25">
      <c r="A147" t="s">
        <v>272</v>
      </c>
      <c r="B147">
        <v>4330663</v>
      </c>
      <c r="C147">
        <v>4164053.15</v>
      </c>
      <c r="D147">
        <v>4345668</v>
      </c>
      <c r="E147">
        <v>4461779</v>
      </c>
      <c r="F147">
        <v>4184258</v>
      </c>
      <c r="G147">
        <v>4092532.78</v>
      </c>
      <c r="H147">
        <v>3924214</v>
      </c>
      <c r="I147">
        <v>3804155</v>
      </c>
      <c r="J147">
        <v>3626408</v>
      </c>
      <c r="K147">
        <v>3541415.84</v>
      </c>
      <c r="L147">
        <v>3001796</v>
      </c>
      <c r="M147">
        <v>3152168</v>
      </c>
      <c r="N147">
        <v>3193675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/>
      <c r="BN147"/>
      <c r="BO147"/>
      <c r="BP147"/>
      <c r="BQ147"/>
      <c r="BR147"/>
      <c r="BS147"/>
      <c r="BT147"/>
      <c r="BU147"/>
    </row>
    <row r="148" spans="1:73" x14ac:dyDescent="0.25">
      <c r="A148" t="s">
        <v>273</v>
      </c>
      <c r="B148">
        <v>1997980</v>
      </c>
      <c r="C148">
        <v>2500849.39</v>
      </c>
      <c r="D148">
        <v>1753595</v>
      </c>
      <c r="E148">
        <v>1715686</v>
      </c>
      <c r="F148">
        <v>1755763</v>
      </c>
      <c r="G148">
        <v>2293749.17</v>
      </c>
      <c r="H148">
        <v>1537469</v>
      </c>
      <c r="I148">
        <v>1423698</v>
      </c>
      <c r="J148">
        <v>1363560</v>
      </c>
      <c r="K148">
        <v>1544445.66</v>
      </c>
      <c r="L148">
        <v>1273840</v>
      </c>
      <c r="M148">
        <v>1334637</v>
      </c>
      <c r="N148">
        <v>1271541</v>
      </c>
      <c r="O148">
        <v>1563053.28</v>
      </c>
      <c r="P148">
        <v>1043915</v>
      </c>
      <c r="Q148">
        <v>1205011</v>
      </c>
      <c r="R148">
        <v>1723543</v>
      </c>
      <c r="S148">
        <v>1944565.81</v>
      </c>
      <c r="T148">
        <v>1636736</v>
      </c>
      <c r="U148">
        <v>1815236</v>
      </c>
      <c r="V148">
        <v>1420991</v>
      </c>
      <c r="W148">
        <v>1875103.6</v>
      </c>
      <c r="X148">
        <v>1598028</v>
      </c>
      <c r="Y148">
        <v>1438141</v>
      </c>
      <c r="Z148">
        <v>1203020</v>
      </c>
      <c r="AA148">
        <v>1699568.62</v>
      </c>
      <c r="AB148">
        <v>1053690</v>
      </c>
      <c r="AC148">
        <v>1328912.98</v>
      </c>
      <c r="AD148">
        <v>1090981</v>
      </c>
      <c r="AE148">
        <v>1009843</v>
      </c>
      <c r="AF148">
        <v>976676</v>
      </c>
      <c r="AG148">
        <v>1348922.76</v>
      </c>
      <c r="AH148">
        <v>961215</v>
      </c>
      <c r="AI148">
        <v>857544</v>
      </c>
      <c r="AJ148">
        <v>862784</v>
      </c>
      <c r="AK148">
        <v>1229869.68</v>
      </c>
      <c r="AL148">
        <v>800599</v>
      </c>
      <c r="AM148">
        <v>828774</v>
      </c>
      <c r="AN148">
        <v>807495</v>
      </c>
      <c r="AO148">
        <v>1201222.82</v>
      </c>
      <c r="AP148">
        <v>741600</v>
      </c>
      <c r="AQ148">
        <v>787995</v>
      </c>
      <c r="AR148">
        <v>714727</v>
      </c>
      <c r="AS148">
        <v>958726.15</v>
      </c>
      <c r="AT148">
        <v>592916</v>
      </c>
      <c r="AU148">
        <v>607711</v>
      </c>
      <c r="AV148">
        <v>581574</v>
      </c>
      <c r="AW148">
        <v>777926.02</v>
      </c>
      <c r="AX148">
        <v>558479</v>
      </c>
      <c r="AY148">
        <v>553151</v>
      </c>
      <c r="AZ148">
        <v>520567</v>
      </c>
      <c r="BA148">
        <v>679318.75</v>
      </c>
      <c r="BB148">
        <v>476683</v>
      </c>
      <c r="BC148">
        <v>415094</v>
      </c>
      <c r="BD148">
        <v>439492</v>
      </c>
      <c r="BE148">
        <v>752433.37</v>
      </c>
      <c r="BF148">
        <v>421765</v>
      </c>
      <c r="BG148">
        <v>433912</v>
      </c>
      <c r="BH148">
        <v>385460</v>
      </c>
      <c r="BI148">
        <v>517934</v>
      </c>
      <c r="BJ148">
        <v>358023</v>
      </c>
      <c r="BK148">
        <v>390870</v>
      </c>
      <c r="BL148">
        <v>284708</v>
      </c>
      <c r="BM148"/>
      <c r="BN148"/>
      <c r="BO148"/>
      <c r="BP148"/>
      <c r="BQ148"/>
      <c r="BR148"/>
      <c r="BS148"/>
      <c r="BT148"/>
      <c r="BU148"/>
    </row>
    <row r="149" spans="1:73" x14ac:dyDescent="0.25">
      <c r="A149" t="s">
        <v>274</v>
      </c>
      <c r="B149">
        <v>1997980</v>
      </c>
      <c r="C149">
        <v>2500849.39</v>
      </c>
      <c r="D149">
        <v>1753595</v>
      </c>
      <c r="E149">
        <v>1715686</v>
      </c>
      <c r="F149">
        <v>1755763</v>
      </c>
      <c r="G149">
        <v>2293749.17</v>
      </c>
      <c r="H149">
        <v>1537469</v>
      </c>
      <c r="I149">
        <v>1423698</v>
      </c>
      <c r="J149">
        <v>1363560</v>
      </c>
      <c r="K149">
        <v>1544445.66</v>
      </c>
      <c r="L149">
        <v>1273840</v>
      </c>
      <c r="M149">
        <v>1334637</v>
      </c>
      <c r="N149">
        <v>1271541</v>
      </c>
      <c r="O149">
        <v>1563053.28</v>
      </c>
      <c r="P149">
        <v>1043915</v>
      </c>
      <c r="Q149">
        <v>1205011</v>
      </c>
      <c r="R149">
        <v>1723543</v>
      </c>
      <c r="S149">
        <v>1944565.81</v>
      </c>
      <c r="T149">
        <v>1636736</v>
      </c>
      <c r="U149">
        <v>1815236</v>
      </c>
      <c r="V149">
        <v>1420991</v>
      </c>
      <c r="W149">
        <v>1875103.6</v>
      </c>
      <c r="X149">
        <v>1598028</v>
      </c>
      <c r="Y149">
        <v>1438141</v>
      </c>
      <c r="Z149">
        <v>1203020</v>
      </c>
      <c r="AA149">
        <v>1699568.62</v>
      </c>
      <c r="AB149">
        <v>1053690</v>
      </c>
      <c r="AC149">
        <v>1328912.98</v>
      </c>
      <c r="AD149">
        <v>1090981</v>
      </c>
      <c r="AE149">
        <v>1009843</v>
      </c>
      <c r="AF149">
        <v>976676</v>
      </c>
      <c r="AG149">
        <v>1348922.76</v>
      </c>
      <c r="AH149">
        <v>961215</v>
      </c>
      <c r="AI149">
        <v>857544</v>
      </c>
      <c r="AJ149">
        <v>862784</v>
      </c>
      <c r="AK149">
        <v>1229869.68</v>
      </c>
      <c r="AL149">
        <v>800599</v>
      </c>
      <c r="AM149">
        <v>828774</v>
      </c>
      <c r="AN149">
        <v>807495</v>
      </c>
      <c r="AO149">
        <v>1201222.82</v>
      </c>
      <c r="AP149">
        <v>741600</v>
      </c>
      <c r="AQ149">
        <v>787995</v>
      </c>
      <c r="AR149">
        <v>714727</v>
      </c>
      <c r="AS149">
        <v>958726.15</v>
      </c>
      <c r="AT149">
        <v>592916</v>
      </c>
      <c r="AU149">
        <v>607711</v>
      </c>
      <c r="AV149">
        <v>581574</v>
      </c>
      <c r="AW149">
        <v>777926.02</v>
      </c>
      <c r="AX149">
        <v>558479</v>
      </c>
      <c r="AY149">
        <v>553151</v>
      </c>
      <c r="AZ149">
        <v>520567</v>
      </c>
      <c r="BA149">
        <v>679318.75</v>
      </c>
      <c r="BB149">
        <v>476683</v>
      </c>
      <c r="BC149">
        <v>415094</v>
      </c>
      <c r="BD149">
        <v>439492</v>
      </c>
      <c r="BE149">
        <v>752433.37</v>
      </c>
      <c r="BF149">
        <v>421765</v>
      </c>
      <c r="BG149">
        <v>433912</v>
      </c>
      <c r="BH149">
        <v>0</v>
      </c>
      <c r="BI149">
        <v>0</v>
      </c>
      <c r="BJ149">
        <v>0</v>
      </c>
      <c r="BK149">
        <v>0</v>
      </c>
      <c r="BL149">
        <v>0</v>
      </c>
      <c r="BM149"/>
      <c r="BN149"/>
      <c r="BO149"/>
      <c r="BP149"/>
      <c r="BQ149"/>
      <c r="BR149"/>
      <c r="BS149"/>
      <c r="BT149"/>
      <c r="BU149"/>
    </row>
    <row r="150" spans="1:73" x14ac:dyDescent="0.25">
      <c r="A150" t="s">
        <v>275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22852.639999999999</v>
      </c>
      <c r="BB150">
        <v>19966</v>
      </c>
      <c r="BC150">
        <v>21106</v>
      </c>
      <c r="BD150">
        <v>20184</v>
      </c>
      <c r="BE150">
        <v>16369.06</v>
      </c>
      <c r="BF150">
        <v>19222</v>
      </c>
      <c r="BG150">
        <v>19307</v>
      </c>
      <c r="BH150">
        <v>25160</v>
      </c>
      <c r="BI150">
        <v>1930</v>
      </c>
      <c r="BJ150">
        <v>1580</v>
      </c>
      <c r="BK150">
        <v>1180</v>
      </c>
      <c r="BL150">
        <v>600</v>
      </c>
      <c r="BM150"/>
      <c r="BN150"/>
      <c r="BO150"/>
      <c r="BP150"/>
      <c r="BQ150"/>
      <c r="BR150"/>
      <c r="BS150"/>
      <c r="BT150"/>
      <c r="BU150"/>
    </row>
    <row r="151" spans="1:73" x14ac:dyDescent="0.25">
      <c r="A151" t="s">
        <v>276</v>
      </c>
      <c r="B151">
        <v>-2274</v>
      </c>
      <c r="C151">
        <v>-4906.53</v>
      </c>
      <c r="D151">
        <v>1197</v>
      </c>
      <c r="E151">
        <v>-63339</v>
      </c>
      <c r="F151">
        <v>0</v>
      </c>
      <c r="G151">
        <v>-2145.86</v>
      </c>
      <c r="H151">
        <v>299</v>
      </c>
      <c r="I151">
        <v>68489</v>
      </c>
      <c r="J151">
        <v>0</v>
      </c>
      <c r="K151">
        <v>0</v>
      </c>
      <c r="L151">
        <v>0</v>
      </c>
      <c r="M151">
        <v>-8850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/>
      <c r="BN151"/>
      <c r="BO151"/>
      <c r="BP151"/>
      <c r="BQ151"/>
      <c r="BR151"/>
      <c r="BS151"/>
      <c r="BT151"/>
      <c r="BU151"/>
    </row>
    <row r="152" spans="1:73" x14ac:dyDescent="0.25">
      <c r="A152" t="s">
        <v>277</v>
      </c>
      <c r="B152">
        <v>0</v>
      </c>
      <c r="C152">
        <v>0</v>
      </c>
      <c r="D152">
        <v>0</v>
      </c>
      <c r="E152">
        <v>0</v>
      </c>
      <c r="F152">
        <v>-4007</v>
      </c>
      <c r="G152">
        <v>0</v>
      </c>
      <c r="H152">
        <v>0</v>
      </c>
      <c r="I152">
        <v>0</v>
      </c>
      <c r="J152">
        <v>-16110</v>
      </c>
      <c r="K152">
        <v>76346.95</v>
      </c>
      <c r="L152">
        <v>14757</v>
      </c>
      <c r="M152">
        <v>0</v>
      </c>
      <c r="N152">
        <v>3294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/>
      <c r="BN152"/>
      <c r="BO152"/>
      <c r="BP152"/>
      <c r="BQ152"/>
      <c r="BR152"/>
      <c r="BS152"/>
      <c r="BT152"/>
      <c r="BU152"/>
    </row>
    <row r="153" spans="1:73" x14ac:dyDescent="0.25">
      <c r="A153" t="s">
        <v>278</v>
      </c>
      <c r="B153">
        <v>7303892</v>
      </c>
      <c r="C153">
        <v>8211608.0099999998</v>
      </c>
      <c r="D153">
        <v>7518403</v>
      </c>
      <c r="E153">
        <v>6926715</v>
      </c>
      <c r="F153">
        <v>6507117</v>
      </c>
      <c r="G153">
        <v>7338697.7000000002</v>
      </c>
      <c r="H153">
        <v>6060474</v>
      </c>
      <c r="I153">
        <v>5899524</v>
      </c>
      <c r="J153">
        <v>5403065</v>
      </c>
      <c r="K153">
        <v>5940742.6100000003</v>
      </c>
      <c r="L153">
        <v>4648997</v>
      </c>
      <c r="M153">
        <v>4900071</v>
      </c>
      <c r="N153">
        <v>4793787</v>
      </c>
      <c r="O153">
        <v>5798234.0099999998</v>
      </c>
      <c r="P153">
        <v>4752364</v>
      </c>
      <c r="Q153">
        <v>4260496</v>
      </c>
      <c r="R153">
        <v>5761483</v>
      </c>
      <c r="S153">
        <v>6922777.8300000001</v>
      </c>
      <c r="T153">
        <v>6195108</v>
      </c>
      <c r="U153">
        <v>6331209</v>
      </c>
      <c r="V153">
        <v>5476062</v>
      </c>
      <c r="W153">
        <v>6445059.2599999998</v>
      </c>
      <c r="X153">
        <v>6136798</v>
      </c>
      <c r="Y153">
        <v>6056266</v>
      </c>
      <c r="Z153">
        <v>5055175</v>
      </c>
      <c r="AA153">
        <v>5518463.3600000003</v>
      </c>
      <c r="AB153">
        <v>4513820</v>
      </c>
      <c r="AC153">
        <v>4968283.2</v>
      </c>
      <c r="AD153">
        <v>4602202</v>
      </c>
      <c r="AE153">
        <v>4475797</v>
      </c>
      <c r="AF153">
        <v>4400729</v>
      </c>
      <c r="AG153">
        <v>4853544.3</v>
      </c>
      <c r="AH153">
        <v>4204236</v>
      </c>
      <c r="AI153">
        <v>3879528</v>
      </c>
      <c r="AJ153">
        <v>3726880</v>
      </c>
      <c r="AK153">
        <v>4223388.54</v>
      </c>
      <c r="AL153">
        <v>3822513</v>
      </c>
      <c r="AM153">
        <v>3706203</v>
      </c>
      <c r="AN153">
        <v>3530874</v>
      </c>
      <c r="AO153">
        <v>4021825.47</v>
      </c>
      <c r="AP153">
        <v>3377890</v>
      </c>
      <c r="AQ153">
        <v>3380974</v>
      </c>
      <c r="AR153">
        <v>3206479</v>
      </c>
      <c r="AS153">
        <v>3535612.98</v>
      </c>
      <c r="AT153">
        <v>2962905</v>
      </c>
      <c r="AU153">
        <v>2908506</v>
      </c>
      <c r="AV153">
        <v>2767302</v>
      </c>
      <c r="AW153">
        <v>2843183.24</v>
      </c>
      <c r="AX153">
        <v>2546794</v>
      </c>
      <c r="AY153">
        <v>2446092</v>
      </c>
      <c r="AZ153">
        <v>2357500</v>
      </c>
      <c r="BA153">
        <v>2480571.23</v>
      </c>
      <c r="BB153">
        <v>2203810</v>
      </c>
      <c r="BC153">
        <v>2125367</v>
      </c>
      <c r="BD153">
        <v>2205995</v>
      </c>
      <c r="BE153">
        <v>2562636.29</v>
      </c>
      <c r="BF153">
        <v>2160135</v>
      </c>
      <c r="BG153">
        <v>2119460</v>
      </c>
      <c r="BH153">
        <v>1928075</v>
      </c>
      <c r="BI153">
        <v>1852201</v>
      </c>
      <c r="BJ153">
        <v>1583778</v>
      </c>
      <c r="BK153">
        <v>1571101</v>
      </c>
      <c r="BL153">
        <v>1439343</v>
      </c>
      <c r="BM153"/>
      <c r="BN153"/>
      <c r="BO153"/>
      <c r="BP153"/>
      <c r="BQ153"/>
      <c r="BR153"/>
      <c r="BS153"/>
      <c r="BT153"/>
      <c r="BU153"/>
    </row>
    <row r="154" spans="1:73" x14ac:dyDescent="0.25">
      <c r="A154" t="s">
        <v>279</v>
      </c>
      <c r="B154">
        <v>595752</v>
      </c>
      <c r="C154">
        <v>546138.19999999995</v>
      </c>
      <c r="D154">
        <v>578773</v>
      </c>
      <c r="E154">
        <v>531681</v>
      </c>
      <c r="F154">
        <v>476542</v>
      </c>
      <c r="G154">
        <v>434018.34</v>
      </c>
      <c r="H154">
        <v>398752</v>
      </c>
      <c r="I154">
        <v>384048</v>
      </c>
      <c r="J154">
        <v>342762</v>
      </c>
      <c r="K154">
        <v>307301.65000000002</v>
      </c>
      <c r="L154">
        <v>78120</v>
      </c>
      <c r="M154">
        <v>151564</v>
      </c>
      <c r="N154">
        <v>166973</v>
      </c>
      <c r="O154">
        <v>170078.85</v>
      </c>
      <c r="P154">
        <v>186824</v>
      </c>
      <c r="Q154">
        <v>103962</v>
      </c>
      <c r="R154">
        <v>580727</v>
      </c>
      <c r="S154">
        <v>338198.3</v>
      </c>
      <c r="T154">
        <v>359437</v>
      </c>
      <c r="U154">
        <v>293450</v>
      </c>
      <c r="V154">
        <v>301173</v>
      </c>
      <c r="W154">
        <v>208605.12</v>
      </c>
      <c r="X154">
        <v>251129</v>
      </c>
      <c r="Y154">
        <v>272316</v>
      </c>
      <c r="Z154">
        <v>255101</v>
      </c>
      <c r="AA154">
        <v>219214.55</v>
      </c>
      <c r="AB154">
        <v>218739</v>
      </c>
      <c r="AC154">
        <v>213542.95</v>
      </c>
      <c r="AD154">
        <v>218633</v>
      </c>
      <c r="AE154">
        <v>211114</v>
      </c>
      <c r="AF154">
        <v>209629</v>
      </c>
      <c r="AG154">
        <v>172361.42</v>
      </c>
      <c r="AH154">
        <v>178401</v>
      </c>
      <c r="AI154">
        <v>188972</v>
      </c>
      <c r="AJ154">
        <v>209570</v>
      </c>
      <c r="AK154">
        <v>211979.49</v>
      </c>
      <c r="AL154">
        <v>216912</v>
      </c>
      <c r="AM154">
        <v>206065</v>
      </c>
      <c r="AN154">
        <v>178315</v>
      </c>
      <c r="AO154">
        <v>171601.49</v>
      </c>
      <c r="AP154">
        <v>169654</v>
      </c>
      <c r="AQ154">
        <v>176475</v>
      </c>
      <c r="AR154">
        <v>168201</v>
      </c>
      <c r="AS154">
        <v>164973.76999999999</v>
      </c>
      <c r="AT154">
        <v>145456</v>
      </c>
      <c r="AU154">
        <v>137749</v>
      </c>
      <c r="AV154">
        <v>136069</v>
      </c>
      <c r="AW154">
        <v>117989.72</v>
      </c>
      <c r="AX154">
        <v>130737</v>
      </c>
      <c r="AY154">
        <v>125689</v>
      </c>
      <c r="AZ154">
        <v>123133</v>
      </c>
      <c r="BA154">
        <v>128761.93</v>
      </c>
      <c r="BB154">
        <v>112739</v>
      </c>
      <c r="BC154">
        <v>116119</v>
      </c>
      <c r="BD154">
        <v>117503</v>
      </c>
      <c r="BE154">
        <v>195888.66</v>
      </c>
      <c r="BF154">
        <v>85373</v>
      </c>
      <c r="BG154">
        <v>83599</v>
      </c>
      <c r="BH154">
        <v>85681</v>
      </c>
      <c r="BI154">
        <v>122691</v>
      </c>
      <c r="BJ154">
        <v>83885</v>
      </c>
      <c r="BK154">
        <v>77141</v>
      </c>
      <c r="BL154">
        <v>78190</v>
      </c>
      <c r="BM154"/>
      <c r="BN154"/>
      <c r="BO154"/>
      <c r="BP154"/>
      <c r="BQ154"/>
      <c r="BR154"/>
      <c r="BS154"/>
      <c r="BT154"/>
      <c r="BU154"/>
    </row>
    <row r="155" spans="1:73" x14ac:dyDescent="0.25">
      <c r="A155" t="s">
        <v>280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350751</v>
      </c>
      <c r="Q155">
        <v>370171</v>
      </c>
      <c r="R155">
        <v>35259</v>
      </c>
      <c r="S155">
        <v>46792.44</v>
      </c>
      <c r="T155">
        <v>0</v>
      </c>
      <c r="U155">
        <v>123493</v>
      </c>
      <c r="V155">
        <v>81810</v>
      </c>
      <c r="W155">
        <v>70472.289999999994</v>
      </c>
      <c r="X155">
        <v>28948</v>
      </c>
      <c r="Y155">
        <v>6801</v>
      </c>
      <c r="Z155">
        <v>8922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-193750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/>
      <c r="BN155"/>
      <c r="BO155"/>
      <c r="BP155"/>
      <c r="BQ155"/>
      <c r="BR155"/>
      <c r="BS155"/>
      <c r="BT155"/>
      <c r="BU155"/>
    </row>
    <row r="156" spans="1:73" x14ac:dyDescent="0.25">
      <c r="A156" t="s">
        <v>281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-193750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/>
      <c r="BN156"/>
      <c r="BO156"/>
      <c r="BP156"/>
      <c r="BQ156"/>
      <c r="BR156"/>
      <c r="BS156"/>
      <c r="BT156"/>
      <c r="BU156"/>
    </row>
    <row r="157" spans="1:73" x14ac:dyDescent="0.25">
      <c r="A157" t="s">
        <v>282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350751</v>
      </c>
      <c r="Q157">
        <v>370171</v>
      </c>
      <c r="R157">
        <v>35259</v>
      </c>
      <c r="S157">
        <v>46792.44</v>
      </c>
      <c r="T157">
        <v>0</v>
      </c>
      <c r="U157">
        <v>123493</v>
      </c>
      <c r="V157">
        <v>81810</v>
      </c>
      <c r="W157">
        <v>70472.289999999994</v>
      </c>
      <c r="X157">
        <v>28948</v>
      </c>
      <c r="Y157">
        <v>6801</v>
      </c>
      <c r="Z157">
        <v>8922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/>
      <c r="BN157"/>
      <c r="BO157"/>
      <c r="BP157"/>
      <c r="BQ157"/>
      <c r="BR157"/>
      <c r="BS157"/>
      <c r="BT157"/>
      <c r="BU157"/>
    </row>
    <row r="158" spans="1:73" x14ac:dyDescent="0.25">
      <c r="A158" t="s">
        <v>283</v>
      </c>
      <c r="B158">
        <v>5994950</v>
      </c>
      <c r="C158">
        <v>5710350.6500000004</v>
      </c>
      <c r="D158">
        <v>5782240</v>
      </c>
      <c r="E158">
        <v>5146013</v>
      </c>
      <c r="F158">
        <v>4667531</v>
      </c>
      <c r="G158">
        <v>4084790.28</v>
      </c>
      <c r="H158">
        <v>4086395</v>
      </c>
      <c r="I158">
        <v>4016327</v>
      </c>
      <c r="J158">
        <v>3377310</v>
      </c>
      <c r="K158">
        <v>2721269.65</v>
      </c>
      <c r="L158">
        <v>887786</v>
      </c>
      <c r="M158">
        <v>1975619</v>
      </c>
      <c r="N158">
        <v>5233218</v>
      </c>
      <c r="O158">
        <v>3023330.35</v>
      </c>
      <c r="P158">
        <v>3384470</v>
      </c>
      <c r="Q158">
        <v>945158</v>
      </c>
      <c r="R158">
        <v>6277171</v>
      </c>
      <c r="S158">
        <v>4528981.16</v>
      </c>
      <c r="T158">
        <v>3618690</v>
      </c>
      <c r="U158">
        <v>3282982</v>
      </c>
      <c r="V158">
        <v>3625929</v>
      </c>
      <c r="W158">
        <v>3165166.3</v>
      </c>
      <c r="X158">
        <v>3641928</v>
      </c>
      <c r="Y158">
        <v>3627818</v>
      </c>
      <c r="Z158">
        <v>3431676</v>
      </c>
      <c r="AA158">
        <v>2759176.82</v>
      </c>
      <c r="AB158">
        <v>3434454</v>
      </c>
      <c r="AC158">
        <v>2735864.97</v>
      </c>
      <c r="AD158">
        <v>2943407</v>
      </c>
      <c r="AE158">
        <v>2943339</v>
      </c>
      <c r="AF158">
        <v>3044213</v>
      </c>
      <c r="AG158">
        <v>2437385.87</v>
      </c>
      <c r="AH158">
        <v>2351826</v>
      </c>
      <c r="AI158">
        <v>2457140</v>
      </c>
      <c r="AJ158">
        <v>2710613</v>
      </c>
      <c r="AK158">
        <v>2207516.5299999998</v>
      </c>
      <c r="AL158">
        <v>2465998</v>
      </c>
      <c r="AM158">
        <v>2522606</v>
      </c>
      <c r="AN158">
        <v>2287018</v>
      </c>
      <c r="AO158">
        <v>2331557.25</v>
      </c>
      <c r="AP158">
        <v>1935634</v>
      </c>
      <c r="AQ158">
        <v>1946264</v>
      </c>
      <c r="AR158">
        <v>2194330</v>
      </c>
      <c r="AS158">
        <v>1431106.34</v>
      </c>
      <c r="AT158">
        <v>3297315</v>
      </c>
      <c r="AU158">
        <v>1679022</v>
      </c>
      <c r="AV158">
        <v>1543441</v>
      </c>
      <c r="AW158">
        <v>1032520.04</v>
      </c>
      <c r="AX158">
        <v>750016</v>
      </c>
      <c r="AY158">
        <v>630693</v>
      </c>
      <c r="AZ158">
        <v>891314</v>
      </c>
      <c r="BA158">
        <v>167874.22</v>
      </c>
      <c r="BB158">
        <v>515639</v>
      </c>
      <c r="BC158">
        <v>487924</v>
      </c>
      <c r="BD158">
        <v>1385522</v>
      </c>
      <c r="BE158">
        <v>4659580.34</v>
      </c>
      <c r="BF158">
        <v>860747</v>
      </c>
      <c r="BG158">
        <v>972259</v>
      </c>
      <c r="BH158">
        <v>957278</v>
      </c>
      <c r="BI158">
        <v>752478</v>
      </c>
      <c r="BJ158">
        <v>924563</v>
      </c>
      <c r="BK158">
        <v>817694</v>
      </c>
      <c r="BL158">
        <v>898090</v>
      </c>
      <c r="BM158"/>
      <c r="BN158"/>
      <c r="BO158"/>
      <c r="BP158"/>
      <c r="BQ158"/>
      <c r="BR158"/>
      <c r="BS158"/>
      <c r="BT158"/>
      <c r="BU158"/>
    </row>
    <row r="159" spans="1:73" x14ac:dyDescent="0.25">
      <c r="A159" t="s">
        <v>284</v>
      </c>
      <c r="B159">
        <v>888115</v>
      </c>
      <c r="C159">
        <v>692980.29</v>
      </c>
      <c r="D159">
        <v>660314</v>
      </c>
      <c r="E159">
        <v>663421</v>
      </c>
      <c r="F159">
        <v>596261</v>
      </c>
      <c r="G159">
        <v>601049.15</v>
      </c>
      <c r="H159">
        <v>550588</v>
      </c>
      <c r="I159">
        <v>523161</v>
      </c>
      <c r="J159">
        <v>528912</v>
      </c>
      <c r="K159">
        <v>540270.27</v>
      </c>
      <c r="L159">
        <v>435581</v>
      </c>
      <c r="M159">
        <v>422098</v>
      </c>
      <c r="N159">
        <v>391983</v>
      </c>
      <c r="O159">
        <v>458094.76</v>
      </c>
      <c r="P159">
        <v>436457</v>
      </c>
      <c r="Q159">
        <v>490308</v>
      </c>
      <c r="R159">
        <v>480112</v>
      </c>
      <c r="S159">
        <v>199550.75</v>
      </c>
      <c r="T159">
        <v>223905</v>
      </c>
      <c r="U159">
        <v>236094</v>
      </c>
      <c r="V159">
        <v>186073</v>
      </c>
      <c r="W159">
        <v>183272.77</v>
      </c>
      <c r="X159">
        <v>110124</v>
      </c>
      <c r="Y159">
        <v>28392</v>
      </c>
      <c r="Z159">
        <v>104544</v>
      </c>
      <c r="AA159">
        <v>64070.11</v>
      </c>
      <c r="AB159">
        <v>109664</v>
      </c>
      <c r="AC159">
        <v>132092.34</v>
      </c>
      <c r="AD159">
        <v>155205</v>
      </c>
      <c r="AE159">
        <v>166155</v>
      </c>
      <c r="AF159">
        <v>180008</v>
      </c>
      <c r="AG159">
        <v>169178.09</v>
      </c>
      <c r="AH159">
        <v>140638</v>
      </c>
      <c r="AI159">
        <v>102890</v>
      </c>
      <c r="AJ159">
        <v>96008</v>
      </c>
      <c r="AK159">
        <v>92020.11</v>
      </c>
      <c r="AL159">
        <v>119837</v>
      </c>
      <c r="AM159">
        <v>286302</v>
      </c>
      <c r="AN159">
        <v>178592</v>
      </c>
      <c r="AO159">
        <v>156162.82</v>
      </c>
      <c r="AP159">
        <v>165132</v>
      </c>
      <c r="AQ159">
        <v>275315</v>
      </c>
      <c r="AR159">
        <v>215923</v>
      </c>
      <c r="AS159">
        <v>215943.44</v>
      </c>
      <c r="AT159">
        <v>335452</v>
      </c>
      <c r="AU159">
        <v>253646</v>
      </c>
      <c r="AV159">
        <v>252354</v>
      </c>
      <c r="AW159">
        <v>255400.6</v>
      </c>
      <c r="AX159">
        <v>235265</v>
      </c>
      <c r="AY159">
        <v>205373</v>
      </c>
      <c r="AZ159">
        <v>178226</v>
      </c>
      <c r="BA159">
        <v>169515.92</v>
      </c>
      <c r="BB159">
        <v>176712</v>
      </c>
      <c r="BC159">
        <v>173904</v>
      </c>
      <c r="BD159">
        <v>168158</v>
      </c>
      <c r="BE159">
        <v>190862.45</v>
      </c>
      <c r="BF159">
        <v>199932</v>
      </c>
      <c r="BG159">
        <v>218456</v>
      </c>
      <c r="BH159">
        <v>191630</v>
      </c>
      <c r="BI159">
        <v>165991</v>
      </c>
      <c r="BJ159">
        <v>128610</v>
      </c>
      <c r="BK159">
        <v>121992</v>
      </c>
      <c r="BL159">
        <v>126793</v>
      </c>
      <c r="BM159"/>
      <c r="BN159"/>
      <c r="BO159"/>
      <c r="BP159"/>
      <c r="BQ159"/>
      <c r="BR159"/>
      <c r="BS159"/>
      <c r="BT159"/>
      <c r="BU159"/>
    </row>
    <row r="160" spans="1:73" x14ac:dyDescent="0.25">
      <c r="A160" t="s">
        <v>285</v>
      </c>
      <c r="B160">
        <v>899056</v>
      </c>
      <c r="C160">
        <v>985764.53</v>
      </c>
      <c r="D160">
        <v>907695</v>
      </c>
      <c r="E160">
        <v>768629</v>
      </c>
      <c r="F160">
        <v>798499</v>
      </c>
      <c r="G160">
        <v>650931.97</v>
      </c>
      <c r="H160">
        <v>641756</v>
      </c>
      <c r="I160">
        <v>713349</v>
      </c>
      <c r="J160">
        <v>480696</v>
      </c>
      <c r="K160">
        <v>290772.47999999998</v>
      </c>
      <c r="L160">
        <v>234345</v>
      </c>
      <c r="M160">
        <v>268780</v>
      </c>
      <c r="N160">
        <v>1004117</v>
      </c>
      <c r="O160">
        <v>503763.83</v>
      </c>
      <c r="P160">
        <v>447801</v>
      </c>
      <c r="Q160">
        <v>19659</v>
      </c>
      <c r="R160">
        <v>1177219</v>
      </c>
      <c r="S160">
        <v>585003.72</v>
      </c>
      <c r="T160">
        <v>608061</v>
      </c>
      <c r="U160">
        <v>590441</v>
      </c>
      <c r="V160">
        <v>552852</v>
      </c>
      <c r="W160">
        <v>396100.38</v>
      </c>
      <c r="X160">
        <v>568445</v>
      </c>
      <c r="Y160">
        <v>618585</v>
      </c>
      <c r="Z160">
        <v>473772</v>
      </c>
      <c r="AA160">
        <v>353651.41</v>
      </c>
      <c r="AB160">
        <v>519468</v>
      </c>
      <c r="AC160">
        <v>357977.1</v>
      </c>
      <c r="AD160">
        <v>419288</v>
      </c>
      <c r="AE160">
        <v>460241</v>
      </c>
      <c r="AF160">
        <v>448830</v>
      </c>
      <c r="AG160">
        <v>324290.71000000002</v>
      </c>
      <c r="AH160">
        <v>369050</v>
      </c>
      <c r="AI160">
        <v>324667</v>
      </c>
      <c r="AJ160">
        <v>412622</v>
      </c>
      <c r="AK160">
        <v>261627.11</v>
      </c>
      <c r="AL160">
        <v>380232</v>
      </c>
      <c r="AM160">
        <v>366084</v>
      </c>
      <c r="AN160">
        <v>370098</v>
      </c>
      <c r="AO160">
        <v>400335.82</v>
      </c>
      <c r="AP160">
        <v>287512</v>
      </c>
      <c r="AQ160">
        <v>221006</v>
      </c>
      <c r="AR160">
        <v>297196</v>
      </c>
      <c r="AS160">
        <v>86364.77</v>
      </c>
      <c r="AT160">
        <v>104150</v>
      </c>
      <c r="AU160">
        <v>236415</v>
      </c>
      <c r="AV160">
        <v>214708</v>
      </c>
      <c r="AW160">
        <v>78673.2</v>
      </c>
      <c r="AX160">
        <v>107895</v>
      </c>
      <c r="AY160">
        <v>63649</v>
      </c>
      <c r="AZ160">
        <v>104262</v>
      </c>
      <c r="BA160">
        <v>150456.79</v>
      </c>
      <c r="BB160">
        <v>166149</v>
      </c>
      <c r="BC160">
        <v>144756</v>
      </c>
      <c r="BD160">
        <v>263607</v>
      </c>
      <c r="BE160">
        <v>1268027.4099999999</v>
      </c>
      <c r="BF160">
        <v>111516</v>
      </c>
      <c r="BG160">
        <v>167994</v>
      </c>
      <c r="BH160">
        <v>151721</v>
      </c>
      <c r="BI160">
        <v>106944</v>
      </c>
      <c r="BJ160">
        <v>221253</v>
      </c>
      <c r="BK160">
        <v>175370</v>
      </c>
      <c r="BL160">
        <v>147135</v>
      </c>
      <c r="BM160"/>
      <c r="BN160"/>
      <c r="BO160"/>
      <c r="BP160"/>
      <c r="BQ160"/>
      <c r="BR160"/>
      <c r="BS160"/>
      <c r="BT160"/>
      <c r="BU160"/>
    </row>
    <row r="161" spans="1:73" x14ac:dyDescent="0.25">
      <c r="A161" t="s">
        <v>286</v>
      </c>
      <c r="B161">
        <v>4207779</v>
      </c>
      <c r="C161">
        <v>4031605.82</v>
      </c>
      <c r="D161">
        <v>4214231</v>
      </c>
      <c r="E161">
        <v>3713963</v>
      </c>
      <c r="F161">
        <v>3272771</v>
      </c>
      <c r="G161">
        <v>2832809.16</v>
      </c>
      <c r="H161">
        <v>2894051</v>
      </c>
      <c r="I161">
        <v>2779817</v>
      </c>
      <c r="J161">
        <v>2367702</v>
      </c>
      <c r="K161">
        <v>1890226.9</v>
      </c>
      <c r="L161">
        <v>217860</v>
      </c>
      <c r="M161">
        <v>1284741</v>
      </c>
      <c r="N161">
        <v>3837118</v>
      </c>
      <c r="O161">
        <v>2061471.76</v>
      </c>
      <c r="P161">
        <v>2500212</v>
      </c>
      <c r="Q161">
        <v>435191</v>
      </c>
      <c r="R161">
        <v>4619840</v>
      </c>
      <c r="S161">
        <v>3744426.69</v>
      </c>
      <c r="T161">
        <v>2786724</v>
      </c>
      <c r="U161">
        <v>2456447</v>
      </c>
      <c r="V161">
        <v>2887004</v>
      </c>
      <c r="W161">
        <v>2585793.15</v>
      </c>
      <c r="X161">
        <v>2963359</v>
      </c>
      <c r="Y161">
        <v>2980841</v>
      </c>
      <c r="Z161">
        <v>2853360</v>
      </c>
      <c r="AA161">
        <v>2341455.2999999998</v>
      </c>
      <c r="AB161">
        <v>2805322</v>
      </c>
      <c r="AC161">
        <v>2245795.5299999998</v>
      </c>
      <c r="AD161">
        <v>2368914</v>
      </c>
      <c r="AE161">
        <v>2316943</v>
      </c>
      <c r="AF161">
        <v>2415375</v>
      </c>
      <c r="AG161">
        <v>1943917.07</v>
      </c>
      <c r="AH161">
        <v>1842138</v>
      </c>
      <c r="AI161">
        <v>2029583</v>
      </c>
      <c r="AJ161">
        <v>2201983</v>
      </c>
      <c r="AK161">
        <v>1853869.31</v>
      </c>
      <c r="AL161">
        <v>1965929</v>
      </c>
      <c r="AM161">
        <v>1870220</v>
      </c>
      <c r="AN161">
        <v>1738328</v>
      </c>
      <c r="AO161">
        <v>1775058.61</v>
      </c>
      <c r="AP161">
        <v>1482990</v>
      </c>
      <c r="AQ161">
        <v>1449943</v>
      </c>
      <c r="AR161">
        <v>1681211</v>
      </c>
      <c r="AS161">
        <v>1128798.1299999999</v>
      </c>
      <c r="AT161">
        <v>2857713</v>
      </c>
      <c r="AU161">
        <v>1188961</v>
      </c>
      <c r="AV161">
        <v>1076379</v>
      </c>
      <c r="AW161">
        <v>698446.24</v>
      </c>
      <c r="AX161">
        <v>406856</v>
      </c>
      <c r="AY161">
        <v>361671</v>
      </c>
      <c r="AZ161">
        <v>608826</v>
      </c>
      <c r="BA161">
        <v>-152098.48000000001</v>
      </c>
      <c r="BB161">
        <v>172778</v>
      </c>
      <c r="BC161">
        <v>169264</v>
      </c>
      <c r="BD161">
        <v>953757</v>
      </c>
      <c r="BE161">
        <v>3200690.48</v>
      </c>
      <c r="BF161">
        <v>549299</v>
      </c>
      <c r="BG161">
        <v>585809</v>
      </c>
      <c r="BH161">
        <v>613927</v>
      </c>
      <c r="BI161">
        <v>479543</v>
      </c>
      <c r="BJ161">
        <v>574700</v>
      </c>
      <c r="BK161">
        <v>520332</v>
      </c>
      <c r="BL161">
        <v>624162</v>
      </c>
      <c r="BM161"/>
      <c r="BN161"/>
      <c r="BO161"/>
      <c r="BP161"/>
      <c r="BQ161"/>
      <c r="BR161"/>
      <c r="BS161"/>
      <c r="BT161"/>
      <c r="BU161"/>
    </row>
    <row r="162" spans="1:73" x14ac:dyDescent="0.25">
      <c r="A162" t="s">
        <v>287</v>
      </c>
      <c r="B162">
        <v>4207779</v>
      </c>
      <c r="C162">
        <v>4031605.82</v>
      </c>
      <c r="D162">
        <v>4214231</v>
      </c>
      <c r="E162">
        <v>3713963</v>
      </c>
      <c r="F162">
        <v>3272771</v>
      </c>
      <c r="G162">
        <v>2832809.16</v>
      </c>
      <c r="H162">
        <v>2894051</v>
      </c>
      <c r="I162">
        <v>2779817</v>
      </c>
      <c r="J162">
        <v>2367702</v>
      </c>
      <c r="K162">
        <v>1890226.9</v>
      </c>
      <c r="L162">
        <v>217860</v>
      </c>
      <c r="M162">
        <v>1284741</v>
      </c>
      <c r="N162">
        <v>3837118</v>
      </c>
      <c r="O162">
        <v>2061471.76</v>
      </c>
      <c r="P162">
        <v>2500212</v>
      </c>
      <c r="Q162">
        <v>435191</v>
      </c>
      <c r="R162">
        <v>4619840</v>
      </c>
      <c r="S162">
        <v>3744426.69</v>
      </c>
      <c r="T162">
        <v>2786724</v>
      </c>
      <c r="U162">
        <v>2456447</v>
      </c>
      <c r="V162">
        <v>2887004</v>
      </c>
      <c r="W162">
        <v>2585793.15</v>
      </c>
      <c r="X162">
        <v>2963359</v>
      </c>
      <c r="Y162">
        <v>2980841</v>
      </c>
      <c r="Z162">
        <v>2853360</v>
      </c>
      <c r="AA162">
        <v>2341455.2999999998</v>
      </c>
      <c r="AB162">
        <v>2805322</v>
      </c>
      <c r="AC162">
        <v>2245795.5299999998</v>
      </c>
      <c r="AD162">
        <v>2368914</v>
      </c>
      <c r="AE162">
        <v>2316943</v>
      </c>
      <c r="AF162">
        <v>2415375</v>
      </c>
      <c r="AG162">
        <v>1943917.07</v>
      </c>
      <c r="AH162">
        <v>1842138</v>
      </c>
      <c r="AI162">
        <v>2029583</v>
      </c>
      <c r="AJ162">
        <v>2201983</v>
      </c>
      <c r="AK162">
        <v>1853869.31</v>
      </c>
      <c r="AL162">
        <v>1965929</v>
      </c>
      <c r="AM162">
        <v>1870220</v>
      </c>
      <c r="AN162">
        <v>1738328</v>
      </c>
      <c r="AO162">
        <v>1775058.61</v>
      </c>
      <c r="AP162">
        <v>1482990</v>
      </c>
      <c r="AQ162">
        <v>1449943</v>
      </c>
      <c r="AR162">
        <v>1681211</v>
      </c>
      <c r="AS162">
        <v>1128798.1299999999</v>
      </c>
      <c r="AT162">
        <v>2857713</v>
      </c>
      <c r="AU162">
        <v>1188961</v>
      </c>
      <c r="AV162">
        <v>1076379</v>
      </c>
      <c r="AW162">
        <v>698446.24</v>
      </c>
      <c r="AX162">
        <v>406856</v>
      </c>
      <c r="AY162">
        <v>361671</v>
      </c>
      <c r="AZ162">
        <v>608826</v>
      </c>
      <c r="BA162">
        <v>-152098.48000000001</v>
      </c>
      <c r="BB162">
        <v>172778</v>
      </c>
      <c r="BC162">
        <v>169264</v>
      </c>
      <c r="BD162">
        <v>953757</v>
      </c>
      <c r="BE162">
        <v>3200690.48</v>
      </c>
      <c r="BF162">
        <v>549299</v>
      </c>
      <c r="BG162">
        <v>585809</v>
      </c>
      <c r="BH162">
        <v>613927</v>
      </c>
      <c r="BI162">
        <v>479543</v>
      </c>
      <c r="BJ162">
        <v>574700</v>
      </c>
      <c r="BK162">
        <v>520332</v>
      </c>
      <c r="BL162">
        <v>624162</v>
      </c>
      <c r="BM162"/>
      <c r="BN162"/>
      <c r="BO162"/>
      <c r="BP162"/>
      <c r="BQ162"/>
      <c r="BR162"/>
      <c r="BS162"/>
      <c r="BT162"/>
      <c r="BU162"/>
    </row>
    <row r="163" spans="1:73" x14ac:dyDescent="0.25">
      <c r="A163" t="s">
        <v>288</v>
      </c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</row>
    <row r="164" spans="1:73" x14ac:dyDescent="0.25">
      <c r="A164" t="s">
        <v>289</v>
      </c>
      <c r="B164">
        <v>4207779</v>
      </c>
      <c r="C164">
        <v>4031605.82</v>
      </c>
      <c r="D164">
        <v>4214231</v>
      </c>
      <c r="E164">
        <v>3713963</v>
      </c>
      <c r="F164">
        <v>3272771</v>
      </c>
      <c r="G164">
        <v>2832809.16</v>
      </c>
      <c r="H164">
        <v>2894051</v>
      </c>
      <c r="I164">
        <v>2779817</v>
      </c>
      <c r="J164">
        <v>2367702</v>
      </c>
      <c r="K164">
        <v>1890226.9</v>
      </c>
      <c r="L164">
        <v>217860</v>
      </c>
      <c r="M164">
        <v>1284741</v>
      </c>
      <c r="N164">
        <v>3837118</v>
      </c>
      <c r="O164">
        <v>2061471.76</v>
      </c>
      <c r="P164">
        <v>2500212</v>
      </c>
      <c r="Q164">
        <v>435191</v>
      </c>
      <c r="R164">
        <v>4619840</v>
      </c>
      <c r="S164">
        <v>3744426.69</v>
      </c>
      <c r="T164">
        <v>2786724</v>
      </c>
      <c r="U164">
        <v>2456447</v>
      </c>
      <c r="V164">
        <v>2887004</v>
      </c>
      <c r="W164">
        <v>2585793.15</v>
      </c>
      <c r="X164">
        <v>2963359</v>
      </c>
      <c r="Y164">
        <v>2980841</v>
      </c>
      <c r="Z164">
        <v>2853360</v>
      </c>
      <c r="AA164">
        <v>2341455.2999999998</v>
      </c>
      <c r="AB164">
        <v>2805322</v>
      </c>
      <c r="AC164">
        <v>2245795.5299999998</v>
      </c>
      <c r="AD164">
        <v>2368914</v>
      </c>
      <c r="AE164">
        <v>2316943</v>
      </c>
      <c r="AF164">
        <v>2415375</v>
      </c>
      <c r="AG164">
        <v>1943917.07</v>
      </c>
      <c r="AH164">
        <v>1842138</v>
      </c>
      <c r="AI164">
        <v>2029583</v>
      </c>
      <c r="AJ164">
        <v>2201983</v>
      </c>
      <c r="AK164">
        <v>1853869.31</v>
      </c>
      <c r="AL164">
        <v>1965929</v>
      </c>
      <c r="AM164">
        <v>1870220</v>
      </c>
      <c r="AN164">
        <v>1738328</v>
      </c>
      <c r="AO164">
        <v>1775058.61</v>
      </c>
      <c r="AP164">
        <v>1482990</v>
      </c>
      <c r="AQ164">
        <v>1449943</v>
      </c>
      <c r="AR164">
        <v>1681211</v>
      </c>
      <c r="AS164">
        <v>1128798.1299999999</v>
      </c>
      <c r="AT164">
        <v>2857713</v>
      </c>
      <c r="AU164">
        <v>1188961</v>
      </c>
      <c r="AV164">
        <v>1076379</v>
      </c>
      <c r="AW164">
        <v>698446.24</v>
      </c>
      <c r="AX164">
        <v>406856</v>
      </c>
      <c r="AY164">
        <v>361671</v>
      </c>
      <c r="AZ164">
        <v>608826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/>
      <c r="BN164"/>
      <c r="BO164"/>
      <c r="BP164"/>
      <c r="BQ164"/>
      <c r="BR164"/>
      <c r="BS164"/>
      <c r="BT164"/>
      <c r="BU164"/>
    </row>
    <row r="165" spans="1:73" x14ac:dyDescent="0.25">
      <c r="A165" t="s">
        <v>290</v>
      </c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</row>
    <row r="166" spans="1:73" x14ac:dyDescent="0.25">
      <c r="A166" t="s">
        <v>291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171111</v>
      </c>
      <c r="N166">
        <v>0</v>
      </c>
      <c r="O166">
        <v>494255.6</v>
      </c>
      <c r="P166">
        <v>-76467</v>
      </c>
      <c r="Q166">
        <v>0</v>
      </c>
      <c r="R166">
        <v>0</v>
      </c>
      <c r="S166">
        <v>-35629.97</v>
      </c>
      <c r="T166">
        <v>15723</v>
      </c>
      <c r="U166">
        <v>-70411</v>
      </c>
      <c r="V166">
        <v>161884</v>
      </c>
      <c r="W166">
        <v>-598921.84</v>
      </c>
      <c r="X166">
        <v>230862</v>
      </c>
      <c r="Y166">
        <v>147393</v>
      </c>
      <c r="Z166">
        <v>-184</v>
      </c>
      <c r="AA166">
        <v>3161.48</v>
      </c>
      <c r="AB166">
        <v>-144</v>
      </c>
      <c r="AC166">
        <v>-1240.5899999999999</v>
      </c>
      <c r="AD166">
        <v>2217</v>
      </c>
      <c r="AE166">
        <v>-3857</v>
      </c>
      <c r="AF166">
        <v>3714</v>
      </c>
      <c r="AG166">
        <v>639.79999999999995</v>
      </c>
      <c r="AH166">
        <v>273</v>
      </c>
      <c r="AI166">
        <v>-1287</v>
      </c>
      <c r="AJ166">
        <v>1827</v>
      </c>
      <c r="AK166">
        <v>331.21</v>
      </c>
      <c r="AL166">
        <v>681</v>
      </c>
      <c r="AM166">
        <v>752</v>
      </c>
      <c r="AN166">
        <v>488</v>
      </c>
      <c r="AO166">
        <v>196.2</v>
      </c>
      <c r="AP166">
        <v>380</v>
      </c>
      <c r="AQ166">
        <v>148</v>
      </c>
      <c r="AR166">
        <v>1188</v>
      </c>
      <c r="AS166">
        <v>674.58</v>
      </c>
      <c r="AT166">
        <v>2163</v>
      </c>
      <c r="AU166">
        <v>901</v>
      </c>
      <c r="AV166">
        <v>1398</v>
      </c>
      <c r="AW166">
        <v>1083.94</v>
      </c>
      <c r="AX166">
        <v>424</v>
      </c>
      <c r="AY166">
        <v>313</v>
      </c>
      <c r="AZ166">
        <v>966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/>
      <c r="BN166"/>
      <c r="BO166"/>
      <c r="BP166"/>
      <c r="BQ166"/>
      <c r="BR166"/>
      <c r="BS166"/>
      <c r="BT166"/>
      <c r="BU166"/>
    </row>
    <row r="167" spans="1:73" x14ac:dyDescent="0.25">
      <c r="A167" t="s">
        <v>292</v>
      </c>
      <c r="B167">
        <v>-120745</v>
      </c>
      <c r="C167">
        <v>-22170.27</v>
      </c>
      <c r="D167">
        <v>2234</v>
      </c>
      <c r="E167">
        <v>-4066</v>
      </c>
      <c r="F167">
        <v>-3947</v>
      </c>
      <c r="G167">
        <v>-8919.1299999999992</v>
      </c>
      <c r="H167">
        <v>-16059</v>
      </c>
      <c r="I167">
        <v>67365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/>
      <c r="BN167"/>
      <c r="BO167"/>
      <c r="BP167"/>
      <c r="BQ167"/>
      <c r="BR167"/>
      <c r="BS167"/>
      <c r="BT167"/>
      <c r="BU167"/>
    </row>
    <row r="168" spans="1:73" x14ac:dyDescent="0.25">
      <c r="A168" t="s">
        <v>293</v>
      </c>
      <c r="B168">
        <v>86123</v>
      </c>
      <c r="C168">
        <v>-65252.09</v>
      </c>
      <c r="D168">
        <v>26850</v>
      </c>
      <c r="E168">
        <v>112754</v>
      </c>
      <c r="F168">
        <v>-20741</v>
      </c>
      <c r="G168">
        <v>-164050.51</v>
      </c>
      <c r="H168">
        <v>130344</v>
      </c>
      <c r="I168">
        <v>130871</v>
      </c>
      <c r="J168">
        <v>-10021</v>
      </c>
      <c r="K168">
        <v>-40646.22</v>
      </c>
      <c r="L168">
        <v>-59210</v>
      </c>
      <c r="M168">
        <v>181308</v>
      </c>
      <c r="N168">
        <v>-3429</v>
      </c>
      <c r="O168">
        <v>-8643.56</v>
      </c>
      <c r="P168">
        <v>23586</v>
      </c>
      <c r="Q168">
        <v>7024</v>
      </c>
      <c r="R168">
        <v>371</v>
      </c>
      <c r="S168">
        <v>11814.89</v>
      </c>
      <c r="T168">
        <v>-215</v>
      </c>
      <c r="U168">
        <v>-199857</v>
      </c>
      <c r="V168">
        <v>11391</v>
      </c>
      <c r="W168">
        <v>185938.03</v>
      </c>
      <c r="X168">
        <v>-228157</v>
      </c>
      <c r="Y168">
        <v>11859</v>
      </c>
      <c r="Z168">
        <v>59306</v>
      </c>
      <c r="AA168">
        <v>-75196.19</v>
      </c>
      <c r="AB168">
        <v>-2967</v>
      </c>
      <c r="AC168">
        <v>-1676.09</v>
      </c>
      <c r="AD168">
        <v>-2132</v>
      </c>
      <c r="AE168">
        <v>823</v>
      </c>
      <c r="AF168">
        <v>320</v>
      </c>
      <c r="AG168">
        <v>586.54999999999995</v>
      </c>
      <c r="AH168">
        <v>-1615</v>
      </c>
      <c r="AI168">
        <v>315</v>
      </c>
      <c r="AJ168">
        <v>-806</v>
      </c>
      <c r="AK168">
        <v>12.92</v>
      </c>
      <c r="AL168">
        <v>37</v>
      </c>
      <c r="AM168">
        <v>-132</v>
      </c>
      <c r="AN168">
        <v>1521</v>
      </c>
      <c r="AO168">
        <v>-1179.03</v>
      </c>
      <c r="AP168">
        <v>173</v>
      </c>
      <c r="AQ168">
        <v>1106</v>
      </c>
      <c r="AR168">
        <v>-71</v>
      </c>
      <c r="AS168">
        <v>5708.69</v>
      </c>
      <c r="AT168">
        <v>-1685</v>
      </c>
      <c r="AU168">
        <v>1654</v>
      </c>
      <c r="AV168">
        <v>-3478</v>
      </c>
      <c r="AW168">
        <v>-570.12</v>
      </c>
      <c r="AX168">
        <v>-4405</v>
      </c>
      <c r="AY168">
        <v>1611</v>
      </c>
      <c r="AZ168">
        <v>-89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/>
      <c r="BN168"/>
      <c r="BO168"/>
      <c r="BP168"/>
      <c r="BQ168"/>
      <c r="BR168"/>
      <c r="BS168"/>
      <c r="BT168"/>
      <c r="BU168"/>
    </row>
    <row r="169" spans="1:73" x14ac:dyDescent="0.25">
      <c r="A169" t="s">
        <v>294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84107</v>
      </c>
      <c r="R169">
        <v>-340541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/>
      <c r="BN169"/>
      <c r="BO169"/>
      <c r="BP169"/>
      <c r="BQ169"/>
      <c r="BR169"/>
      <c r="BS169"/>
      <c r="BT169"/>
      <c r="BU169"/>
    </row>
    <row r="170" spans="1:73" x14ac:dyDescent="0.25">
      <c r="A170" t="s">
        <v>295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</row>
    <row r="171" spans="1:73" x14ac:dyDescent="0.25">
      <c r="A171" t="s">
        <v>296</v>
      </c>
      <c r="B171">
        <v>199765</v>
      </c>
      <c r="C171">
        <v>-76239.53</v>
      </c>
      <c r="D171">
        <v>-246125</v>
      </c>
      <c r="E171">
        <v>-57721</v>
      </c>
      <c r="F171">
        <v>115662</v>
      </c>
      <c r="G171">
        <v>-91248.94</v>
      </c>
      <c r="H171">
        <v>93568</v>
      </c>
      <c r="I171">
        <v>184483</v>
      </c>
      <c r="J171">
        <v>-54529</v>
      </c>
      <c r="K171">
        <v>47435.26</v>
      </c>
      <c r="L171">
        <v>29538</v>
      </c>
      <c r="M171">
        <v>0</v>
      </c>
      <c r="N171">
        <v>90004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/>
      <c r="BN171"/>
      <c r="BO171"/>
      <c r="BP171"/>
      <c r="BQ171"/>
      <c r="BR171"/>
      <c r="BS171"/>
      <c r="BT171"/>
      <c r="BU171"/>
    </row>
    <row r="172" spans="1:73" x14ac:dyDescent="0.25">
      <c r="A172" t="s">
        <v>297</v>
      </c>
      <c r="B172">
        <v>0</v>
      </c>
      <c r="C172">
        <v>-1796.16</v>
      </c>
      <c r="D172">
        <v>0</v>
      </c>
      <c r="E172">
        <v>0</v>
      </c>
      <c r="F172">
        <v>0</v>
      </c>
      <c r="G172">
        <v>566.98</v>
      </c>
      <c r="H172">
        <v>0</v>
      </c>
      <c r="I172">
        <v>0</v>
      </c>
      <c r="J172">
        <v>0</v>
      </c>
      <c r="K172">
        <v>-16792.330000000002</v>
      </c>
      <c r="L172">
        <v>0</v>
      </c>
      <c r="M172">
        <v>0</v>
      </c>
      <c r="N172">
        <v>-3294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-6620.92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-11590.11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-0.12</v>
      </c>
      <c r="AP172">
        <v>0</v>
      </c>
      <c r="AQ172">
        <v>0</v>
      </c>
      <c r="AR172">
        <v>-13912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/>
      <c r="BN172"/>
      <c r="BO172"/>
      <c r="BP172"/>
      <c r="BQ172"/>
      <c r="BR172"/>
      <c r="BS172"/>
      <c r="BT172"/>
      <c r="BU172"/>
    </row>
    <row r="173" spans="1:73" x14ac:dyDescent="0.25">
      <c r="A173" t="s">
        <v>298</v>
      </c>
      <c r="B173">
        <v>165143</v>
      </c>
      <c r="C173">
        <v>-170846.51</v>
      </c>
      <c r="D173">
        <v>-217041</v>
      </c>
      <c r="E173">
        <v>50967</v>
      </c>
      <c r="F173">
        <v>90974</v>
      </c>
      <c r="G173">
        <v>-261950.66</v>
      </c>
      <c r="H173">
        <v>207853</v>
      </c>
      <c r="I173">
        <v>382719</v>
      </c>
      <c r="J173">
        <v>-64550</v>
      </c>
      <c r="K173">
        <v>-10003.280000000001</v>
      </c>
      <c r="L173">
        <v>-29672</v>
      </c>
      <c r="M173">
        <v>352419</v>
      </c>
      <c r="N173">
        <v>83281</v>
      </c>
      <c r="O173">
        <v>485612.04</v>
      </c>
      <c r="P173">
        <v>-52881</v>
      </c>
      <c r="Q173">
        <v>91131</v>
      </c>
      <c r="R173">
        <v>-340170</v>
      </c>
      <c r="S173">
        <v>-23815.09</v>
      </c>
      <c r="T173">
        <v>15508</v>
      </c>
      <c r="U173">
        <v>-270268</v>
      </c>
      <c r="V173">
        <v>173275</v>
      </c>
      <c r="W173">
        <v>-439467.48</v>
      </c>
      <c r="X173">
        <v>2705</v>
      </c>
      <c r="Y173">
        <v>159252</v>
      </c>
      <c r="Z173">
        <v>59122</v>
      </c>
      <c r="AA173">
        <v>-72034.710000000006</v>
      </c>
      <c r="AB173">
        <v>-3111</v>
      </c>
      <c r="AC173">
        <v>-2916.68</v>
      </c>
      <c r="AD173">
        <v>85</v>
      </c>
      <c r="AE173">
        <v>-3034</v>
      </c>
      <c r="AF173">
        <v>4034</v>
      </c>
      <c r="AG173">
        <v>-45134.09</v>
      </c>
      <c r="AH173">
        <v>-1342</v>
      </c>
      <c r="AI173">
        <v>-972</v>
      </c>
      <c r="AJ173">
        <v>1021</v>
      </c>
      <c r="AK173">
        <v>344.13</v>
      </c>
      <c r="AL173">
        <v>718</v>
      </c>
      <c r="AM173">
        <v>620</v>
      </c>
      <c r="AN173">
        <v>2009</v>
      </c>
      <c r="AO173">
        <v>-982.94</v>
      </c>
      <c r="AP173">
        <v>553</v>
      </c>
      <c r="AQ173">
        <v>1254</v>
      </c>
      <c r="AR173">
        <v>-12795</v>
      </c>
      <c r="AS173">
        <v>6383.27</v>
      </c>
      <c r="AT173">
        <v>478</v>
      </c>
      <c r="AU173">
        <v>2555</v>
      </c>
      <c r="AV173">
        <v>-2080</v>
      </c>
      <c r="AW173">
        <v>513.82000000000005</v>
      </c>
      <c r="AX173">
        <v>-3981</v>
      </c>
      <c r="AY173">
        <v>1924</v>
      </c>
      <c r="AZ173">
        <v>877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/>
      <c r="BN173"/>
      <c r="BO173"/>
      <c r="BP173"/>
      <c r="BQ173"/>
      <c r="BR173"/>
      <c r="BS173"/>
      <c r="BT173"/>
      <c r="BU173"/>
    </row>
    <row r="174" spans="1:73" x14ac:dyDescent="0.25">
      <c r="A174" t="s">
        <v>299</v>
      </c>
      <c r="B174">
        <v>4372922</v>
      </c>
      <c r="C174">
        <v>3860759.31</v>
      </c>
      <c r="D174">
        <v>3997190</v>
      </c>
      <c r="E174">
        <v>3764930</v>
      </c>
      <c r="F174">
        <v>3363745</v>
      </c>
      <c r="G174">
        <v>2570858.5099999998</v>
      </c>
      <c r="H174">
        <v>3101904</v>
      </c>
      <c r="I174">
        <v>3162536</v>
      </c>
      <c r="J174">
        <v>2303152</v>
      </c>
      <c r="K174">
        <v>1880223.62</v>
      </c>
      <c r="L174">
        <v>188188</v>
      </c>
      <c r="M174">
        <v>1637160</v>
      </c>
      <c r="N174">
        <v>3920399</v>
      </c>
      <c r="O174">
        <v>2547083.7999999998</v>
      </c>
      <c r="P174">
        <v>2447331</v>
      </c>
      <c r="Q174">
        <v>526322</v>
      </c>
      <c r="R174">
        <v>4279670</v>
      </c>
      <c r="S174">
        <v>3720611.61</v>
      </c>
      <c r="T174">
        <v>2802232</v>
      </c>
      <c r="U174">
        <v>2186179</v>
      </c>
      <c r="V174">
        <v>3060279</v>
      </c>
      <c r="W174">
        <v>2146325.66</v>
      </c>
      <c r="X174">
        <v>2966064</v>
      </c>
      <c r="Y174">
        <v>3140093</v>
      </c>
      <c r="Z174">
        <v>2912482</v>
      </c>
      <c r="AA174">
        <v>2269420.59</v>
      </c>
      <c r="AB174">
        <v>2802211</v>
      </c>
      <c r="AC174">
        <v>2242878.85</v>
      </c>
      <c r="AD174">
        <v>2368999</v>
      </c>
      <c r="AE174">
        <v>2313909</v>
      </c>
      <c r="AF174">
        <v>2419409</v>
      </c>
      <c r="AG174">
        <v>1898782.98</v>
      </c>
      <c r="AH174">
        <v>1840796</v>
      </c>
      <c r="AI174">
        <v>2028611</v>
      </c>
      <c r="AJ174">
        <v>2203004</v>
      </c>
      <c r="AK174">
        <v>1854213.44</v>
      </c>
      <c r="AL174">
        <v>1966647</v>
      </c>
      <c r="AM174">
        <v>1870840</v>
      </c>
      <c r="AN174">
        <v>1740337</v>
      </c>
      <c r="AO174">
        <v>1774075.67</v>
      </c>
      <c r="AP174">
        <v>1483543</v>
      </c>
      <c r="AQ174">
        <v>1451197</v>
      </c>
      <c r="AR174">
        <v>1668416</v>
      </c>
      <c r="AS174">
        <v>1135181.3899999999</v>
      </c>
      <c r="AT174">
        <v>2858191</v>
      </c>
      <c r="AU174">
        <v>1191516</v>
      </c>
      <c r="AV174">
        <v>1074299</v>
      </c>
      <c r="AW174">
        <v>698960.07</v>
      </c>
      <c r="AX174">
        <v>402875</v>
      </c>
      <c r="AY174">
        <v>363595</v>
      </c>
      <c r="AZ174">
        <v>609703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/>
      <c r="BN174"/>
      <c r="BO174"/>
      <c r="BP174"/>
      <c r="BQ174"/>
      <c r="BR174"/>
      <c r="BS174"/>
      <c r="BT174"/>
      <c r="BU174"/>
    </row>
    <row r="175" spans="1:73" x14ac:dyDescent="0.25">
      <c r="A175" t="s">
        <v>300</v>
      </c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</row>
    <row r="176" spans="1:73" x14ac:dyDescent="0.25">
      <c r="A176" t="s">
        <v>301</v>
      </c>
      <c r="B176">
        <v>4154167</v>
      </c>
      <c r="C176">
        <v>3976262.51</v>
      </c>
      <c r="D176">
        <v>4161641</v>
      </c>
      <c r="E176">
        <v>3677832</v>
      </c>
      <c r="F176">
        <v>3245887</v>
      </c>
      <c r="G176">
        <v>2806080.09</v>
      </c>
      <c r="H176">
        <v>2872109</v>
      </c>
      <c r="I176">
        <v>2753440</v>
      </c>
      <c r="J176">
        <v>2328257</v>
      </c>
      <c r="K176">
        <v>1816049.83</v>
      </c>
      <c r="L176">
        <v>229183</v>
      </c>
      <c r="M176">
        <v>1268560</v>
      </c>
      <c r="N176">
        <v>3834658</v>
      </c>
      <c r="O176">
        <v>2017445.86</v>
      </c>
      <c r="P176">
        <v>2480539</v>
      </c>
      <c r="Q176">
        <v>467117</v>
      </c>
      <c r="R176">
        <v>4591995</v>
      </c>
      <c r="S176">
        <v>3670826.95</v>
      </c>
      <c r="T176">
        <v>2816279</v>
      </c>
      <c r="U176">
        <v>2469670</v>
      </c>
      <c r="V176">
        <v>2846979</v>
      </c>
      <c r="W176">
        <v>2529871.87</v>
      </c>
      <c r="X176">
        <v>2928069</v>
      </c>
      <c r="Y176">
        <v>2935462</v>
      </c>
      <c r="Z176">
        <v>2822250</v>
      </c>
      <c r="AA176">
        <v>2325885.89</v>
      </c>
      <c r="AB176">
        <v>2775858</v>
      </c>
      <c r="AC176">
        <v>2218551.65</v>
      </c>
      <c r="AD176">
        <v>2342440</v>
      </c>
      <c r="AE176">
        <v>2293052</v>
      </c>
      <c r="AF176">
        <v>2389753</v>
      </c>
      <c r="AG176">
        <v>1910639.77</v>
      </c>
      <c r="AH176">
        <v>1816453</v>
      </c>
      <c r="AI176">
        <v>2006210</v>
      </c>
      <c r="AJ176">
        <v>2147007</v>
      </c>
      <c r="AK176">
        <v>1820494.64</v>
      </c>
      <c r="AL176">
        <v>1934797</v>
      </c>
      <c r="AM176">
        <v>1841465</v>
      </c>
      <c r="AN176">
        <v>1710196</v>
      </c>
      <c r="AO176">
        <v>1749971.05</v>
      </c>
      <c r="AP176">
        <v>1459372</v>
      </c>
      <c r="AQ176">
        <v>1427353</v>
      </c>
      <c r="AR176">
        <v>1655833</v>
      </c>
      <c r="AS176">
        <v>1109407.1200000001</v>
      </c>
      <c r="AT176">
        <v>2843386</v>
      </c>
      <c r="AU176">
        <v>1171392</v>
      </c>
      <c r="AV176">
        <v>1064513</v>
      </c>
      <c r="AW176">
        <v>692186.35</v>
      </c>
      <c r="AX176">
        <v>388599</v>
      </c>
      <c r="AY176">
        <v>364936</v>
      </c>
      <c r="AZ176">
        <v>612402</v>
      </c>
      <c r="BA176">
        <v>-155211.64000000001</v>
      </c>
      <c r="BB176">
        <v>170418</v>
      </c>
      <c r="BC176">
        <v>164456</v>
      </c>
      <c r="BD176">
        <v>950837</v>
      </c>
      <c r="BE176">
        <v>3211417.42</v>
      </c>
      <c r="BF176">
        <v>550038</v>
      </c>
      <c r="BG176">
        <v>586990</v>
      </c>
      <c r="BH176">
        <v>603178</v>
      </c>
      <c r="BI176">
        <v>476524</v>
      </c>
      <c r="BJ176">
        <v>572535</v>
      </c>
      <c r="BK176">
        <v>519347</v>
      </c>
      <c r="BL176">
        <v>617380</v>
      </c>
      <c r="BM176"/>
      <c r="BN176"/>
      <c r="BO176"/>
      <c r="BP176"/>
      <c r="BQ176"/>
      <c r="BR176"/>
      <c r="BS176"/>
      <c r="BT176"/>
      <c r="BU176"/>
    </row>
    <row r="177" spans="1:73" x14ac:dyDescent="0.25">
      <c r="A177" t="s">
        <v>302</v>
      </c>
      <c r="B177">
        <v>53612</v>
      </c>
      <c r="C177">
        <v>55343.31</v>
      </c>
      <c r="D177">
        <v>52590</v>
      </c>
      <c r="E177">
        <v>36131</v>
      </c>
      <c r="F177">
        <v>26884</v>
      </c>
      <c r="G177">
        <v>26729.07</v>
      </c>
      <c r="H177">
        <v>21942</v>
      </c>
      <c r="I177">
        <v>26377</v>
      </c>
      <c r="J177">
        <v>39445</v>
      </c>
      <c r="K177">
        <v>74177.070000000007</v>
      </c>
      <c r="L177">
        <v>-11323</v>
      </c>
      <c r="M177">
        <v>16181</v>
      </c>
      <c r="N177">
        <v>2460</v>
      </c>
      <c r="O177">
        <v>44025.9</v>
      </c>
      <c r="P177">
        <v>19673</v>
      </c>
      <c r="Q177">
        <v>-31926</v>
      </c>
      <c r="R177">
        <v>27845</v>
      </c>
      <c r="S177">
        <v>73599.740000000005</v>
      </c>
      <c r="T177">
        <v>-29555</v>
      </c>
      <c r="U177">
        <v>-13223</v>
      </c>
      <c r="V177">
        <v>40025</v>
      </c>
      <c r="W177">
        <v>55921.279999999999</v>
      </c>
      <c r="X177">
        <v>35290</v>
      </c>
      <c r="Y177">
        <v>45379</v>
      </c>
      <c r="Z177">
        <v>31110</v>
      </c>
      <c r="AA177">
        <v>15569.4</v>
      </c>
      <c r="AB177">
        <v>29464</v>
      </c>
      <c r="AC177">
        <v>27243.88</v>
      </c>
      <c r="AD177">
        <v>26474</v>
      </c>
      <c r="AE177">
        <v>23891</v>
      </c>
      <c r="AF177">
        <v>25622</v>
      </c>
      <c r="AG177">
        <v>33277.300000000003</v>
      </c>
      <c r="AH177">
        <v>25685</v>
      </c>
      <c r="AI177">
        <v>23373</v>
      </c>
      <c r="AJ177">
        <v>54976</v>
      </c>
      <c r="AK177">
        <v>33374.67</v>
      </c>
      <c r="AL177">
        <v>31132</v>
      </c>
      <c r="AM177">
        <v>28755</v>
      </c>
      <c r="AN177">
        <v>28132</v>
      </c>
      <c r="AO177">
        <v>25087.57</v>
      </c>
      <c r="AP177">
        <v>23618</v>
      </c>
      <c r="AQ177">
        <v>22590</v>
      </c>
      <c r="AR177">
        <v>25378</v>
      </c>
      <c r="AS177">
        <v>19391</v>
      </c>
      <c r="AT177">
        <v>14327</v>
      </c>
      <c r="AU177">
        <v>17569</v>
      </c>
      <c r="AV177">
        <v>11866</v>
      </c>
      <c r="AW177">
        <v>6259.89</v>
      </c>
      <c r="AX177">
        <v>18257</v>
      </c>
      <c r="AY177">
        <v>-3265</v>
      </c>
      <c r="AZ177">
        <v>-3576</v>
      </c>
      <c r="BA177">
        <v>3113.15</v>
      </c>
      <c r="BB177">
        <v>2360</v>
      </c>
      <c r="BC177">
        <v>4808</v>
      </c>
      <c r="BD177">
        <v>2920</v>
      </c>
      <c r="BE177">
        <v>-10726.93</v>
      </c>
      <c r="BF177">
        <v>-739</v>
      </c>
      <c r="BG177">
        <v>-1181</v>
      </c>
      <c r="BH177">
        <v>10749</v>
      </c>
      <c r="BI177">
        <v>3019</v>
      </c>
      <c r="BJ177">
        <v>2165</v>
      </c>
      <c r="BK177">
        <v>985</v>
      </c>
      <c r="BL177">
        <v>6782</v>
      </c>
      <c r="BM177"/>
      <c r="BN177"/>
      <c r="BO177"/>
      <c r="BP177"/>
      <c r="BQ177"/>
      <c r="BR177"/>
      <c r="BS177"/>
      <c r="BT177"/>
      <c r="BU177"/>
    </row>
    <row r="178" spans="1:73" x14ac:dyDescent="0.25">
      <c r="A178" t="s">
        <v>303</v>
      </c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 s="8"/>
      <c r="BN178" s="8"/>
      <c r="BO178" s="8"/>
      <c r="BP178" s="8"/>
      <c r="BQ178" s="8"/>
      <c r="BR178" s="8"/>
    </row>
    <row r="179" spans="1:73" x14ac:dyDescent="0.25">
      <c r="A179" t="s">
        <v>304</v>
      </c>
      <c r="B179">
        <v>4344225</v>
      </c>
      <c r="C179">
        <v>3769596.2</v>
      </c>
      <c r="D179">
        <v>3957109</v>
      </c>
      <c r="E179">
        <v>3726478</v>
      </c>
      <c r="F179">
        <v>3328925</v>
      </c>
      <c r="G179">
        <v>2524572.2799999998</v>
      </c>
      <c r="H179">
        <v>3090025</v>
      </c>
      <c r="I179">
        <v>3142846</v>
      </c>
      <c r="J179">
        <v>2264218</v>
      </c>
      <c r="K179">
        <v>1805778.72</v>
      </c>
      <c r="L179">
        <v>180870</v>
      </c>
      <c r="M179">
        <v>1639621</v>
      </c>
      <c r="N179">
        <v>3910436</v>
      </c>
      <c r="O179">
        <v>2503058.0699999998</v>
      </c>
      <c r="P179">
        <v>2429064</v>
      </c>
      <c r="Q179">
        <v>556842</v>
      </c>
      <c r="R179">
        <v>4252508</v>
      </c>
      <c r="S179">
        <v>3641401.51</v>
      </c>
      <c r="T179">
        <v>2831446</v>
      </c>
      <c r="U179">
        <v>2263095</v>
      </c>
      <c r="V179">
        <v>3020254</v>
      </c>
      <c r="W179">
        <v>2090404.38</v>
      </c>
      <c r="X179">
        <v>2930774</v>
      </c>
      <c r="Y179">
        <v>3094714</v>
      </c>
      <c r="Z179">
        <v>2881372</v>
      </c>
      <c r="AA179">
        <v>2253851.1800000002</v>
      </c>
      <c r="AB179">
        <v>2772747</v>
      </c>
      <c r="AC179">
        <v>2215634.9700000002</v>
      </c>
      <c r="AD179">
        <v>2342525</v>
      </c>
      <c r="AE179">
        <v>2290018</v>
      </c>
      <c r="AF179">
        <v>2393787</v>
      </c>
      <c r="AG179">
        <v>1865505.68</v>
      </c>
      <c r="AH179">
        <v>1815111</v>
      </c>
      <c r="AI179">
        <v>2005238</v>
      </c>
      <c r="AJ179">
        <v>2148028</v>
      </c>
      <c r="AK179">
        <v>1820838.77</v>
      </c>
      <c r="AL179">
        <v>1935515</v>
      </c>
      <c r="AM179">
        <v>1842085</v>
      </c>
      <c r="AN179">
        <v>1712205</v>
      </c>
      <c r="AO179">
        <v>1748988.1</v>
      </c>
      <c r="AP179">
        <v>1459925</v>
      </c>
      <c r="AQ179">
        <v>1428607</v>
      </c>
      <c r="AR179">
        <v>1643038</v>
      </c>
      <c r="AS179">
        <v>1115790.3899999999</v>
      </c>
      <c r="AT179">
        <v>2843864</v>
      </c>
      <c r="AU179">
        <v>1173947</v>
      </c>
      <c r="AV179">
        <v>1062433</v>
      </c>
      <c r="AW179">
        <v>692700.18</v>
      </c>
      <c r="AX179">
        <v>384618</v>
      </c>
      <c r="AY179">
        <v>366860</v>
      </c>
      <c r="AZ179">
        <v>613279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 s="8"/>
      <c r="BN179" s="8"/>
      <c r="BO179" s="8"/>
      <c r="BP179" s="8"/>
      <c r="BQ179" s="8"/>
      <c r="BR179" s="8"/>
    </row>
    <row r="180" spans="1:73" x14ac:dyDescent="0.25">
      <c r="A180" t="s">
        <v>305</v>
      </c>
      <c r="B180">
        <v>28697</v>
      </c>
      <c r="C180">
        <v>91163.11</v>
      </c>
      <c r="D180">
        <v>40081</v>
      </c>
      <c r="E180">
        <v>38452</v>
      </c>
      <c r="F180">
        <v>34820</v>
      </c>
      <c r="G180">
        <v>46286.22</v>
      </c>
      <c r="H180">
        <v>11879</v>
      </c>
      <c r="I180">
        <v>19690</v>
      </c>
      <c r="J180">
        <v>38934</v>
      </c>
      <c r="K180">
        <v>74444.899999999994</v>
      </c>
      <c r="L180">
        <v>7318</v>
      </c>
      <c r="M180">
        <v>-2461</v>
      </c>
      <c r="N180">
        <v>9963</v>
      </c>
      <c r="O180">
        <v>44025.73</v>
      </c>
      <c r="P180">
        <v>18267</v>
      </c>
      <c r="Q180">
        <v>-30520</v>
      </c>
      <c r="R180">
        <v>27162</v>
      </c>
      <c r="S180">
        <v>79210.100000000006</v>
      </c>
      <c r="T180">
        <v>-29214</v>
      </c>
      <c r="U180">
        <v>-76916</v>
      </c>
      <c r="V180">
        <v>40025</v>
      </c>
      <c r="W180">
        <v>55921.279999999999</v>
      </c>
      <c r="X180">
        <v>35290</v>
      </c>
      <c r="Y180">
        <v>45379</v>
      </c>
      <c r="Z180">
        <v>31110</v>
      </c>
      <c r="AA180">
        <v>15569.4</v>
      </c>
      <c r="AB180">
        <v>29464</v>
      </c>
      <c r="AC180">
        <v>27243.88</v>
      </c>
      <c r="AD180">
        <v>26474</v>
      </c>
      <c r="AE180">
        <v>23891</v>
      </c>
      <c r="AF180">
        <v>25622</v>
      </c>
      <c r="AG180">
        <v>33277.300000000003</v>
      </c>
      <c r="AH180">
        <v>25685</v>
      </c>
      <c r="AI180">
        <v>23373</v>
      </c>
      <c r="AJ180">
        <v>54976</v>
      </c>
      <c r="AK180">
        <v>33374.67</v>
      </c>
      <c r="AL180">
        <v>31132</v>
      </c>
      <c r="AM180">
        <v>28755</v>
      </c>
      <c r="AN180">
        <v>28132</v>
      </c>
      <c r="AO180">
        <v>25087.57</v>
      </c>
      <c r="AP180">
        <v>23618</v>
      </c>
      <c r="AQ180">
        <v>22590</v>
      </c>
      <c r="AR180">
        <v>25378</v>
      </c>
      <c r="AS180">
        <v>19391</v>
      </c>
      <c r="AT180">
        <v>14327</v>
      </c>
      <c r="AU180">
        <v>17569</v>
      </c>
      <c r="AV180">
        <v>11866</v>
      </c>
      <c r="AW180">
        <v>6259.89</v>
      </c>
      <c r="AX180">
        <v>18257</v>
      </c>
      <c r="AY180">
        <v>-3265</v>
      </c>
      <c r="AZ180">
        <v>-3576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 s="8"/>
      <c r="BN180" s="8"/>
      <c r="BO180" s="8"/>
      <c r="BP180" s="8"/>
      <c r="BQ180" s="8"/>
      <c r="BR180" s="8"/>
    </row>
    <row r="181" spans="1:73" x14ac:dyDescent="0.25">
      <c r="A181" t="s">
        <v>306</v>
      </c>
      <c r="B181">
        <v>0.92562</v>
      </c>
      <c r="C181">
        <v>0.88239999999999996</v>
      </c>
      <c r="D181">
        <v>0.93</v>
      </c>
      <c r="E181">
        <v>0.81947999999999999</v>
      </c>
      <c r="F181">
        <v>0.73324</v>
      </c>
      <c r="G181">
        <v>0.62524000000000002</v>
      </c>
      <c r="H181">
        <v>0.63995000000000002</v>
      </c>
      <c r="I181">
        <v>0.61351</v>
      </c>
      <c r="J181">
        <v>0.51876999999999995</v>
      </c>
      <c r="K181">
        <v>0.40464</v>
      </c>
      <c r="L181">
        <v>5.1069999999999997E-2</v>
      </c>
      <c r="M181">
        <v>0.29265999999999998</v>
      </c>
      <c r="N181">
        <v>0.85441999999999996</v>
      </c>
      <c r="O181">
        <v>0.45004</v>
      </c>
      <c r="P181">
        <v>0.55269999999999997</v>
      </c>
      <c r="Q181">
        <v>0.10408000000000001</v>
      </c>
      <c r="R181">
        <v>1.0331699999999999</v>
      </c>
      <c r="S181">
        <v>0.81550999999999996</v>
      </c>
      <c r="T181">
        <v>0.63</v>
      </c>
      <c r="U181">
        <v>0.55027999999999999</v>
      </c>
      <c r="V181">
        <v>0.63434999999999997</v>
      </c>
      <c r="W181">
        <v>0.56369999999999998</v>
      </c>
      <c r="X181">
        <v>0.65242</v>
      </c>
      <c r="Y181">
        <v>0.65407000000000004</v>
      </c>
      <c r="Z181">
        <v>0.62883999999999995</v>
      </c>
      <c r="AA181">
        <v>0.51824000000000003</v>
      </c>
      <c r="AB181">
        <v>0.61851</v>
      </c>
      <c r="AC181">
        <v>0.49465999999999999</v>
      </c>
      <c r="AD181">
        <v>0.52193000000000001</v>
      </c>
      <c r="AE181">
        <v>0.51093</v>
      </c>
      <c r="AF181">
        <v>0.53247999999999995</v>
      </c>
      <c r="AG181">
        <v>0.42571999999999999</v>
      </c>
      <c r="AH181">
        <v>0.40473999999999999</v>
      </c>
      <c r="AI181">
        <v>0.45</v>
      </c>
      <c r="AJ181">
        <v>0.48</v>
      </c>
      <c r="AK181">
        <v>0.40810999999999997</v>
      </c>
      <c r="AL181">
        <v>0.43</v>
      </c>
      <c r="AM181">
        <v>0.41</v>
      </c>
      <c r="AN181">
        <v>0.38</v>
      </c>
      <c r="AO181">
        <v>0.38799</v>
      </c>
      <c r="AP181">
        <v>0.33</v>
      </c>
      <c r="AQ181">
        <v>0.32329999999999998</v>
      </c>
      <c r="AR181">
        <v>0.76</v>
      </c>
      <c r="AS181">
        <v>0.51</v>
      </c>
      <c r="AT181">
        <v>1.31</v>
      </c>
      <c r="AU181">
        <v>0.54</v>
      </c>
      <c r="AV181">
        <v>0.49</v>
      </c>
      <c r="AW181">
        <v>0.31</v>
      </c>
      <c r="AX181">
        <v>0.18</v>
      </c>
      <c r="AY181">
        <v>0.17</v>
      </c>
      <c r="AZ181">
        <v>0.28000000000000003</v>
      </c>
      <c r="BA181">
        <v>-7.0000000000000007E-2</v>
      </c>
      <c r="BB181">
        <v>0.08</v>
      </c>
      <c r="BC181">
        <v>0.08</v>
      </c>
      <c r="BD181">
        <v>0.44</v>
      </c>
      <c r="BE181">
        <v>1.47</v>
      </c>
      <c r="BF181">
        <v>0.25</v>
      </c>
      <c r="BG181">
        <v>0.27</v>
      </c>
      <c r="BH181">
        <v>0.28000000000000003</v>
      </c>
      <c r="BI181">
        <v>0.22</v>
      </c>
      <c r="BJ181">
        <v>0.26</v>
      </c>
      <c r="BK181">
        <v>0.24</v>
      </c>
      <c r="BL181">
        <v>0.28000000000000003</v>
      </c>
      <c r="BM181" s="8"/>
      <c r="BN181" s="8"/>
      <c r="BO181" s="8"/>
      <c r="BP181" s="8"/>
      <c r="BQ181" s="8"/>
      <c r="BR181" s="8"/>
    </row>
    <row r="182" spans="1:73" x14ac:dyDescent="0.25">
      <c r="A182" t="s">
        <v>166</v>
      </c>
      <c r="B182" t="s">
        <v>167</v>
      </c>
      <c r="C182" t="s">
        <v>168</v>
      </c>
      <c r="D182" t="s">
        <v>169</v>
      </c>
      <c r="E182" t="s">
        <v>170</v>
      </c>
      <c r="F182" t="s">
        <v>171</v>
      </c>
      <c r="G182" t="s">
        <v>172</v>
      </c>
      <c r="H182" t="s">
        <v>173</v>
      </c>
      <c r="I182" t="s">
        <v>174</v>
      </c>
      <c r="J182" t="s">
        <v>175</v>
      </c>
      <c r="K182" t="s">
        <v>176</v>
      </c>
      <c r="L182" t="s">
        <v>177</v>
      </c>
      <c r="M182" t="s">
        <v>178</v>
      </c>
      <c r="N182" t="s">
        <v>179</v>
      </c>
      <c r="O182" t="s">
        <v>180</v>
      </c>
      <c r="P182" t="s">
        <v>181</v>
      </c>
      <c r="Q182" t="s">
        <v>182</v>
      </c>
      <c r="R182" t="s">
        <v>183</v>
      </c>
      <c r="S182" t="s">
        <v>184</v>
      </c>
      <c r="T182" t="s">
        <v>185</v>
      </c>
      <c r="U182" t="s">
        <v>186</v>
      </c>
      <c r="V182" t="s">
        <v>187</v>
      </c>
      <c r="W182" t="s">
        <v>188</v>
      </c>
      <c r="X182" t="s">
        <v>189</v>
      </c>
      <c r="Y182" t="s">
        <v>190</v>
      </c>
      <c r="Z182" t="s">
        <v>191</v>
      </c>
      <c r="AA182" t="s">
        <v>192</v>
      </c>
      <c r="AB182" t="s">
        <v>193</v>
      </c>
      <c r="AC182" t="s">
        <v>194</v>
      </c>
      <c r="AD182" t="s">
        <v>195</v>
      </c>
      <c r="AE182" t="s">
        <v>196</v>
      </c>
      <c r="AF182" t="s">
        <v>197</v>
      </c>
      <c r="AG182" t="s">
        <v>198</v>
      </c>
      <c r="AH182" t="s">
        <v>199</v>
      </c>
      <c r="AI182" t="s">
        <v>200</v>
      </c>
      <c r="AJ182" t="s">
        <v>201</v>
      </c>
      <c r="AK182" t="s">
        <v>202</v>
      </c>
      <c r="AL182" t="s">
        <v>203</v>
      </c>
      <c r="AM182" t="s">
        <v>204</v>
      </c>
      <c r="AN182" t="s">
        <v>205</v>
      </c>
      <c r="AO182" t="s">
        <v>206</v>
      </c>
      <c r="AP182" t="s">
        <v>207</v>
      </c>
      <c r="AQ182" t="s">
        <v>208</v>
      </c>
      <c r="AR182" t="s">
        <v>209</v>
      </c>
      <c r="AS182" t="s">
        <v>210</v>
      </c>
      <c r="AT182" t="s">
        <v>211</v>
      </c>
      <c r="AU182" t="s">
        <v>212</v>
      </c>
      <c r="AV182" t="s">
        <v>213</v>
      </c>
      <c r="AW182" t="s">
        <v>214</v>
      </c>
      <c r="AX182" t="s">
        <v>215</v>
      </c>
      <c r="AY182" t="s">
        <v>216</v>
      </c>
      <c r="AZ182" t="s">
        <v>217</v>
      </c>
      <c r="BA182" t="s">
        <v>218</v>
      </c>
      <c r="BB182" t="s">
        <v>219</v>
      </c>
      <c r="BC182" t="s">
        <v>220</v>
      </c>
      <c r="BD182" t="s">
        <v>221</v>
      </c>
      <c r="BE182" t="s">
        <v>222</v>
      </c>
      <c r="BF182" t="s">
        <v>223</v>
      </c>
      <c r="BG182" t="s">
        <v>224</v>
      </c>
      <c r="BH182" t="s">
        <v>225</v>
      </c>
      <c r="BI182" t="s">
        <v>226</v>
      </c>
      <c r="BJ182" t="s">
        <v>227</v>
      </c>
      <c r="BK182" t="s">
        <v>228</v>
      </c>
      <c r="BL182" t="s">
        <v>229</v>
      </c>
      <c r="BM182" s="8"/>
      <c r="BN182" s="8"/>
      <c r="BO182" s="8"/>
      <c r="BP182" s="8"/>
      <c r="BQ182" s="8"/>
      <c r="BR182" s="8"/>
    </row>
    <row r="183" spans="1:73" x14ac:dyDescent="0.25">
      <c r="A183" t="s">
        <v>230</v>
      </c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 s="8"/>
      <c r="BN183" s="8"/>
      <c r="BO183" s="8"/>
      <c r="BP183" s="8"/>
      <c r="BQ183" s="8"/>
      <c r="BR183" s="8"/>
    </row>
    <row r="184" spans="1:73" x14ac:dyDescent="0.25">
      <c r="A184" t="s">
        <v>231</v>
      </c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 s="8"/>
      <c r="BN184" s="8"/>
      <c r="BO184" s="8"/>
      <c r="BP184" s="8"/>
      <c r="BQ184" s="8"/>
      <c r="BR184" s="8"/>
    </row>
    <row r="185" spans="1:73" x14ac:dyDescent="0.25">
      <c r="A185" t="s">
        <v>232</v>
      </c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 s="8"/>
      <c r="BN185" s="8"/>
      <c r="BO185" s="8"/>
      <c r="BP185" s="8"/>
      <c r="BQ185" s="8"/>
      <c r="BR185" s="8"/>
    </row>
    <row r="186" spans="1:73" x14ac:dyDescent="0.25">
      <c r="A186" t="s">
        <v>233</v>
      </c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 s="8"/>
      <c r="BN186" s="8"/>
      <c r="BO186" s="8"/>
      <c r="BP186" s="8"/>
      <c r="BQ186" s="8"/>
      <c r="BR186" s="8"/>
    </row>
    <row r="187" spans="1:73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</row>
    <row r="188" spans="1:73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</row>
    <row r="189" spans="1:73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</row>
    <row r="190" spans="1:73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</row>
    <row r="191" spans="1:73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</row>
    <row r="192" spans="1:73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</row>
    <row r="193" spans="2:70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</row>
    <row r="194" spans="2:70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</row>
    <row r="195" spans="2:70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</row>
    <row r="196" spans="2:70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</row>
    <row r="197" spans="2:70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</row>
    <row r="198" spans="2:70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</row>
    <row r="199" spans="2:70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</row>
    <row r="200" spans="2:70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</row>
    <row r="201" spans="2:70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</row>
    <row r="202" spans="2:70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</row>
    <row r="203" spans="2:70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</row>
    <row r="204" spans="2:70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</row>
    <row r="205" spans="2:70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</row>
    <row r="206" spans="2:70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</row>
    <row r="207" spans="2:70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</row>
    <row r="208" spans="2:70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</row>
    <row r="209" spans="1:119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</row>
    <row r="210" spans="1:119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</row>
    <row r="211" spans="1:119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</row>
    <row r="212" spans="1:119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</row>
    <row r="213" spans="1:119" x14ac:dyDescent="0.25">
      <c r="A213" s="2" t="s">
        <v>275</v>
      </c>
      <c r="B213" s="6">
        <f>IFERROR(INDEX(B$129:B$212,MATCH($A$213,$A$129:$A$212,0),1),0)</f>
        <v>0</v>
      </c>
      <c r="C213" s="6">
        <f t="shared" ref="C213:BM213" si="5">IFERROR(INDEX(C$129:C$212,MATCH($A$213,$A$129:$A$212,0),1),0)</f>
        <v>0</v>
      </c>
      <c r="D213" s="6">
        <f t="shared" si="5"/>
        <v>0</v>
      </c>
      <c r="E213" s="6">
        <f t="shared" si="5"/>
        <v>0</v>
      </c>
      <c r="F213" s="6">
        <f t="shared" si="5"/>
        <v>0</v>
      </c>
      <c r="G213" s="6">
        <f t="shared" si="5"/>
        <v>0</v>
      </c>
      <c r="H213" s="6">
        <f t="shared" si="5"/>
        <v>0</v>
      </c>
      <c r="I213" s="6">
        <f t="shared" si="5"/>
        <v>0</v>
      </c>
      <c r="J213" s="6">
        <f t="shared" si="5"/>
        <v>0</v>
      </c>
      <c r="K213" s="6">
        <f t="shared" si="5"/>
        <v>0</v>
      </c>
      <c r="L213" s="6">
        <f t="shared" si="5"/>
        <v>0</v>
      </c>
      <c r="M213" s="6">
        <f t="shared" si="5"/>
        <v>0</v>
      </c>
      <c r="N213" s="6">
        <f t="shared" si="5"/>
        <v>0</v>
      </c>
      <c r="O213" s="6">
        <f t="shared" si="5"/>
        <v>0</v>
      </c>
      <c r="P213" s="6">
        <f t="shared" si="5"/>
        <v>0</v>
      </c>
      <c r="Q213" s="6">
        <f t="shared" si="5"/>
        <v>0</v>
      </c>
      <c r="R213" s="6">
        <f t="shared" si="5"/>
        <v>0</v>
      </c>
      <c r="S213" s="6">
        <f t="shared" si="5"/>
        <v>0</v>
      </c>
      <c r="T213" s="6">
        <f t="shared" si="5"/>
        <v>0</v>
      </c>
      <c r="U213" s="6">
        <f t="shared" si="5"/>
        <v>0</v>
      </c>
      <c r="V213" s="6">
        <f t="shared" si="5"/>
        <v>0</v>
      </c>
      <c r="W213" s="6">
        <f t="shared" si="5"/>
        <v>0</v>
      </c>
      <c r="X213" s="6">
        <f t="shared" si="5"/>
        <v>0</v>
      </c>
      <c r="Y213" s="6">
        <f t="shared" si="5"/>
        <v>0</v>
      </c>
      <c r="Z213" s="6">
        <f t="shared" si="5"/>
        <v>0</v>
      </c>
      <c r="AA213" s="6">
        <f t="shared" si="5"/>
        <v>0</v>
      </c>
      <c r="AB213" s="6">
        <f t="shared" si="5"/>
        <v>0</v>
      </c>
      <c r="AC213" s="6">
        <f t="shared" si="5"/>
        <v>0</v>
      </c>
      <c r="AD213" s="6">
        <f t="shared" si="5"/>
        <v>0</v>
      </c>
      <c r="AE213" s="6">
        <f t="shared" si="5"/>
        <v>0</v>
      </c>
      <c r="AF213" s="6">
        <f t="shared" si="5"/>
        <v>0</v>
      </c>
      <c r="AG213" s="6">
        <f t="shared" si="5"/>
        <v>0</v>
      </c>
      <c r="AH213" s="6">
        <f t="shared" si="5"/>
        <v>0</v>
      </c>
      <c r="AI213" s="6">
        <f t="shared" si="5"/>
        <v>0</v>
      </c>
      <c r="AJ213" s="6">
        <f t="shared" si="5"/>
        <v>0</v>
      </c>
      <c r="AK213" s="6">
        <f t="shared" si="5"/>
        <v>0</v>
      </c>
      <c r="AL213" s="6">
        <f t="shared" si="5"/>
        <v>0</v>
      </c>
      <c r="AM213" s="6">
        <f t="shared" si="5"/>
        <v>0</v>
      </c>
      <c r="AN213" s="6">
        <f t="shared" si="5"/>
        <v>0</v>
      </c>
      <c r="AO213" s="6">
        <f t="shared" si="5"/>
        <v>0</v>
      </c>
      <c r="AP213" s="6">
        <f t="shared" si="5"/>
        <v>0</v>
      </c>
      <c r="AQ213" s="6">
        <f t="shared" si="5"/>
        <v>0</v>
      </c>
      <c r="AR213" s="6">
        <f t="shared" si="5"/>
        <v>0</v>
      </c>
      <c r="AS213" s="6">
        <f t="shared" si="5"/>
        <v>0</v>
      </c>
      <c r="AT213" s="6">
        <f t="shared" si="5"/>
        <v>0</v>
      </c>
      <c r="AU213" s="6">
        <f t="shared" si="5"/>
        <v>0</v>
      </c>
      <c r="AV213" s="6">
        <f t="shared" si="5"/>
        <v>0</v>
      </c>
      <c r="AW213" s="6">
        <f t="shared" si="5"/>
        <v>0</v>
      </c>
      <c r="AX213" s="6">
        <f t="shared" si="5"/>
        <v>0</v>
      </c>
      <c r="AY213" s="6">
        <f t="shared" si="5"/>
        <v>0</v>
      </c>
      <c r="AZ213" s="6">
        <f t="shared" si="5"/>
        <v>0</v>
      </c>
      <c r="BA213" s="6">
        <f t="shared" si="5"/>
        <v>22852.639999999999</v>
      </c>
      <c r="BB213" s="6">
        <f t="shared" si="5"/>
        <v>19966</v>
      </c>
      <c r="BC213" s="6">
        <f t="shared" si="5"/>
        <v>21106</v>
      </c>
      <c r="BD213" s="6">
        <f t="shared" si="5"/>
        <v>20184</v>
      </c>
      <c r="BE213" s="6">
        <f t="shared" si="5"/>
        <v>16369.06</v>
      </c>
      <c r="BF213" s="6">
        <f t="shared" si="5"/>
        <v>19222</v>
      </c>
      <c r="BG213" s="6">
        <f t="shared" si="5"/>
        <v>19307</v>
      </c>
      <c r="BH213" s="6">
        <f t="shared" si="5"/>
        <v>25160</v>
      </c>
      <c r="BI213" s="6">
        <f t="shared" si="5"/>
        <v>1930</v>
      </c>
      <c r="BJ213" s="6">
        <f t="shared" si="5"/>
        <v>1580</v>
      </c>
      <c r="BK213" s="6">
        <f t="shared" si="5"/>
        <v>1180</v>
      </c>
      <c r="BL213" s="6">
        <f t="shared" si="5"/>
        <v>600</v>
      </c>
      <c r="BM213" s="6">
        <f t="shared" si="5"/>
        <v>0</v>
      </c>
    </row>
    <row r="214" spans="1:119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</row>
    <row r="215" spans="1:119" x14ac:dyDescent="0.25">
      <c r="A215" s="7" t="s">
        <v>307</v>
      </c>
      <c r="B215" s="8">
        <f>B213</f>
        <v>0</v>
      </c>
      <c r="C215" s="8">
        <f t="shared" ref="C215:BM215" si="6">C213</f>
        <v>0</v>
      </c>
      <c r="D215" s="8">
        <f t="shared" si="6"/>
        <v>0</v>
      </c>
      <c r="E215" s="8">
        <f t="shared" si="6"/>
        <v>0</v>
      </c>
      <c r="F215" s="8">
        <f t="shared" si="6"/>
        <v>0</v>
      </c>
      <c r="G215" s="8">
        <f t="shared" si="6"/>
        <v>0</v>
      </c>
      <c r="H215" s="8">
        <f t="shared" si="6"/>
        <v>0</v>
      </c>
      <c r="I215" s="8">
        <f t="shared" si="6"/>
        <v>0</v>
      </c>
      <c r="J215" s="8">
        <f t="shared" si="6"/>
        <v>0</v>
      </c>
      <c r="K215" s="8">
        <f t="shared" si="6"/>
        <v>0</v>
      </c>
      <c r="L215" s="8">
        <f t="shared" si="6"/>
        <v>0</v>
      </c>
      <c r="M215" s="8">
        <f t="shared" si="6"/>
        <v>0</v>
      </c>
      <c r="N215" s="8">
        <f t="shared" si="6"/>
        <v>0</v>
      </c>
      <c r="O215" s="8">
        <f t="shared" si="6"/>
        <v>0</v>
      </c>
      <c r="P215" s="8">
        <f t="shared" si="6"/>
        <v>0</v>
      </c>
      <c r="Q215" s="8">
        <f t="shared" si="6"/>
        <v>0</v>
      </c>
      <c r="R215" s="8">
        <f t="shared" si="6"/>
        <v>0</v>
      </c>
      <c r="S215" s="8">
        <f t="shared" si="6"/>
        <v>0</v>
      </c>
      <c r="T215" s="8">
        <f t="shared" si="6"/>
        <v>0</v>
      </c>
      <c r="U215" s="8">
        <f t="shared" si="6"/>
        <v>0</v>
      </c>
      <c r="V215" s="8">
        <f t="shared" si="6"/>
        <v>0</v>
      </c>
      <c r="W215" s="8">
        <f t="shared" si="6"/>
        <v>0</v>
      </c>
      <c r="X215" s="8">
        <f t="shared" si="6"/>
        <v>0</v>
      </c>
      <c r="Y215" s="8">
        <f t="shared" si="6"/>
        <v>0</v>
      </c>
      <c r="Z215" s="8">
        <f t="shared" si="6"/>
        <v>0</v>
      </c>
      <c r="AA215" s="8">
        <f t="shared" si="6"/>
        <v>0</v>
      </c>
      <c r="AB215" s="8">
        <f t="shared" si="6"/>
        <v>0</v>
      </c>
      <c r="AC215" s="8">
        <f t="shared" si="6"/>
        <v>0</v>
      </c>
      <c r="AD215" s="8">
        <f t="shared" si="6"/>
        <v>0</v>
      </c>
      <c r="AE215" s="8">
        <f t="shared" si="6"/>
        <v>0</v>
      </c>
      <c r="AF215" s="8">
        <f t="shared" si="6"/>
        <v>0</v>
      </c>
      <c r="AG215" s="8">
        <f t="shared" si="6"/>
        <v>0</v>
      </c>
      <c r="AH215" s="8">
        <f t="shared" si="6"/>
        <v>0</v>
      </c>
      <c r="AI215" s="8">
        <f t="shared" si="6"/>
        <v>0</v>
      </c>
      <c r="AJ215" s="8">
        <f t="shared" si="6"/>
        <v>0</v>
      </c>
      <c r="AK215" s="8">
        <f t="shared" si="6"/>
        <v>0</v>
      </c>
      <c r="AL215" s="8">
        <f t="shared" si="6"/>
        <v>0</v>
      </c>
      <c r="AM215" s="8">
        <f t="shared" si="6"/>
        <v>0</v>
      </c>
      <c r="AN215" s="8">
        <f t="shared" si="6"/>
        <v>0</v>
      </c>
      <c r="AO215" s="8">
        <f t="shared" si="6"/>
        <v>0</v>
      </c>
      <c r="AP215" s="8">
        <f t="shared" si="6"/>
        <v>0</v>
      </c>
      <c r="AQ215" s="8">
        <f t="shared" si="6"/>
        <v>0</v>
      </c>
      <c r="AR215" s="8">
        <f t="shared" si="6"/>
        <v>0</v>
      </c>
      <c r="AS215" s="8">
        <f t="shared" si="6"/>
        <v>0</v>
      </c>
      <c r="AT215" s="8">
        <f t="shared" si="6"/>
        <v>0</v>
      </c>
      <c r="AU215" s="8">
        <f t="shared" si="6"/>
        <v>0</v>
      </c>
      <c r="AV215" s="8">
        <f t="shared" si="6"/>
        <v>0</v>
      </c>
      <c r="AW215" s="8">
        <f t="shared" si="6"/>
        <v>0</v>
      </c>
      <c r="AX215" s="8">
        <f t="shared" si="6"/>
        <v>0</v>
      </c>
      <c r="AY215" s="8">
        <f t="shared" si="6"/>
        <v>0</v>
      </c>
      <c r="AZ215" s="8">
        <f t="shared" si="6"/>
        <v>0</v>
      </c>
      <c r="BA215" s="8">
        <f t="shared" si="6"/>
        <v>22852.639999999999</v>
      </c>
      <c r="BB215" s="8">
        <f t="shared" si="6"/>
        <v>19966</v>
      </c>
      <c r="BC215" s="8">
        <f t="shared" si="6"/>
        <v>21106</v>
      </c>
      <c r="BD215" s="8">
        <f t="shared" si="6"/>
        <v>20184</v>
      </c>
      <c r="BE215" s="8">
        <f t="shared" si="6"/>
        <v>16369.06</v>
      </c>
      <c r="BF215" s="8">
        <f t="shared" si="6"/>
        <v>19222</v>
      </c>
      <c r="BG215" s="8">
        <f t="shared" si="6"/>
        <v>19307</v>
      </c>
      <c r="BH215" s="8">
        <f t="shared" si="6"/>
        <v>25160</v>
      </c>
      <c r="BI215" s="8">
        <f t="shared" si="6"/>
        <v>1930</v>
      </c>
      <c r="BJ215" s="8">
        <f t="shared" si="6"/>
        <v>1580</v>
      </c>
      <c r="BK215" s="8">
        <f t="shared" si="6"/>
        <v>1180</v>
      </c>
      <c r="BL215" s="8">
        <f t="shared" si="6"/>
        <v>600</v>
      </c>
      <c r="BM215" s="8">
        <f t="shared" si="6"/>
        <v>0</v>
      </c>
      <c r="BN215" s="8"/>
      <c r="BO215" s="8"/>
      <c r="BP215" s="8"/>
      <c r="BQ215" s="8"/>
      <c r="BR215" s="8"/>
    </row>
    <row r="216" spans="1:119" x14ac:dyDescent="0.25"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</row>
    <row r="218" spans="1:119" ht="14" x14ac:dyDescent="0.3">
      <c r="A218" s="1" t="s">
        <v>308</v>
      </c>
    </row>
    <row r="219" spans="1:119" x14ac:dyDescent="0.25">
      <c r="A219" t="s">
        <v>1</v>
      </c>
      <c r="B219" t="s">
        <v>2</v>
      </c>
      <c r="C219" t="s">
        <v>3</v>
      </c>
      <c r="D219" t="s">
        <v>4</v>
      </c>
      <c r="E219" t="s">
        <v>5</v>
      </c>
      <c r="F219" t="s">
        <v>6</v>
      </c>
      <c r="G219" t="s">
        <v>7</v>
      </c>
      <c r="H219" t="s">
        <v>8</v>
      </c>
      <c r="I219" t="s">
        <v>9</v>
      </c>
      <c r="J219" t="s">
        <v>10</v>
      </c>
      <c r="K219" t="s">
        <v>11</v>
      </c>
      <c r="L219" t="s">
        <v>12</v>
      </c>
      <c r="M219" t="s">
        <v>13</v>
      </c>
      <c r="N219" t="s">
        <v>14</v>
      </c>
      <c r="O219" t="s">
        <v>15</v>
      </c>
      <c r="P219" t="s">
        <v>16</v>
      </c>
      <c r="Q219" t="s">
        <v>17</v>
      </c>
      <c r="R219" t="s">
        <v>18</v>
      </c>
      <c r="S219" t="s">
        <v>19</v>
      </c>
      <c r="T219" t="s">
        <v>20</v>
      </c>
      <c r="U219" t="s">
        <v>21</v>
      </c>
      <c r="V219" t="s">
        <v>22</v>
      </c>
      <c r="W219" t="s">
        <v>23</v>
      </c>
      <c r="X219" t="s">
        <v>24</v>
      </c>
      <c r="Y219" t="s">
        <v>25</v>
      </c>
      <c r="Z219" t="s">
        <v>26</v>
      </c>
      <c r="AA219" t="s">
        <v>27</v>
      </c>
      <c r="AB219" t="s">
        <v>28</v>
      </c>
      <c r="AC219" t="s">
        <v>29</v>
      </c>
      <c r="AD219" t="s">
        <v>30</v>
      </c>
      <c r="AE219" t="s">
        <v>31</v>
      </c>
      <c r="AF219" t="s">
        <v>32</v>
      </c>
      <c r="AG219" t="s">
        <v>33</v>
      </c>
      <c r="AH219" t="s">
        <v>34</v>
      </c>
      <c r="AI219" t="s">
        <v>35</v>
      </c>
      <c r="AJ219" t="s">
        <v>36</v>
      </c>
      <c r="AK219" t="s">
        <v>37</v>
      </c>
      <c r="AL219" t="s">
        <v>38</v>
      </c>
      <c r="AM219" t="s">
        <v>39</v>
      </c>
      <c r="AN219" t="s">
        <v>40</v>
      </c>
      <c r="AO219" t="s">
        <v>41</v>
      </c>
      <c r="AP219" t="s">
        <v>42</v>
      </c>
      <c r="AQ219" t="s">
        <v>43</v>
      </c>
      <c r="AR219" t="s">
        <v>44</v>
      </c>
      <c r="AS219" t="s">
        <v>45</v>
      </c>
      <c r="AT219" t="s">
        <v>46</v>
      </c>
      <c r="AU219" t="s">
        <v>47</v>
      </c>
      <c r="AV219" t="s">
        <v>48</v>
      </c>
      <c r="AW219" t="s">
        <v>49</v>
      </c>
      <c r="AX219" t="s">
        <v>50</v>
      </c>
      <c r="AY219" t="s">
        <v>51</v>
      </c>
      <c r="AZ219" t="s">
        <v>52</v>
      </c>
      <c r="BA219" t="s">
        <v>53</v>
      </c>
      <c r="BB219" t="s">
        <v>54</v>
      </c>
      <c r="BC219" t="s">
        <v>55</v>
      </c>
      <c r="BD219" t="s">
        <v>56</v>
      </c>
      <c r="BE219" t="s">
        <v>57</v>
      </c>
      <c r="BF219" t="s">
        <v>58</v>
      </c>
      <c r="BG219" t="s">
        <v>59</v>
      </c>
      <c r="BH219" t="s">
        <v>60</v>
      </c>
      <c r="BI219" t="s">
        <v>61</v>
      </c>
      <c r="BJ219" t="s">
        <v>62</v>
      </c>
      <c r="BK219" t="s">
        <v>63</v>
      </c>
      <c r="BL219" t="s">
        <v>64</v>
      </c>
    </row>
    <row r="220" spans="1:119" x14ac:dyDescent="0.25">
      <c r="A220" t="s">
        <v>309</v>
      </c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</row>
    <row r="221" spans="1:119" x14ac:dyDescent="0.25">
      <c r="A221" t="s">
        <v>310</v>
      </c>
      <c r="B221">
        <v>4207779</v>
      </c>
      <c r="C221">
        <v>15232570.82</v>
      </c>
      <c r="D221">
        <v>11200965</v>
      </c>
      <c r="E221">
        <v>6986734</v>
      </c>
      <c r="F221">
        <v>3272771</v>
      </c>
      <c r="G221">
        <v>10874379.16</v>
      </c>
      <c r="H221">
        <v>8041570</v>
      </c>
      <c r="I221">
        <v>5147519</v>
      </c>
      <c r="J221">
        <v>2367702</v>
      </c>
      <c r="K221">
        <v>7229946.9000000004</v>
      </c>
      <c r="L221">
        <v>5339720</v>
      </c>
      <c r="M221">
        <v>5121860</v>
      </c>
      <c r="N221">
        <v>3837118</v>
      </c>
      <c r="O221">
        <v>9616714.7599999998</v>
      </c>
      <c r="P221">
        <v>7555243</v>
      </c>
      <c r="Q221">
        <v>5055031</v>
      </c>
      <c r="R221">
        <v>4619840</v>
      </c>
      <c r="S221">
        <v>11809251.689999999</v>
      </c>
      <c r="T221">
        <v>8064825</v>
      </c>
      <c r="U221">
        <v>5343451</v>
      </c>
      <c r="V221">
        <v>2887004</v>
      </c>
      <c r="W221">
        <v>11383353.15</v>
      </c>
      <c r="X221">
        <v>8797560</v>
      </c>
      <c r="Y221">
        <v>5834201</v>
      </c>
      <c r="Z221">
        <v>2853360</v>
      </c>
      <c r="AA221">
        <v>13669509.300000001</v>
      </c>
      <c r="AB221">
        <v>2805322</v>
      </c>
      <c r="AC221">
        <v>9347027.5299999993</v>
      </c>
      <c r="AD221">
        <v>7101232</v>
      </c>
      <c r="AE221">
        <v>4732318</v>
      </c>
      <c r="AF221">
        <v>0</v>
      </c>
      <c r="AG221">
        <v>0</v>
      </c>
      <c r="AH221">
        <v>6073704</v>
      </c>
      <c r="AI221">
        <v>4231566</v>
      </c>
      <c r="AJ221">
        <v>2201983</v>
      </c>
      <c r="AK221">
        <v>7428346.3099999996</v>
      </c>
      <c r="AL221">
        <v>5574477</v>
      </c>
      <c r="AM221">
        <v>3608548</v>
      </c>
      <c r="AN221">
        <v>1738328</v>
      </c>
      <c r="AO221">
        <v>6389203.6100000003</v>
      </c>
      <c r="AP221">
        <v>4614145</v>
      </c>
      <c r="AQ221">
        <v>3131153</v>
      </c>
      <c r="AR221">
        <v>1681211</v>
      </c>
      <c r="AS221">
        <v>6251851.1299999999</v>
      </c>
      <c r="AT221">
        <v>5123053</v>
      </c>
      <c r="AU221">
        <v>2265340</v>
      </c>
      <c r="AV221">
        <v>1076379</v>
      </c>
      <c r="AW221">
        <v>2075799.24</v>
      </c>
      <c r="AX221">
        <v>1377353</v>
      </c>
      <c r="AY221">
        <v>970497</v>
      </c>
      <c r="AZ221">
        <v>608826</v>
      </c>
      <c r="BA221">
        <v>1143700.52</v>
      </c>
      <c r="BB221">
        <v>1295799</v>
      </c>
      <c r="BC221">
        <v>1123021</v>
      </c>
      <c r="BD221">
        <v>953757</v>
      </c>
      <c r="BE221">
        <v>4949725.4800000004</v>
      </c>
      <c r="BF221">
        <v>1749035</v>
      </c>
      <c r="BG221">
        <v>1199736</v>
      </c>
      <c r="BH221">
        <v>613927</v>
      </c>
      <c r="BI221">
        <v>2198737</v>
      </c>
      <c r="BJ221">
        <v>1719194</v>
      </c>
      <c r="BK221">
        <v>1144494</v>
      </c>
      <c r="BL221">
        <v>624162</v>
      </c>
    </row>
    <row r="222" spans="1:119" x14ac:dyDescent="0.25">
      <c r="A222" t="s">
        <v>311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2415375</v>
      </c>
      <c r="AG222">
        <v>8017621.0700000003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</row>
    <row r="223" spans="1:119" x14ac:dyDescent="0.25">
      <c r="A223" t="s">
        <v>312</v>
      </c>
      <c r="B223">
        <v>2220752</v>
      </c>
      <c r="C223">
        <v>8545926.75</v>
      </c>
      <c r="D223">
        <v>6368781</v>
      </c>
      <c r="E223">
        <v>4203481</v>
      </c>
      <c r="F223">
        <v>2042812</v>
      </c>
      <c r="G223">
        <v>8550031.0500000007</v>
      </c>
      <c r="H223">
        <v>6358874</v>
      </c>
      <c r="I223">
        <v>4237303</v>
      </c>
      <c r="J223">
        <v>2090766</v>
      </c>
      <c r="K223">
        <v>8124220.9199999999</v>
      </c>
      <c r="L223">
        <v>5931412</v>
      </c>
      <c r="M223">
        <v>3917797</v>
      </c>
      <c r="N223">
        <v>1967067</v>
      </c>
      <c r="O223">
        <v>7906273.4500000002</v>
      </c>
      <c r="P223">
        <v>6008393</v>
      </c>
      <c r="Q223">
        <v>3955825</v>
      </c>
      <c r="R223">
        <v>2025435</v>
      </c>
      <c r="S223">
        <v>7116898.8899999997</v>
      </c>
      <c r="T223">
        <v>4893677</v>
      </c>
      <c r="U223">
        <v>3221428</v>
      </c>
      <c r="V223">
        <v>1569713</v>
      </c>
      <c r="W223">
        <v>5905735.4299999997</v>
      </c>
      <c r="X223">
        <v>4363108</v>
      </c>
      <c r="Y223">
        <v>2798349</v>
      </c>
      <c r="Z223">
        <v>1390854</v>
      </c>
      <c r="AA223">
        <v>5314523.3099999996</v>
      </c>
      <c r="AB223">
        <v>1296076</v>
      </c>
      <c r="AC223">
        <v>5122662.32</v>
      </c>
      <c r="AD223">
        <v>3775324</v>
      </c>
      <c r="AE223">
        <v>2484559</v>
      </c>
      <c r="AF223">
        <v>1236515</v>
      </c>
      <c r="AG223">
        <v>4437851.45</v>
      </c>
      <c r="AH223">
        <v>3260865</v>
      </c>
      <c r="AI223">
        <v>2110094</v>
      </c>
      <c r="AJ223">
        <v>1040047</v>
      </c>
      <c r="AK223">
        <v>4019178.78</v>
      </c>
      <c r="AL223">
        <v>2959338</v>
      </c>
      <c r="AM223">
        <v>1932153</v>
      </c>
      <c r="AN223">
        <v>1009603</v>
      </c>
      <c r="AO223">
        <v>3683705.41</v>
      </c>
      <c r="AP223">
        <v>2697590</v>
      </c>
      <c r="AQ223">
        <v>1767385</v>
      </c>
      <c r="AR223">
        <v>879747</v>
      </c>
      <c r="AS223">
        <v>3257827.49</v>
      </c>
      <c r="AT223">
        <v>2418990</v>
      </c>
      <c r="AU223">
        <v>1634391</v>
      </c>
      <c r="AV223">
        <v>835102</v>
      </c>
      <c r="AW223">
        <v>2947934.43</v>
      </c>
      <c r="AX223">
        <v>2085733</v>
      </c>
      <c r="AY223">
        <v>1363561</v>
      </c>
      <c r="AZ223">
        <v>656693</v>
      </c>
      <c r="BA223">
        <v>2356239.0299999998</v>
      </c>
      <c r="BB223">
        <v>1713813</v>
      </c>
      <c r="BC223">
        <v>1155061</v>
      </c>
      <c r="BD223">
        <v>576687</v>
      </c>
      <c r="BE223">
        <v>2110189.38</v>
      </c>
      <c r="BF223">
        <v>1550300</v>
      </c>
      <c r="BG223">
        <v>988787</v>
      </c>
      <c r="BH223">
        <v>481985</v>
      </c>
      <c r="BI223">
        <v>1462663</v>
      </c>
      <c r="BJ223">
        <v>1072605</v>
      </c>
      <c r="BK223">
        <v>690732</v>
      </c>
      <c r="BL223">
        <v>351258</v>
      </c>
    </row>
    <row r="224" spans="1:119" x14ac:dyDescent="0.25">
      <c r="A224" t="s">
        <v>313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7906273.4500000002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1137644</v>
      </c>
      <c r="AA224">
        <v>5314523.3099999996</v>
      </c>
      <c r="AB224">
        <v>1033832</v>
      </c>
      <c r="AC224">
        <v>4003241.12</v>
      </c>
      <c r="AD224">
        <v>2937336</v>
      </c>
      <c r="AE224">
        <v>1942807</v>
      </c>
      <c r="AF224">
        <v>967420</v>
      </c>
      <c r="AG224">
        <v>3391086.67</v>
      </c>
      <c r="AH224">
        <v>2440600</v>
      </c>
      <c r="AI224">
        <v>1571851</v>
      </c>
      <c r="AJ224">
        <v>772078</v>
      </c>
      <c r="AK224">
        <v>3075217.36</v>
      </c>
      <c r="AL224">
        <v>2283106</v>
      </c>
      <c r="AM224">
        <v>1491785</v>
      </c>
      <c r="AN224">
        <v>756770</v>
      </c>
      <c r="AO224">
        <v>2613640.4700000002</v>
      </c>
      <c r="AP224">
        <v>1997677</v>
      </c>
      <c r="AQ224">
        <v>1310635</v>
      </c>
      <c r="AR224">
        <v>665953</v>
      </c>
      <c r="AS224">
        <v>2272251.5299999998</v>
      </c>
      <c r="AT224">
        <v>1648690</v>
      </c>
      <c r="AU224">
        <v>1076186</v>
      </c>
      <c r="AV224">
        <v>536970</v>
      </c>
      <c r="AW224">
        <v>1851162.52</v>
      </c>
      <c r="AX224">
        <v>1254869</v>
      </c>
      <c r="AY224">
        <v>820475</v>
      </c>
      <c r="AZ224">
        <v>395273</v>
      </c>
      <c r="BA224">
        <v>2019660.14</v>
      </c>
      <c r="BB224">
        <v>1503450</v>
      </c>
      <c r="BC224">
        <v>1016330</v>
      </c>
      <c r="BD224">
        <v>490237</v>
      </c>
      <c r="BE224">
        <v>1757854.77</v>
      </c>
      <c r="BF224">
        <v>1282715</v>
      </c>
      <c r="BG224">
        <v>0</v>
      </c>
      <c r="BH224">
        <v>397027</v>
      </c>
      <c r="BI224">
        <v>1329233</v>
      </c>
      <c r="BJ224">
        <v>1072605</v>
      </c>
      <c r="BK224">
        <v>690732</v>
      </c>
      <c r="BL224">
        <v>351258</v>
      </c>
    </row>
    <row r="225" spans="1:64" x14ac:dyDescent="0.25">
      <c r="A225" t="s">
        <v>314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5905735.4299999997</v>
      </c>
      <c r="X225">
        <v>0</v>
      </c>
      <c r="Y225">
        <v>0</v>
      </c>
      <c r="Z225">
        <v>253210</v>
      </c>
      <c r="AA225">
        <v>0</v>
      </c>
      <c r="AB225">
        <v>262244</v>
      </c>
      <c r="AC225">
        <v>1119421.2</v>
      </c>
      <c r="AD225">
        <v>837988</v>
      </c>
      <c r="AE225">
        <v>541752</v>
      </c>
      <c r="AF225">
        <v>269095</v>
      </c>
      <c r="AG225">
        <v>1046764.78</v>
      </c>
      <c r="AH225">
        <v>820265</v>
      </c>
      <c r="AI225">
        <v>538243</v>
      </c>
      <c r="AJ225">
        <v>267969</v>
      </c>
      <c r="AK225">
        <v>943961.42</v>
      </c>
      <c r="AL225">
        <v>676232</v>
      </c>
      <c r="AM225">
        <v>440368</v>
      </c>
      <c r="AN225">
        <v>252833</v>
      </c>
      <c r="AO225">
        <v>1070064.93</v>
      </c>
      <c r="AP225">
        <v>699913</v>
      </c>
      <c r="AQ225">
        <v>456750</v>
      </c>
      <c r="AR225">
        <v>213794</v>
      </c>
      <c r="AS225">
        <v>985575.96</v>
      </c>
      <c r="AT225">
        <v>770300</v>
      </c>
      <c r="AU225">
        <v>558205</v>
      </c>
      <c r="AV225">
        <v>298132</v>
      </c>
      <c r="AW225">
        <v>1096771.9099999999</v>
      </c>
      <c r="AX225">
        <v>830864</v>
      </c>
      <c r="AY225">
        <v>543086</v>
      </c>
      <c r="AZ225">
        <v>261420</v>
      </c>
      <c r="BA225">
        <v>336578.89</v>
      </c>
      <c r="BB225">
        <v>210363</v>
      </c>
      <c r="BC225">
        <v>138731</v>
      </c>
      <c r="BD225">
        <v>86450</v>
      </c>
      <c r="BE225">
        <v>352334.61</v>
      </c>
      <c r="BF225">
        <v>267585</v>
      </c>
      <c r="BG225">
        <v>0</v>
      </c>
      <c r="BH225">
        <v>84958</v>
      </c>
      <c r="BI225">
        <v>133430</v>
      </c>
      <c r="BJ225">
        <v>0</v>
      </c>
      <c r="BK225">
        <v>0</v>
      </c>
      <c r="BL225">
        <v>0</v>
      </c>
    </row>
    <row r="226" spans="1:64" x14ac:dyDescent="0.25">
      <c r="A226" t="s">
        <v>276</v>
      </c>
      <c r="B226">
        <v>-2274</v>
      </c>
      <c r="C226">
        <v>-71055.53</v>
      </c>
      <c r="D226">
        <v>-66149</v>
      </c>
      <c r="E226">
        <v>-67346</v>
      </c>
      <c r="F226">
        <v>-4007</v>
      </c>
      <c r="G226">
        <v>50532.14</v>
      </c>
      <c r="H226">
        <v>52678</v>
      </c>
      <c r="I226">
        <v>52379</v>
      </c>
      <c r="J226">
        <v>-16110</v>
      </c>
      <c r="K226">
        <v>85547.95</v>
      </c>
      <c r="L226">
        <v>9201</v>
      </c>
      <c r="M226">
        <v>-5556</v>
      </c>
      <c r="N226">
        <v>3294</v>
      </c>
      <c r="O226">
        <v>21644.86</v>
      </c>
      <c r="P226">
        <v>0</v>
      </c>
      <c r="Q226">
        <v>17903</v>
      </c>
      <c r="R226">
        <v>-8220</v>
      </c>
      <c r="S226">
        <v>-15505.32</v>
      </c>
      <c r="T226">
        <v>-2084</v>
      </c>
      <c r="U226">
        <v>-3316</v>
      </c>
      <c r="V226">
        <v>-4385</v>
      </c>
      <c r="W226">
        <v>34496.99</v>
      </c>
      <c r="X226">
        <v>12390</v>
      </c>
      <c r="Y226">
        <v>-128</v>
      </c>
      <c r="Z226">
        <v>-125</v>
      </c>
      <c r="AA226">
        <v>6488.13</v>
      </c>
      <c r="AB226">
        <v>1217</v>
      </c>
      <c r="AC226">
        <v>2870.44</v>
      </c>
      <c r="AD226">
        <v>-3765</v>
      </c>
      <c r="AE226">
        <v>-2139</v>
      </c>
      <c r="AF226">
        <v>-2222</v>
      </c>
      <c r="AG226">
        <v>-1589.86</v>
      </c>
      <c r="AH226">
        <v>-223</v>
      </c>
      <c r="AI226">
        <v>-241</v>
      </c>
      <c r="AJ226">
        <v>-58</v>
      </c>
      <c r="AK226">
        <v>4995.18</v>
      </c>
      <c r="AL226">
        <v>-33</v>
      </c>
      <c r="AM226">
        <v>-34</v>
      </c>
      <c r="AN226">
        <v>15</v>
      </c>
      <c r="AO226">
        <v>-3358.92</v>
      </c>
      <c r="AP226">
        <v>-3527</v>
      </c>
      <c r="AQ226">
        <v>-2832</v>
      </c>
      <c r="AR226">
        <v>-5978</v>
      </c>
      <c r="AS226">
        <v>13922.4</v>
      </c>
      <c r="AT226">
        <v>-1872</v>
      </c>
      <c r="AU226">
        <v>-1685</v>
      </c>
      <c r="AV226">
        <v>-1275</v>
      </c>
      <c r="AW226">
        <v>6377.92</v>
      </c>
      <c r="AX226">
        <v>607</v>
      </c>
      <c r="AY226">
        <v>-251</v>
      </c>
      <c r="AZ226">
        <v>47</v>
      </c>
      <c r="BA226">
        <v>56.34</v>
      </c>
      <c r="BB226">
        <v>-163748</v>
      </c>
      <c r="BC226">
        <v>-162967</v>
      </c>
      <c r="BD226">
        <v>-163836</v>
      </c>
      <c r="BE226">
        <v>0</v>
      </c>
      <c r="BF226">
        <v>417</v>
      </c>
      <c r="BG226">
        <v>1170</v>
      </c>
      <c r="BH226">
        <v>0</v>
      </c>
      <c r="BI226">
        <v>0</v>
      </c>
      <c r="BJ226">
        <v>0</v>
      </c>
      <c r="BK226">
        <v>0</v>
      </c>
      <c r="BL226">
        <v>0</v>
      </c>
    </row>
    <row r="227" spans="1:64" x14ac:dyDescent="0.25">
      <c r="A227" t="s">
        <v>315</v>
      </c>
      <c r="B227">
        <v>-595752</v>
      </c>
      <c r="C227">
        <v>-2133134.2000000002</v>
      </c>
      <c r="D227">
        <v>-1586996</v>
      </c>
      <c r="E227">
        <v>-1008223</v>
      </c>
      <c r="F227">
        <v>-476542</v>
      </c>
      <c r="G227">
        <v>-1559580.34</v>
      </c>
      <c r="H227">
        <v>-1125562</v>
      </c>
      <c r="I227">
        <v>-726810</v>
      </c>
      <c r="J227">
        <v>-342762</v>
      </c>
      <c r="K227">
        <v>-703958.65</v>
      </c>
      <c r="L227">
        <v>-396657</v>
      </c>
      <c r="M227">
        <v>-318537</v>
      </c>
      <c r="N227">
        <v>-166973</v>
      </c>
      <c r="O227">
        <v>-1041591.85</v>
      </c>
      <c r="P227">
        <v>-871513</v>
      </c>
      <c r="Q227">
        <v>-684689</v>
      </c>
      <c r="R227">
        <v>-580727</v>
      </c>
      <c r="S227">
        <v>-1295501.98</v>
      </c>
      <c r="T227">
        <v>-954060</v>
      </c>
      <c r="U227">
        <v>-594623</v>
      </c>
      <c r="V227">
        <v>-301173</v>
      </c>
      <c r="W227">
        <v>-987151.12</v>
      </c>
      <c r="X227">
        <v>-778546</v>
      </c>
      <c r="Y227">
        <v>-527417</v>
      </c>
      <c r="Z227">
        <v>-255101</v>
      </c>
      <c r="AA227">
        <v>-838708.55</v>
      </c>
      <c r="AB227">
        <v>-218739</v>
      </c>
      <c r="AC227">
        <v>0</v>
      </c>
      <c r="AD227">
        <v>-639376</v>
      </c>
      <c r="AE227">
        <v>-420743</v>
      </c>
      <c r="AF227">
        <v>-209629</v>
      </c>
      <c r="AG227">
        <v>-749304.42</v>
      </c>
      <c r="AH227">
        <v>-576943</v>
      </c>
      <c r="AI227">
        <v>-398542</v>
      </c>
      <c r="AJ227">
        <v>-209570</v>
      </c>
      <c r="AK227">
        <v>-813271.49</v>
      </c>
      <c r="AL227">
        <v>-601292</v>
      </c>
      <c r="AM227">
        <v>-384380</v>
      </c>
      <c r="AN227">
        <v>-178315</v>
      </c>
      <c r="AO227">
        <v>-685931.49</v>
      </c>
      <c r="AP227">
        <v>-514330</v>
      </c>
      <c r="AQ227">
        <v>-344676</v>
      </c>
      <c r="AR227">
        <v>-168201</v>
      </c>
      <c r="AS227">
        <v>-584247.77</v>
      </c>
      <c r="AT227">
        <v>-419274</v>
      </c>
      <c r="AU227">
        <v>-273818</v>
      </c>
      <c r="AV227">
        <v>-136069</v>
      </c>
      <c r="AW227">
        <v>-497549.72</v>
      </c>
      <c r="AX227">
        <v>-379560</v>
      </c>
      <c r="AY227">
        <v>-248822</v>
      </c>
      <c r="AZ227">
        <v>-123133</v>
      </c>
      <c r="BA227">
        <v>-475122.93</v>
      </c>
      <c r="BB227">
        <v>-346361</v>
      </c>
      <c r="BC227">
        <v>-233622</v>
      </c>
      <c r="BD227">
        <v>-117503</v>
      </c>
      <c r="BE227">
        <v>-450541.66</v>
      </c>
      <c r="BF227">
        <v>-254653</v>
      </c>
      <c r="BG227">
        <v>-169280</v>
      </c>
      <c r="BH227">
        <v>0</v>
      </c>
      <c r="BI227">
        <v>0</v>
      </c>
      <c r="BJ227">
        <v>0</v>
      </c>
      <c r="BK227">
        <v>0</v>
      </c>
      <c r="BL227">
        <v>0</v>
      </c>
    </row>
    <row r="228" spans="1:64" x14ac:dyDescent="0.25">
      <c r="A228" t="s">
        <v>316</v>
      </c>
      <c r="B228">
        <v>0</v>
      </c>
      <c r="C228">
        <v>-38654.15</v>
      </c>
      <c r="D228">
        <v>-1712</v>
      </c>
      <c r="E228">
        <v>-18437</v>
      </c>
      <c r="F228">
        <v>-8177</v>
      </c>
      <c r="G228">
        <v>-18618.29</v>
      </c>
      <c r="H228">
        <v>7984</v>
      </c>
      <c r="I228">
        <v>-2344</v>
      </c>
      <c r="J228">
        <v>-8157</v>
      </c>
      <c r="K228">
        <v>22373.040000000001</v>
      </c>
      <c r="L228">
        <v>27095</v>
      </c>
      <c r="M228">
        <v>9663</v>
      </c>
      <c r="N228">
        <v>3257</v>
      </c>
      <c r="O228">
        <v>-1564.29</v>
      </c>
      <c r="P228">
        <v>3744</v>
      </c>
      <c r="Q228">
        <v>-4351</v>
      </c>
      <c r="R228">
        <v>3668</v>
      </c>
      <c r="S228">
        <v>33609.68</v>
      </c>
      <c r="T228">
        <v>192013</v>
      </c>
      <c r="U228">
        <v>193448</v>
      </c>
      <c r="V228">
        <v>0</v>
      </c>
      <c r="W228">
        <v>74.959999999999994</v>
      </c>
      <c r="X228">
        <v>0</v>
      </c>
      <c r="Y228">
        <v>0</v>
      </c>
      <c r="Z228">
        <v>0</v>
      </c>
      <c r="AA228">
        <v>0</v>
      </c>
      <c r="AB228">
        <v>-57103</v>
      </c>
      <c r="AC228">
        <v>0</v>
      </c>
      <c r="AD228">
        <v>-54743</v>
      </c>
      <c r="AE228">
        <v>-34355</v>
      </c>
      <c r="AF228">
        <v>-32690</v>
      </c>
      <c r="AG228">
        <v>120963.95</v>
      </c>
      <c r="AH228">
        <v>131321</v>
      </c>
      <c r="AI228">
        <v>31232</v>
      </c>
      <c r="AJ228">
        <v>-16811</v>
      </c>
      <c r="AK228">
        <v>7827.12</v>
      </c>
      <c r="AL228">
        <v>-16899</v>
      </c>
      <c r="AM228">
        <v>-12292</v>
      </c>
      <c r="AN228">
        <v>-12831</v>
      </c>
      <c r="AO228">
        <v>20782.61</v>
      </c>
      <c r="AP228">
        <v>11466</v>
      </c>
      <c r="AQ228">
        <v>11466</v>
      </c>
      <c r="AR228">
        <v>-31120</v>
      </c>
      <c r="AS228">
        <v>-24672.959999999999</v>
      </c>
      <c r="AT228">
        <v>-20253</v>
      </c>
      <c r="AU228">
        <v>3117</v>
      </c>
      <c r="AV228">
        <v>-19736</v>
      </c>
      <c r="AW228">
        <v>32769.96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</row>
    <row r="229" spans="1:64" x14ac:dyDescent="0.25">
      <c r="A229" t="s">
        <v>317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-345040.06</v>
      </c>
      <c r="H229">
        <v>-345040</v>
      </c>
      <c r="I229">
        <v>-345040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-48941.62</v>
      </c>
      <c r="T229">
        <v>0</v>
      </c>
      <c r="U229">
        <v>-44810</v>
      </c>
      <c r="V229">
        <v>-44810</v>
      </c>
      <c r="W229">
        <v>-7673.58</v>
      </c>
      <c r="X229">
        <v>-7500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</row>
    <row r="230" spans="1:64" x14ac:dyDescent="0.25">
      <c r="A230" t="s">
        <v>318</v>
      </c>
      <c r="B230">
        <v>0</v>
      </c>
      <c r="C230">
        <v>-8336.0300000000007</v>
      </c>
      <c r="D230">
        <v>-7688</v>
      </c>
      <c r="E230">
        <v>-6601</v>
      </c>
      <c r="F230">
        <v>-1947</v>
      </c>
      <c r="G230">
        <v>-2336.09</v>
      </c>
      <c r="H230">
        <v>-1806</v>
      </c>
      <c r="I230">
        <v>-1073</v>
      </c>
      <c r="J230">
        <v>-527</v>
      </c>
      <c r="K230">
        <v>-2953.46</v>
      </c>
      <c r="L230">
        <v>-1652</v>
      </c>
      <c r="M230">
        <v>-1060</v>
      </c>
      <c r="N230">
        <v>-557</v>
      </c>
      <c r="O230">
        <v>-12136.83</v>
      </c>
      <c r="P230">
        <v>-767563</v>
      </c>
      <c r="Q230">
        <v>-410518</v>
      </c>
      <c r="R230">
        <v>-35259</v>
      </c>
      <c r="S230">
        <v>-193943.54</v>
      </c>
      <c r="T230">
        <v>-54603</v>
      </c>
      <c r="U230">
        <v>-206497</v>
      </c>
      <c r="V230">
        <v>-83185</v>
      </c>
      <c r="W230">
        <v>-131547.15</v>
      </c>
      <c r="X230">
        <v>-60359</v>
      </c>
      <c r="Y230">
        <v>-37235</v>
      </c>
      <c r="Z230">
        <v>-8922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</row>
    <row r="231" spans="1:64" x14ac:dyDescent="0.25">
      <c r="A231" t="s">
        <v>319</v>
      </c>
      <c r="B231">
        <v>0</v>
      </c>
      <c r="C231">
        <v>-10001.57</v>
      </c>
      <c r="D231">
        <v>20062</v>
      </c>
      <c r="E231">
        <v>17268</v>
      </c>
      <c r="F231">
        <v>35203</v>
      </c>
      <c r="G231">
        <v>34495.629999999997</v>
      </c>
      <c r="H231">
        <v>-20814</v>
      </c>
      <c r="I231">
        <v>28900</v>
      </c>
      <c r="J231">
        <v>46182</v>
      </c>
      <c r="K231">
        <v>-17890.12</v>
      </c>
      <c r="L231">
        <v>-183242</v>
      </c>
      <c r="M231">
        <v>-81676</v>
      </c>
      <c r="N231">
        <v>-31453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</row>
    <row r="232" spans="1:64" x14ac:dyDescent="0.25">
      <c r="A232" t="s">
        <v>320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2747.72</v>
      </c>
      <c r="P232">
        <v>27330</v>
      </c>
      <c r="Q232">
        <v>147052</v>
      </c>
      <c r="R232">
        <v>28723</v>
      </c>
      <c r="S232">
        <v>192118.45</v>
      </c>
      <c r="T232">
        <v>-23172</v>
      </c>
      <c r="U232">
        <v>0</v>
      </c>
      <c r="V232">
        <v>13593</v>
      </c>
      <c r="W232">
        <v>0</v>
      </c>
      <c r="X232">
        <v>0</v>
      </c>
      <c r="Y232">
        <v>0</v>
      </c>
      <c r="Z232">
        <v>0</v>
      </c>
      <c r="AA232">
        <v>-3209.76</v>
      </c>
      <c r="AB232">
        <v>4901</v>
      </c>
      <c r="AC232">
        <v>0</v>
      </c>
      <c r="AD232">
        <v>-28757</v>
      </c>
      <c r="AE232">
        <v>-28808</v>
      </c>
      <c r="AF232">
        <v>-28309</v>
      </c>
      <c r="AG232">
        <v>44126.81</v>
      </c>
      <c r="AH232">
        <v>58929</v>
      </c>
      <c r="AI232">
        <v>-6798</v>
      </c>
      <c r="AJ232">
        <v>19400</v>
      </c>
      <c r="AK232">
        <v>22039.82</v>
      </c>
      <c r="AL232">
        <v>30803</v>
      </c>
      <c r="AM232">
        <v>23726</v>
      </c>
      <c r="AN232">
        <v>0</v>
      </c>
      <c r="AO232">
        <v>-43706.48</v>
      </c>
      <c r="AP232">
        <v>-12343</v>
      </c>
      <c r="AQ232">
        <v>-5665</v>
      </c>
      <c r="AR232">
        <v>-3011</v>
      </c>
      <c r="AS232">
        <v>931.01</v>
      </c>
      <c r="AT232">
        <v>-4031</v>
      </c>
      <c r="AU232">
        <v>18886</v>
      </c>
      <c r="AV232">
        <v>18958</v>
      </c>
      <c r="AW232">
        <v>-22151.21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</row>
    <row r="233" spans="1:64" x14ac:dyDescent="0.25">
      <c r="A233" t="s">
        <v>321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2882</v>
      </c>
      <c r="Q233">
        <v>-4010</v>
      </c>
      <c r="R233">
        <v>0</v>
      </c>
      <c r="S233">
        <v>0</v>
      </c>
      <c r="T233">
        <v>0</v>
      </c>
      <c r="U233">
        <v>-37953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966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</row>
    <row r="234" spans="1:64" x14ac:dyDescent="0.25">
      <c r="A234" t="s">
        <v>322</v>
      </c>
      <c r="B234">
        <v>198</v>
      </c>
      <c r="C234">
        <v>191.16</v>
      </c>
      <c r="D234">
        <v>-1308</v>
      </c>
      <c r="E234">
        <v>-12834</v>
      </c>
      <c r="F234">
        <v>-5716</v>
      </c>
      <c r="G234">
        <v>-26591.83</v>
      </c>
      <c r="H234">
        <v>-459</v>
      </c>
      <c r="I234">
        <v>-459</v>
      </c>
      <c r="J234">
        <v>-15</v>
      </c>
      <c r="K234">
        <v>-2651628.7599999998</v>
      </c>
      <c r="L234">
        <v>-2651267</v>
      </c>
      <c r="M234">
        <v>-2656494</v>
      </c>
      <c r="N234">
        <v>-2658877</v>
      </c>
      <c r="O234">
        <v>-2569547.62</v>
      </c>
      <c r="P234">
        <v>0</v>
      </c>
      <c r="Q234">
        <v>0</v>
      </c>
      <c r="R234">
        <v>0</v>
      </c>
      <c r="S234">
        <v>0</v>
      </c>
      <c r="T234">
        <v>5392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141443.73000000001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-36665</v>
      </c>
      <c r="AM234">
        <v>0</v>
      </c>
      <c r="AN234">
        <v>0</v>
      </c>
      <c r="AO234">
        <v>0</v>
      </c>
      <c r="AP234">
        <v>4329</v>
      </c>
      <c r="AQ234">
        <v>0</v>
      </c>
      <c r="AR234">
        <v>-1399</v>
      </c>
      <c r="AS234">
        <v>18649.310000000001</v>
      </c>
      <c r="AT234">
        <v>997</v>
      </c>
      <c r="AU234">
        <v>18439</v>
      </c>
      <c r="AV234">
        <v>68</v>
      </c>
      <c r="AW234">
        <v>461.57</v>
      </c>
      <c r="AX234">
        <v>461</v>
      </c>
      <c r="AY234">
        <v>-2070</v>
      </c>
      <c r="AZ234">
        <v>-2114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-2076</v>
      </c>
      <c r="BG234">
        <v>-698</v>
      </c>
      <c r="BH234">
        <v>0</v>
      </c>
      <c r="BI234">
        <v>0</v>
      </c>
      <c r="BJ234">
        <v>0</v>
      </c>
      <c r="BK234">
        <v>0</v>
      </c>
      <c r="BL234">
        <v>0</v>
      </c>
    </row>
    <row r="235" spans="1:64" x14ac:dyDescent="0.25">
      <c r="A235" t="s">
        <v>323</v>
      </c>
      <c r="B235">
        <v>0</v>
      </c>
      <c r="C235">
        <v>-21719.39</v>
      </c>
      <c r="D235">
        <v>-20723</v>
      </c>
      <c r="E235">
        <v>-14314</v>
      </c>
      <c r="F235">
        <v>-7196</v>
      </c>
      <c r="G235">
        <v>-27334.85</v>
      </c>
      <c r="H235">
        <v>-699</v>
      </c>
      <c r="I235">
        <v>-699</v>
      </c>
      <c r="J235">
        <v>-93</v>
      </c>
      <c r="K235">
        <v>-2671889.17</v>
      </c>
      <c r="L235">
        <v>-2664113</v>
      </c>
      <c r="M235">
        <v>-2662518</v>
      </c>
      <c r="N235">
        <v>-2662124</v>
      </c>
      <c r="O235">
        <v>-2569655.73</v>
      </c>
      <c r="P235">
        <v>0</v>
      </c>
      <c r="Q235">
        <v>0</v>
      </c>
      <c r="R235">
        <v>0</v>
      </c>
      <c r="S235">
        <v>0</v>
      </c>
      <c r="T235">
        <v>-4232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411.18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-36665</v>
      </c>
      <c r="AM235">
        <v>0</v>
      </c>
      <c r="AN235">
        <v>0</v>
      </c>
      <c r="AO235">
        <v>0</v>
      </c>
      <c r="AP235">
        <v>4329</v>
      </c>
      <c r="AQ235">
        <v>0</v>
      </c>
      <c r="AR235">
        <v>-1399</v>
      </c>
      <c r="AS235">
        <v>18649.310000000001</v>
      </c>
      <c r="AT235">
        <v>997</v>
      </c>
      <c r="AU235">
        <v>18439</v>
      </c>
      <c r="AV235">
        <v>68</v>
      </c>
      <c r="AW235">
        <v>461.57</v>
      </c>
      <c r="AX235">
        <v>461</v>
      </c>
      <c r="AY235">
        <v>-2070</v>
      </c>
      <c r="AZ235">
        <v>-2114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-2076</v>
      </c>
      <c r="BG235">
        <v>-698</v>
      </c>
      <c r="BH235">
        <v>0</v>
      </c>
      <c r="BI235">
        <v>0</v>
      </c>
      <c r="BJ235">
        <v>0</v>
      </c>
      <c r="BK235">
        <v>0</v>
      </c>
      <c r="BL235">
        <v>0</v>
      </c>
    </row>
    <row r="236" spans="1:64" x14ac:dyDescent="0.25">
      <c r="A236" t="s">
        <v>324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20260.41</v>
      </c>
      <c r="L236">
        <v>12846</v>
      </c>
      <c r="M236">
        <v>0</v>
      </c>
      <c r="N236">
        <v>0</v>
      </c>
      <c r="O236">
        <v>108.11</v>
      </c>
      <c r="P236">
        <v>0</v>
      </c>
      <c r="Q236">
        <v>0</v>
      </c>
      <c r="R236">
        <v>0</v>
      </c>
      <c r="S236">
        <v>0</v>
      </c>
      <c r="T236">
        <v>9624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141032.56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</row>
    <row r="237" spans="1:64" x14ac:dyDescent="0.25">
      <c r="A237" t="s">
        <v>325</v>
      </c>
      <c r="B237">
        <v>-268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79408.38</v>
      </c>
      <c r="P237">
        <v>-2569547</v>
      </c>
      <c r="Q237">
        <v>-2569641</v>
      </c>
      <c r="R237">
        <v>-2569629</v>
      </c>
      <c r="S237">
        <v>-1651.96</v>
      </c>
      <c r="T237">
        <v>0</v>
      </c>
      <c r="U237">
        <v>-4661</v>
      </c>
      <c r="V237">
        <v>-3058</v>
      </c>
      <c r="W237">
        <v>-3504.61</v>
      </c>
      <c r="X237">
        <v>-5691</v>
      </c>
      <c r="Y237">
        <v>59</v>
      </c>
      <c r="Z237">
        <v>0</v>
      </c>
      <c r="AA237">
        <v>-49766.62</v>
      </c>
      <c r="AB237">
        <v>-12625</v>
      </c>
      <c r="AC237">
        <v>0</v>
      </c>
      <c r="AD237">
        <v>-86</v>
      </c>
      <c r="AE237">
        <v>-454</v>
      </c>
      <c r="AF237">
        <v>18866</v>
      </c>
      <c r="AG237">
        <v>18866.38</v>
      </c>
      <c r="AH237">
        <v>3597</v>
      </c>
      <c r="AI237">
        <v>-158</v>
      </c>
      <c r="AJ237">
        <v>148</v>
      </c>
      <c r="AK237">
        <v>-2180.2600000000002</v>
      </c>
      <c r="AL237">
        <v>0</v>
      </c>
      <c r="AM237">
        <v>-36744</v>
      </c>
      <c r="AN237">
        <v>-78</v>
      </c>
      <c r="AO237">
        <v>746.82</v>
      </c>
      <c r="AP237">
        <v>0</v>
      </c>
      <c r="AQ237">
        <v>147</v>
      </c>
      <c r="AR237">
        <v>0</v>
      </c>
      <c r="AS237">
        <v>-1775836.33</v>
      </c>
      <c r="AT237">
        <v>-1601562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773786.06</v>
      </c>
      <c r="BB237">
        <v>-1214</v>
      </c>
      <c r="BC237">
        <v>-2033</v>
      </c>
      <c r="BD237">
        <v>-867</v>
      </c>
      <c r="BE237">
        <v>-14436.5</v>
      </c>
      <c r="BF237">
        <v>-15447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</row>
    <row r="238" spans="1:64" x14ac:dyDescent="0.25">
      <c r="A238" t="s">
        <v>326</v>
      </c>
      <c r="B238">
        <v>-268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79408.38</v>
      </c>
      <c r="P238">
        <v>-2569655</v>
      </c>
      <c r="Q238">
        <v>-2569641</v>
      </c>
      <c r="R238">
        <v>-2569629</v>
      </c>
      <c r="S238">
        <v>-1651.96</v>
      </c>
      <c r="T238">
        <v>0</v>
      </c>
      <c r="U238">
        <v>-4661</v>
      </c>
      <c r="V238">
        <v>-3058</v>
      </c>
      <c r="W238">
        <v>-3504.61</v>
      </c>
      <c r="X238">
        <v>-5691</v>
      </c>
      <c r="Y238">
        <v>59</v>
      </c>
      <c r="Z238">
        <v>0</v>
      </c>
      <c r="AA238">
        <v>-49766.62</v>
      </c>
      <c r="AB238">
        <v>-12625</v>
      </c>
      <c r="AC238">
        <v>0</v>
      </c>
      <c r="AD238">
        <v>-86</v>
      </c>
      <c r="AE238">
        <v>-454</v>
      </c>
      <c r="AF238">
        <v>18866</v>
      </c>
      <c r="AG238">
        <v>18866.38</v>
      </c>
      <c r="AH238">
        <v>3597</v>
      </c>
      <c r="AI238">
        <v>-158</v>
      </c>
      <c r="AJ238">
        <v>148</v>
      </c>
      <c r="AK238">
        <v>-2180.2600000000002</v>
      </c>
      <c r="AL238">
        <v>0</v>
      </c>
      <c r="AM238">
        <v>-36744</v>
      </c>
      <c r="AN238">
        <v>-78</v>
      </c>
      <c r="AO238">
        <v>746.82</v>
      </c>
      <c r="AP238">
        <v>0</v>
      </c>
      <c r="AQ238">
        <v>147</v>
      </c>
      <c r="AR238">
        <v>0</v>
      </c>
      <c r="AS238">
        <v>-1775836.33</v>
      </c>
      <c r="AT238">
        <v>-1601562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-1213.94</v>
      </c>
      <c r="BB238">
        <v>-1214</v>
      </c>
      <c r="BC238">
        <v>-2033</v>
      </c>
      <c r="BD238">
        <v>-867</v>
      </c>
      <c r="BE238">
        <v>-14436.5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</row>
    <row r="239" spans="1:64" x14ac:dyDescent="0.25">
      <c r="A239" t="s">
        <v>327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108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775000</v>
      </c>
      <c r="BB239">
        <v>0</v>
      </c>
      <c r="BC239">
        <v>0</v>
      </c>
      <c r="BD239">
        <v>0</v>
      </c>
      <c r="BE239">
        <v>0</v>
      </c>
      <c r="BF239">
        <v>-15447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</row>
    <row r="240" spans="1:64" x14ac:dyDescent="0.25">
      <c r="A240" t="s">
        <v>328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-187015.22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</row>
    <row r="241" spans="1:64" x14ac:dyDescent="0.25">
      <c r="A241" t="s">
        <v>329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-66250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</row>
    <row r="242" spans="1:64" x14ac:dyDescent="0.25">
      <c r="A242" t="s">
        <v>330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21213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-166226</v>
      </c>
      <c r="AI242">
        <v>-134397</v>
      </c>
      <c r="AJ242">
        <v>-134397</v>
      </c>
      <c r="AK242">
        <v>0</v>
      </c>
      <c r="AL242">
        <v>0</v>
      </c>
      <c r="AM242">
        <v>0</v>
      </c>
      <c r="AN242">
        <v>0</v>
      </c>
      <c r="AO242">
        <v>-377333.33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</row>
    <row r="243" spans="1:64" x14ac:dyDescent="0.25">
      <c r="A243" t="s">
        <v>331</v>
      </c>
      <c r="B243">
        <v>-469133</v>
      </c>
      <c r="C243">
        <v>-1547024.22</v>
      </c>
      <c r="D243">
        <v>-1260256</v>
      </c>
      <c r="E243">
        <v>-814980</v>
      </c>
      <c r="F243">
        <v>-407406</v>
      </c>
      <c r="G243">
        <v>-1552197.31</v>
      </c>
      <c r="H243">
        <v>-1146181</v>
      </c>
      <c r="I243">
        <v>-747058</v>
      </c>
      <c r="J243">
        <v>-366101</v>
      </c>
      <c r="K243">
        <v>-1420948</v>
      </c>
      <c r="L243">
        <v>-1047663</v>
      </c>
      <c r="M243">
        <v>-691525</v>
      </c>
      <c r="N243">
        <v>-331797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</row>
    <row r="244" spans="1:64" x14ac:dyDescent="0.25">
      <c r="A244" t="s">
        <v>284</v>
      </c>
      <c r="B244">
        <v>888115</v>
      </c>
      <c r="C244">
        <v>2612976.29</v>
      </c>
      <c r="D244">
        <v>1919996</v>
      </c>
      <c r="E244">
        <v>1259682</v>
      </c>
      <c r="F244">
        <v>596261</v>
      </c>
      <c r="G244">
        <v>2203710.15</v>
      </c>
      <c r="H244">
        <v>1602661</v>
      </c>
      <c r="I244">
        <v>1052073</v>
      </c>
      <c r="J244">
        <v>528912</v>
      </c>
      <c r="K244">
        <v>1789932.27</v>
      </c>
      <c r="L244">
        <v>1249662</v>
      </c>
      <c r="M244">
        <v>814081</v>
      </c>
      <c r="N244">
        <v>391983</v>
      </c>
      <c r="O244">
        <v>1864971.76</v>
      </c>
      <c r="P244">
        <v>1406877</v>
      </c>
      <c r="Q244">
        <v>970420</v>
      </c>
      <c r="R244">
        <v>480112</v>
      </c>
      <c r="S244">
        <v>811468.75</v>
      </c>
      <c r="T244">
        <v>611918</v>
      </c>
      <c r="U244">
        <v>422167</v>
      </c>
      <c r="V244">
        <v>186073</v>
      </c>
      <c r="W244">
        <v>426332.77</v>
      </c>
      <c r="X244">
        <v>243060</v>
      </c>
      <c r="Y244">
        <v>132936</v>
      </c>
      <c r="Z244">
        <v>104544</v>
      </c>
      <c r="AA244">
        <v>363859.11</v>
      </c>
      <c r="AB244">
        <v>109664</v>
      </c>
      <c r="AC244">
        <v>633460.34</v>
      </c>
      <c r="AD244">
        <v>501368</v>
      </c>
      <c r="AE244">
        <v>346163</v>
      </c>
      <c r="AF244">
        <v>180008</v>
      </c>
      <c r="AG244">
        <v>508714.09</v>
      </c>
      <c r="AH244">
        <v>339536</v>
      </c>
      <c r="AI244">
        <v>198898</v>
      </c>
      <c r="AJ244">
        <v>96008</v>
      </c>
      <c r="AK244">
        <v>676751.11</v>
      </c>
      <c r="AL244">
        <v>584731</v>
      </c>
      <c r="AM244">
        <v>464894</v>
      </c>
      <c r="AN244">
        <v>178592</v>
      </c>
      <c r="AO244">
        <v>812532.82</v>
      </c>
      <c r="AP244">
        <v>656370</v>
      </c>
      <c r="AQ244">
        <v>491238</v>
      </c>
      <c r="AR244">
        <v>215923</v>
      </c>
      <c r="AS244">
        <v>1057395.44</v>
      </c>
      <c r="AT244">
        <v>841452</v>
      </c>
      <c r="AU244">
        <v>505999</v>
      </c>
      <c r="AV244">
        <v>252354</v>
      </c>
      <c r="AW244">
        <v>874265.59999999998</v>
      </c>
      <c r="AX244">
        <v>618865</v>
      </c>
      <c r="AY244">
        <v>383600</v>
      </c>
      <c r="AZ244">
        <v>178226</v>
      </c>
      <c r="BA244">
        <v>688289.92</v>
      </c>
      <c r="BB244">
        <v>518774</v>
      </c>
      <c r="BC244">
        <v>342062</v>
      </c>
      <c r="BD244">
        <v>168158</v>
      </c>
      <c r="BE244">
        <v>745180.45</v>
      </c>
      <c r="BF244">
        <v>554318</v>
      </c>
      <c r="BG244">
        <v>410086</v>
      </c>
      <c r="BH244">
        <v>0</v>
      </c>
      <c r="BI244">
        <v>0</v>
      </c>
      <c r="BJ244">
        <v>0</v>
      </c>
      <c r="BK244">
        <v>0</v>
      </c>
      <c r="BL244">
        <v>0</v>
      </c>
    </row>
    <row r="245" spans="1:64" x14ac:dyDescent="0.25">
      <c r="A245" t="s">
        <v>285</v>
      </c>
      <c r="B245">
        <v>899056</v>
      </c>
      <c r="C245">
        <v>3460587.53</v>
      </c>
      <c r="D245">
        <v>2474823</v>
      </c>
      <c r="E245">
        <v>1567128</v>
      </c>
      <c r="F245">
        <v>798499</v>
      </c>
      <c r="G245">
        <v>2486732.9700000002</v>
      </c>
      <c r="H245">
        <v>1835801</v>
      </c>
      <c r="I245">
        <v>1194045</v>
      </c>
      <c r="J245">
        <v>480696</v>
      </c>
      <c r="K245">
        <v>1798014.48</v>
      </c>
      <c r="L245">
        <v>1507242</v>
      </c>
      <c r="M245">
        <v>1272897</v>
      </c>
      <c r="N245">
        <v>1004117</v>
      </c>
      <c r="O245">
        <v>2148442.83</v>
      </c>
      <c r="P245">
        <v>1644679</v>
      </c>
      <c r="Q245">
        <v>1196878</v>
      </c>
      <c r="R245">
        <v>1177219</v>
      </c>
      <c r="S245">
        <v>2336357.7200000002</v>
      </c>
      <c r="T245">
        <v>1751354</v>
      </c>
      <c r="U245">
        <v>1143293</v>
      </c>
      <c r="V245">
        <v>552852</v>
      </c>
      <c r="W245">
        <v>2056902.38</v>
      </c>
      <c r="X245">
        <v>1660802</v>
      </c>
      <c r="Y245">
        <v>1092357</v>
      </c>
      <c r="Z245">
        <v>473772</v>
      </c>
      <c r="AA245">
        <v>1794526.41</v>
      </c>
      <c r="AB245">
        <v>519468</v>
      </c>
      <c r="AC245">
        <v>1686336.1</v>
      </c>
      <c r="AD245">
        <v>1328359</v>
      </c>
      <c r="AE245">
        <v>909071</v>
      </c>
      <c r="AF245">
        <v>448830</v>
      </c>
      <c r="AG245">
        <v>1430629.71</v>
      </c>
      <c r="AH245">
        <v>1106339</v>
      </c>
      <c r="AI245">
        <v>737289</v>
      </c>
      <c r="AJ245">
        <v>412622</v>
      </c>
      <c r="AK245">
        <v>1378041.11</v>
      </c>
      <c r="AL245">
        <v>1116414</v>
      </c>
      <c r="AM245">
        <v>736182</v>
      </c>
      <c r="AN245">
        <v>370098</v>
      </c>
      <c r="AO245">
        <v>1206049.82</v>
      </c>
      <c r="AP245">
        <v>805714</v>
      </c>
      <c r="AQ245">
        <v>518202</v>
      </c>
      <c r="AR245">
        <v>297196</v>
      </c>
      <c r="AS245">
        <v>641637.77</v>
      </c>
      <c r="AT245">
        <v>555273</v>
      </c>
      <c r="AU245">
        <v>451123</v>
      </c>
      <c r="AV245">
        <v>214708</v>
      </c>
      <c r="AW245">
        <v>354479.2</v>
      </c>
      <c r="AX245">
        <v>275806</v>
      </c>
      <c r="AY245">
        <v>167911</v>
      </c>
      <c r="AZ245">
        <v>104262</v>
      </c>
      <c r="BA245">
        <v>724967.79</v>
      </c>
      <c r="BB245">
        <v>574511</v>
      </c>
      <c r="BC245">
        <v>408363</v>
      </c>
      <c r="BD245">
        <v>263607</v>
      </c>
      <c r="BE245">
        <v>1699258.41</v>
      </c>
      <c r="BF245">
        <v>431231</v>
      </c>
      <c r="BG245">
        <v>319715</v>
      </c>
      <c r="BH245">
        <v>0</v>
      </c>
      <c r="BI245">
        <v>0</v>
      </c>
      <c r="BJ245">
        <v>0</v>
      </c>
      <c r="BK245">
        <v>0</v>
      </c>
      <c r="BL245">
        <v>0</v>
      </c>
    </row>
    <row r="246" spans="1:64" x14ac:dyDescent="0.25">
      <c r="A246" t="s">
        <v>332</v>
      </c>
      <c r="B246">
        <v>29460</v>
      </c>
      <c r="C246">
        <v>114117.2</v>
      </c>
      <c r="D246">
        <v>85602</v>
      </c>
      <c r="E246">
        <v>57087</v>
      </c>
      <c r="F246">
        <v>28572</v>
      </c>
      <c r="G246">
        <v>110297.91</v>
      </c>
      <c r="H246">
        <v>82867</v>
      </c>
      <c r="I246">
        <v>55245</v>
      </c>
      <c r="J246">
        <v>27623</v>
      </c>
      <c r="K246">
        <v>120779.6</v>
      </c>
      <c r="L246">
        <v>65311</v>
      </c>
      <c r="M246">
        <v>43178</v>
      </c>
      <c r="N246">
        <v>21589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</row>
    <row r="247" spans="1:64" x14ac:dyDescent="0.25">
      <c r="A247" t="s">
        <v>333</v>
      </c>
      <c r="B247">
        <v>244867</v>
      </c>
      <c r="C247">
        <v>1878133.97</v>
      </c>
      <c r="D247">
        <v>898860</v>
      </c>
      <c r="E247">
        <v>166666</v>
      </c>
      <c r="F247">
        <v>-31791</v>
      </c>
      <c r="G247">
        <v>-101537.66</v>
      </c>
      <c r="H247">
        <v>-350907</v>
      </c>
      <c r="I247">
        <v>-278477</v>
      </c>
      <c r="J247">
        <v>-1017041</v>
      </c>
      <c r="K247">
        <v>-169791.88</v>
      </c>
      <c r="L247">
        <v>-749630</v>
      </c>
      <c r="M247">
        <v>-490350</v>
      </c>
      <c r="N247">
        <v>-422512</v>
      </c>
      <c r="O247">
        <v>-1868284.4</v>
      </c>
      <c r="P247">
        <v>-766567</v>
      </c>
      <c r="Q247">
        <v>-453609</v>
      </c>
      <c r="R247">
        <v>-218464</v>
      </c>
      <c r="S247">
        <v>213665.94</v>
      </c>
      <c r="T247">
        <v>-627319</v>
      </c>
      <c r="U247">
        <v>-375830</v>
      </c>
      <c r="V247">
        <v>-344504</v>
      </c>
      <c r="W247">
        <v>-14655.47</v>
      </c>
      <c r="X247">
        <v>353651</v>
      </c>
      <c r="Y247">
        <v>147514</v>
      </c>
      <c r="Z247">
        <v>-371556</v>
      </c>
      <c r="AA247">
        <v>-987054.3</v>
      </c>
      <c r="AB247">
        <v>-264859</v>
      </c>
      <c r="AC247">
        <v>-1776055.15</v>
      </c>
      <c r="AD247">
        <v>-651411</v>
      </c>
      <c r="AE247">
        <v>-435912</v>
      </c>
      <c r="AF247">
        <v>-216151</v>
      </c>
      <c r="AG247">
        <v>-1008686.58</v>
      </c>
      <c r="AH247">
        <v>-629671</v>
      </c>
      <c r="AI247">
        <v>-427131</v>
      </c>
      <c r="AJ247">
        <v>-228552</v>
      </c>
      <c r="AK247">
        <v>-817046.81</v>
      </c>
      <c r="AL247">
        <v>-522721</v>
      </c>
      <c r="AM247">
        <v>-258146</v>
      </c>
      <c r="AN247">
        <v>-87353</v>
      </c>
      <c r="AO247">
        <v>-458676.01</v>
      </c>
      <c r="AP247">
        <v>-377632</v>
      </c>
      <c r="AQ247">
        <v>-312470</v>
      </c>
      <c r="AR247">
        <v>-100374</v>
      </c>
      <c r="AS247">
        <v>-412034.62</v>
      </c>
      <c r="AT247">
        <v>-282217</v>
      </c>
      <c r="AU247">
        <v>-185302</v>
      </c>
      <c r="AV247">
        <v>-90713</v>
      </c>
      <c r="AW247">
        <v>-578969.31000000006</v>
      </c>
      <c r="AX247">
        <v>-258273</v>
      </c>
      <c r="AY247">
        <v>-168787</v>
      </c>
      <c r="AZ247">
        <v>-75131</v>
      </c>
      <c r="BA247">
        <v>-507628.1</v>
      </c>
      <c r="BB247">
        <v>-338240</v>
      </c>
      <c r="BC247">
        <v>-387717</v>
      </c>
      <c r="BD247">
        <v>-344380</v>
      </c>
      <c r="BE247">
        <v>-3687026.25</v>
      </c>
      <c r="BF247">
        <v>-347467</v>
      </c>
      <c r="BG247">
        <v>-475214</v>
      </c>
      <c r="BH247">
        <v>136338</v>
      </c>
      <c r="BI247">
        <v>-238744</v>
      </c>
      <c r="BJ247">
        <v>-156222</v>
      </c>
      <c r="BK247">
        <v>-231980</v>
      </c>
      <c r="BL247">
        <v>-523200</v>
      </c>
    </row>
    <row r="248" spans="1:64" x14ac:dyDescent="0.25">
      <c r="A248" t="s">
        <v>334</v>
      </c>
      <c r="B248">
        <v>7422800</v>
      </c>
      <c r="C248">
        <v>28036298.039999999</v>
      </c>
      <c r="D248">
        <v>20044980</v>
      </c>
      <c r="E248">
        <v>12329625</v>
      </c>
      <c r="F248">
        <v>5838532</v>
      </c>
      <c r="G248">
        <v>20704277.43</v>
      </c>
      <c r="H248">
        <v>14991666</v>
      </c>
      <c r="I248">
        <v>9666203</v>
      </c>
      <c r="J248">
        <v>3791168</v>
      </c>
      <c r="K248">
        <v>14203644.300000001</v>
      </c>
      <c r="L248">
        <v>9099532</v>
      </c>
      <c r="M248">
        <v>6934278</v>
      </c>
      <c r="N248">
        <v>3616256</v>
      </c>
      <c r="O248">
        <v>16147078.779999999</v>
      </c>
      <c r="P248">
        <v>11695171</v>
      </c>
      <c r="Q248">
        <v>7216291</v>
      </c>
      <c r="R248">
        <v>4922698</v>
      </c>
      <c r="S248">
        <v>20957826.690000001</v>
      </c>
      <c r="T248">
        <v>13857941</v>
      </c>
      <c r="U248">
        <v>9056097</v>
      </c>
      <c r="V248">
        <v>4428120</v>
      </c>
      <c r="W248">
        <v>18662363.75</v>
      </c>
      <c r="X248">
        <v>14578475</v>
      </c>
      <c r="Y248">
        <v>9440636</v>
      </c>
      <c r="Z248">
        <v>4186826</v>
      </c>
      <c r="AA248">
        <v>19270167.030000001</v>
      </c>
      <c r="AB248">
        <v>4183322</v>
      </c>
      <c r="AC248">
        <v>15157745.32</v>
      </c>
      <c r="AD248">
        <v>11328145</v>
      </c>
      <c r="AE248">
        <v>7549700</v>
      </c>
      <c r="AF248">
        <v>3810593</v>
      </c>
      <c r="AG248">
        <v>12819192.609999999</v>
      </c>
      <c r="AH248">
        <v>9601228</v>
      </c>
      <c r="AI248">
        <v>6341812</v>
      </c>
      <c r="AJ248">
        <v>3180820</v>
      </c>
      <c r="AK248">
        <v>11838430.859999999</v>
      </c>
      <c r="AL248">
        <v>9088153</v>
      </c>
      <c r="AM248">
        <v>6073907</v>
      </c>
      <c r="AN248">
        <v>3018059</v>
      </c>
      <c r="AO248">
        <v>10544014.85</v>
      </c>
      <c r="AP248">
        <v>7881782</v>
      </c>
      <c r="AQ248">
        <v>5253948</v>
      </c>
      <c r="AR248">
        <v>2763994</v>
      </c>
      <c r="AS248">
        <v>8445422.8499999996</v>
      </c>
      <c r="AT248">
        <v>6610556</v>
      </c>
      <c r="AU248">
        <v>4436490</v>
      </c>
      <c r="AV248">
        <v>2149776</v>
      </c>
      <c r="AW248">
        <v>5006402.47</v>
      </c>
      <c r="AX248">
        <v>3720992</v>
      </c>
      <c r="AY248">
        <v>2465639</v>
      </c>
      <c r="AZ248">
        <v>1348642</v>
      </c>
      <c r="BA248">
        <v>4704288.62</v>
      </c>
      <c r="BB248">
        <v>3253334</v>
      </c>
      <c r="BC248">
        <v>2242168</v>
      </c>
      <c r="BD248">
        <v>1335623</v>
      </c>
      <c r="BE248">
        <v>5352349.3099999996</v>
      </c>
      <c r="BF248">
        <v>3665658</v>
      </c>
      <c r="BG248">
        <v>2274302</v>
      </c>
      <c r="BH248">
        <v>1232250</v>
      </c>
      <c r="BI248">
        <v>3422656</v>
      </c>
      <c r="BJ248">
        <v>2635577</v>
      </c>
      <c r="BK248">
        <v>1603246</v>
      </c>
      <c r="BL248">
        <v>452220</v>
      </c>
    </row>
    <row r="249" spans="1:64" x14ac:dyDescent="0.25">
      <c r="A249" t="s">
        <v>335</v>
      </c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</row>
    <row r="250" spans="1:64" x14ac:dyDescent="0.25">
      <c r="A250" t="s">
        <v>336</v>
      </c>
      <c r="B250">
        <v>44567</v>
      </c>
      <c r="C250">
        <v>809120.16</v>
      </c>
      <c r="D250">
        <v>1114701</v>
      </c>
      <c r="E250">
        <v>708421</v>
      </c>
      <c r="F250">
        <v>437487</v>
      </c>
      <c r="G250">
        <v>1082642.29</v>
      </c>
      <c r="H250">
        <v>851500</v>
      </c>
      <c r="I250">
        <v>291648</v>
      </c>
      <c r="J250">
        <v>-202099</v>
      </c>
      <c r="K250">
        <v>-2300763.2400000002</v>
      </c>
      <c r="L250">
        <v>-1752336</v>
      </c>
      <c r="M250">
        <v>-1116960</v>
      </c>
      <c r="N250">
        <v>-841343</v>
      </c>
      <c r="O250">
        <v>-877542.99</v>
      </c>
      <c r="P250">
        <v>-2047033</v>
      </c>
      <c r="Q250">
        <v>-1821329</v>
      </c>
      <c r="R250">
        <v>324735</v>
      </c>
      <c r="S250">
        <v>-619378.75</v>
      </c>
      <c r="T250">
        <v>-664841</v>
      </c>
      <c r="U250">
        <v>-784962</v>
      </c>
      <c r="V250">
        <v>493412</v>
      </c>
      <c r="W250">
        <v>276782.34000000003</v>
      </c>
      <c r="X250">
        <v>315045</v>
      </c>
      <c r="Y250">
        <v>142889</v>
      </c>
      <c r="Z250">
        <v>402780</v>
      </c>
      <c r="AA250">
        <v>-1124828.3700000001</v>
      </c>
      <c r="AB250">
        <v>369709</v>
      </c>
      <c r="AC250">
        <v>-236833.93</v>
      </c>
      <c r="AD250">
        <v>-82813</v>
      </c>
      <c r="AE250">
        <v>-261375</v>
      </c>
      <c r="AF250">
        <v>491323</v>
      </c>
      <c r="AG250">
        <v>202108.7</v>
      </c>
      <c r="AH250">
        <v>164815</v>
      </c>
      <c r="AI250">
        <v>-248678</v>
      </c>
      <c r="AJ250">
        <v>519293</v>
      </c>
      <c r="AK250">
        <v>173952.24</v>
      </c>
      <c r="AL250">
        <v>-1099511</v>
      </c>
      <c r="AM250">
        <v>-1418486</v>
      </c>
      <c r="AN250">
        <v>292113</v>
      </c>
      <c r="AO250">
        <v>-1505527.69</v>
      </c>
      <c r="AP250">
        <v>-789582</v>
      </c>
      <c r="AQ250">
        <v>-544403</v>
      </c>
      <c r="AR250">
        <v>-12437</v>
      </c>
      <c r="AS250">
        <v>214945.33</v>
      </c>
      <c r="AT250">
        <v>156452</v>
      </c>
      <c r="AU250">
        <v>-89634</v>
      </c>
      <c r="AV250">
        <v>-25505</v>
      </c>
      <c r="AW250">
        <v>-189254.23</v>
      </c>
      <c r="AX250">
        <v>-83612</v>
      </c>
      <c r="AY250">
        <v>-31845</v>
      </c>
      <c r="AZ250">
        <v>-24639</v>
      </c>
      <c r="BA250">
        <v>-172612.01</v>
      </c>
      <c r="BB250">
        <v>-23693</v>
      </c>
      <c r="BC250">
        <v>-49680</v>
      </c>
      <c r="BD250">
        <v>-61536</v>
      </c>
      <c r="BE250">
        <v>54546.02</v>
      </c>
      <c r="BF250">
        <v>62010</v>
      </c>
      <c r="BG250">
        <v>17744</v>
      </c>
      <c r="BH250">
        <v>0</v>
      </c>
      <c r="BI250">
        <v>0</v>
      </c>
      <c r="BJ250">
        <v>0</v>
      </c>
      <c r="BK250">
        <v>0</v>
      </c>
      <c r="BL250">
        <v>0</v>
      </c>
    </row>
    <row r="251" spans="1:64" x14ac:dyDescent="0.25">
      <c r="A251" t="s">
        <v>337</v>
      </c>
      <c r="B251">
        <v>16324</v>
      </c>
      <c r="C251">
        <v>43664.14</v>
      </c>
      <c r="D251">
        <v>32884</v>
      </c>
      <c r="E251">
        <v>53552</v>
      </c>
      <c r="F251">
        <v>10424</v>
      </c>
      <c r="G251">
        <v>3105.71</v>
      </c>
      <c r="H251">
        <v>22689</v>
      </c>
      <c r="I251">
        <v>20175</v>
      </c>
      <c r="J251">
        <v>19428</v>
      </c>
      <c r="K251">
        <v>12468.49</v>
      </c>
      <c r="L251">
        <v>3117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</row>
    <row r="252" spans="1:64" x14ac:dyDescent="0.25">
      <c r="A252" t="s">
        <v>338</v>
      </c>
      <c r="B252">
        <v>-659960</v>
      </c>
      <c r="C252">
        <v>-5867964.9800000004</v>
      </c>
      <c r="D252">
        <v>-3524183</v>
      </c>
      <c r="E252">
        <v>-2572209</v>
      </c>
      <c r="F252">
        <v>-953627</v>
      </c>
      <c r="G252">
        <v>-5056421.79</v>
      </c>
      <c r="H252">
        <v>-3087946</v>
      </c>
      <c r="I252">
        <v>-1203313</v>
      </c>
      <c r="J252">
        <v>-294774</v>
      </c>
      <c r="K252">
        <v>-2320008.0099999998</v>
      </c>
      <c r="L252">
        <v>-1310729</v>
      </c>
      <c r="M252">
        <v>-553919</v>
      </c>
      <c r="N252">
        <v>-333144</v>
      </c>
      <c r="O252">
        <v>-2075105.78</v>
      </c>
      <c r="P252">
        <v>-1808321</v>
      </c>
      <c r="Q252">
        <v>-873597</v>
      </c>
      <c r="R252">
        <v>-289596</v>
      </c>
      <c r="S252">
        <v>-1981901.21</v>
      </c>
      <c r="T252">
        <v>-1542451</v>
      </c>
      <c r="U252">
        <v>-266926</v>
      </c>
      <c r="V252">
        <v>-243112</v>
      </c>
      <c r="W252">
        <v>-1362139.33</v>
      </c>
      <c r="X252">
        <v>-548563</v>
      </c>
      <c r="Y252">
        <v>-317959</v>
      </c>
      <c r="Z252">
        <v>-6547</v>
      </c>
      <c r="AA252">
        <v>-2987266.27</v>
      </c>
      <c r="AB252">
        <v>-108672</v>
      </c>
      <c r="AC252">
        <v>-265258.7</v>
      </c>
      <c r="AD252">
        <v>-165219</v>
      </c>
      <c r="AE252">
        <v>-111974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</row>
    <row r="253" spans="1:64" x14ac:dyDescent="0.25">
      <c r="A253" t="s">
        <v>339</v>
      </c>
      <c r="B253">
        <v>-30655</v>
      </c>
      <c r="C253">
        <v>-57633.26</v>
      </c>
      <c r="D253">
        <v>-108641</v>
      </c>
      <c r="E253">
        <v>21547</v>
      </c>
      <c r="F253">
        <v>103285</v>
      </c>
      <c r="G253">
        <v>-589228.89</v>
      </c>
      <c r="H253">
        <v>-106696</v>
      </c>
      <c r="I253">
        <v>-290151</v>
      </c>
      <c r="J253">
        <v>-99207</v>
      </c>
      <c r="K253">
        <v>-1174760.42</v>
      </c>
      <c r="L253">
        <v>-1101740</v>
      </c>
      <c r="M253">
        <v>-183197</v>
      </c>
      <c r="N253">
        <v>10384</v>
      </c>
      <c r="O253">
        <v>-1934017.91</v>
      </c>
      <c r="P253">
        <v>-1088588</v>
      </c>
      <c r="Q253">
        <v>45912</v>
      </c>
      <c r="R253">
        <v>-346154</v>
      </c>
      <c r="S253">
        <v>614300.09</v>
      </c>
      <c r="T253">
        <v>-309182</v>
      </c>
      <c r="U253">
        <v>532987</v>
      </c>
      <c r="V253">
        <v>-150643</v>
      </c>
      <c r="W253">
        <v>-919442.41</v>
      </c>
      <c r="X253">
        <v>-909197</v>
      </c>
      <c r="Y253">
        <v>-199606</v>
      </c>
      <c r="Z253">
        <v>-418976</v>
      </c>
      <c r="AA253">
        <v>-573935.14</v>
      </c>
      <c r="AB253">
        <v>8466</v>
      </c>
      <c r="AC253">
        <v>26897.75</v>
      </c>
      <c r="AD253">
        <v>188126</v>
      </c>
      <c r="AE253">
        <v>-204855</v>
      </c>
      <c r="AF253">
        <v>-5280</v>
      </c>
      <c r="AG253">
        <v>-36394.71</v>
      </c>
      <c r="AH253">
        <v>-84322</v>
      </c>
      <c r="AI253">
        <v>-66938</v>
      </c>
      <c r="AJ253">
        <v>-66278</v>
      </c>
      <c r="AK253">
        <v>-356852.82</v>
      </c>
      <c r="AL253">
        <v>-384943</v>
      </c>
      <c r="AM253">
        <v>-441319</v>
      </c>
      <c r="AN253">
        <v>32067</v>
      </c>
      <c r="AO253">
        <v>-48603.08</v>
      </c>
      <c r="AP253">
        <v>-69118</v>
      </c>
      <c r="AQ253">
        <v>-39758</v>
      </c>
      <c r="AR253">
        <v>-5828</v>
      </c>
      <c r="AS253">
        <v>-35769.440000000002</v>
      </c>
      <c r="AT253">
        <v>8464</v>
      </c>
      <c r="AU253">
        <v>19999</v>
      </c>
      <c r="AV253">
        <v>-9657</v>
      </c>
      <c r="AW253">
        <v>6271.63</v>
      </c>
      <c r="AX253">
        <v>-3678631</v>
      </c>
      <c r="AY253">
        <v>-183662</v>
      </c>
      <c r="AZ253">
        <v>-44691</v>
      </c>
      <c r="BA253">
        <v>-399615.36</v>
      </c>
      <c r="BB253">
        <v>-399058</v>
      </c>
      <c r="BC253">
        <v>-178628</v>
      </c>
      <c r="BD253">
        <v>-222953</v>
      </c>
      <c r="BE253">
        <v>98038.01</v>
      </c>
      <c r="BF253">
        <v>220603</v>
      </c>
      <c r="BG253">
        <v>291493</v>
      </c>
      <c r="BH253">
        <v>3082</v>
      </c>
      <c r="BI253">
        <v>-505621</v>
      </c>
      <c r="BJ253">
        <v>-75521</v>
      </c>
      <c r="BK253">
        <v>-204011</v>
      </c>
      <c r="BL253">
        <v>69741</v>
      </c>
    </row>
    <row r="254" spans="1:64" x14ac:dyDescent="0.25">
      <c r="A254" t="s">
        <v>340</v>
      </c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</row>
    <row r="255" spans="1:64" x14ac:dyDescent="0.25">
      <c r="A255" t="s">
        <v>341</v>
      </c>
      <c r="B255">
        <v>-380697</v>
      </c>
      <c r="C255">
        <v>132886.20000000001</v>
      </c>
      <c r="D255">
        <v>-349749</v>
      </c>
      <c r="E255">
        <v>-151719</v>
      </c>
      <c r="F255">
        <v>-862445</v>
      </c>
      <c r="G255">
        <v>997944.52</v>
      </c>
      <c r="H255">
        <v>882019</v>
      </c>
      <c r="I255">
        <v>851409</v>
      </c>
      <c r="J255">
        <v>360962</v>
      </c>
      <c r="K255">
        <v>419344.02</v>
      </c>
      <c r="L255">
        <v>-271216</v>
      </c>
      <c r="M255">
        <v>-485787</v>
      </c>
      <c r="N255">
        <v>144408</v>
      </c>
      <c r="O255">
        <v>-2048612.66</v>
      </c>
      <c r="P255">
        <v>-1815109</v>
      </c>
      <c r="Q255">
        <v>-1928348</v>
      </c>
      <c r="R255">
        <v>-848557</v>
      </c>
      <c r="S255">
        <v>-919267.43</v>
      </c>
      <c r="T255">
        <v>-623177</v>
      </c>
      <c r="U255">
        <v>-973817</v>
      </c>
      <c r="V255">
        <v>-661871</v>
      </c>
      <c r="W255">
        <v>455292.37</v>
      </c>
      <c r="X255">
        <v>-875828</v>
      </c>
      <c r="Y255">
        <v>-814169</v>
      </c>
      <c r="Z255">
        <v>-1160767</v>
      </c>
      <c r="AA255">
        <v>1096244.44</v>
      </c>
      <c r="AB255">
        <v>-214544</v>
      </c>
      <c r="AC255">
        <v>399967.83</v>
      </c>
      <c r="AD255">
        <v>-316402</v>
      </c>
      <c r="AE255">
        <v>-363142</v>
      </c>
      <c r="AF255">
        <v>-455306</v>
      </c>
      <c r="AG255">
        <v>372058.25</v>
      </c>
      <c r="AH255">
        <v>-390150</v>
      </c>
      <c r="AI255">
        <v>-136965</v>
      </c>
      <c r="AJ255">
        <v>-427054</v>
      </c>
      <c r="AK255">
        <v>149637.34</v>
      </c>
      <c r="AL255">
        <v>-329424</v>
      </c>
      <c r="AM255">
        <v>-451796</v>
      </c>
      <c r="AN255">
        <v>-580483</v>
      </c>
      <c r="AO255">
        <v>1555131.07</v>
      </c>
      <c r="AP255">
        <v>339034</v>
      </c>
      <c r="AQ255">
        <v>-120852</v>
      </c>
      <c r="AR255">
        <v>-236710</v>
      </c>
      <c r="AS255">
        <v>688111.98</v>
      </c>
      <c r="AT255">
        <v>129048</v>
      </c>
      <c r="AU255">
        <v>67832</v>
      </c>
      <c r="AV255">
        <v>-412706</v>
      </c>
      <c r="AW255">
        <v>2253758.25</v>
      </c>
      <c r="AX255">
        <v>1293825</v>
      </c>
      <c r="AY255">
        <v>8194</v>
      </c>
      <c r="AZ255">
        <v>36491</v>
      </c>
      <c r="BA255">
        <v>-947.71</v>
      </c>
      <c r="BB255">
        <v>2054</v>
      </c>
      <c r="BC255">
        <v>17353</v>
      </c>
      <c r="BD255">
        <v>4267</v>
      </c>
      <c r="BE255">
        <v>-46388.89</v>
      </c>
      <c r="BF255">
        <v>-41929</v>
      </c>
      <c r="BG255">
        <v>-36548</v>
      </c>
      <c r="BH255">
        <v>0</v>
      </c>
      <c r="BI255">
        <v>0</v>
      </c>
      <c r="BJ255">
        <v>0</v>
      </c>
      <c r="BK255">
        <v>0</v>
      </c>
      <c r="BL255">
        <v>0</v>
      </c>
    </row>
    <row r="256" spans="1:64" x14ac:dyDescent="0.25">
      <c r="A256" t="s">
        <v>342</v>
      </c>
      <c r="B256">
        <v>-26898</v>
      </c>
      <c r="C256">
        <v>-43539.14</v>
      </c>
      <c r="D256">
        <v>-38364</v>
      </c>
      <c r="E256">
        <v>-25187</v>
      </c>
      <c r="F256">
        <v>-19586</v>
      </c>
      <c r="G256">
        <v>-40110.97</v>
      </c>
      <c r="H256">
        <v>-39524</v>
      </c>
      <c r="I256">
        <v>-39343</v>
      </c>
      <c r="J256">
        <v>-37203</v>
      </c>
      <c r="K256">
        <v>-66895.95</v>
      </c>
      <c r="L256">
        <v>-19581</v>
      </c>
      <c r="M256">
        <v>-13028</v>
      </c>
      <c r="N256">
        <v>-10284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</row>
    <row r="257" spans="1:64" x14ac:dyDescent="0.25">
      <c r="A257" t="s">
        <v>343</v>
      </c>
      <c r="B257">
        <v>414396</v>
      </c>
      <c r="C257">
        <v>1218991.6000000001</v>
      </c>
      <c r="D257">
        <v>993210</v>
      </c>
      <c r="E257">
        <v>761962</v>
      </c>
      <c r="F257">
        <v>439057</v>
      </c>
      <c r="G257">
        <v>1448407.85</v>
      </c>
      <c r="H257">
        <v>863544</v>
      </c>
      <c r="I257">
        <v>335300</v>
      </c>
      <c r="J257">
        <v>1029039</v>
      </c>
      <c r="K257">
        <v>225950.7</v>
      </c>
      <c r="L257">
        <v>424496</v>
      </c>
      <c r="M257">
        <v>-28918</v>
      </c>
      <c r="N257">
        <v>228170</v>
      </c>
      <c r="O257">
        <v>620360.81000000006</v>
      </c>
      <c r="P257">
        <v>195284</v>
      </c>
      <c r="Q257">
        <v>22768</v>
      </c>
      <c r="R257">
        <v>19725</v>
      </c>
      <c r="S257">
        <v>2304134.64</v>
      </c>
      <c r="T257">
        <v>2087811</v>
      </c>
      <c r="U257">
        <v>1804998</v>
      </c>
      <c r="V257">
        <v>307723</v>
      </c>
      <c r="W257">
        <v>2190595.96</v>
      </c>
      <c r="X257">
        <v>1779511</v>
      </c>
      <c r="Y257">
        <v>937658</v>
      </c>
      <c r="Z257">
        <v>456509</v>
      </c>
      <c r="AA257">
        <v>13225357.18</v>
      </c>
      <c r="AB257">
        <v>476108</v>
      </c>
      <c r="AC257">
        <v>1091667.82</v>
      </c>
      <c r="AD257">
        <v>519841</v>
      </c>
      <c r="AE257">
        <v>225276</v>
      </c>
      <c r="AF257">
        <v>130622</v>
      </c>
      <c r="AG257">
        <v>1762014.08</v>
      </c>
      <c r="AH257">
        <v>1100816</v>
      </c>
      <c r="AI257">
        <v>673072</v>
      </c>
      <c r="AJ257">
        <v>180557</v>
      </c>
      <c r="AK257">
        <v>11635668.119999999</v>
      </c>
      <c r="AL257">
        <v>11442839</v>
      </c>
      <c r="AM257">
        <v>11285554</v>
      </c>
      <c r="AN257">
        <v>508763</v>
      </c>
      <c r="AO257">
        <v>1668132.73</v>
      </c>
      <c r="AP257">
        <v>1309485</v>
      </c>
      <c r="AQ257">
        <v>832280</v>
      </c>
      <c r="AR257">
        <v>156203</v>
      </c>
      <c r="AS257">
        <v>1644285.87</v>
      </c>
      <c r="AT257">
        <v>911619</v>
      </c>
      <c r="AU257">
        <v>796724</v>
      </c>
      <c r="AV257">
        <v>386823</v>
      </c>
      <c r="AW257">
        <v>1573922.07</v>
      </c>
      <c r="AX257">
        <v>632402</v>
      </c>
      <c r="AY257">
        <v>961955</v>
      </c>
      <c r="AZ257">
        <v>-158050</v>
      </c>
      <c r="BA257">
        <v>853611.77</v>
      </c>
      <c r="BB257">
        <v>418173</v>
      </c>
      <c r="BC257">
        <v>180350</v>
      </c>
      <c r="BD257">
        <v>-11234</v>
      </c>
      <c r="BE257">
        <v>1073765.8600000001</v>
      </c>
      <c r="BF257">
        <v>385019</v>
      </c>
      <c r="BG257">
        <v>974224</v>
      </c>
      <c r="BH257">
        <v>57100</v>
      </c>
      <c r="BI257">
        <v>302234</v>
      </c>
      <c r="BJ257">
        <v>-382833</v>
      </c>
      <c r="BK257">
        <v>-192986</v>
      </c>
      <c r="BL257">
        <v>-21586</v>
      </c>
    </row>
    <row r="258" spans="1:64" x14ac:dyDescent="0.25">
      <c r="A258" t="s">
        <v>344</v>
      </c>
      <c r="B258">
        <v>6799877</v>
      </c>
      <c r="C258">
        <v>24271822.760000002</v>
      </c>
      <c r="D258">
        <v>18164838</v>
      </c>
      <c r="E258">
        <v>11125992</v>
      </c>
      <c r="F258">
        <v>4993127</v>
      </c>
      <c r="G258">
        <v>18550616.149999999</v>
      </c>
      <c r="H258">
        <v>14377252</v>
      </c>
      <c r="I258">
        <v>9631928</v>
      </c>
      <c r="J258">
        <v>4567314</v>
      </c>
      <c r="K258">
        <v>8998979.8900000006</v>
      </c>
      <c r="L258">
        <v>5071543</v>
      </c>
      <c r="M258">
        <v>4552469</v>
      </c>
      <c r="N258">
        <v>2814447</v>
      </c>
      <c r="O258">
        <v>9832160.25</v>
      </c>
      <c r="P258">
        <v>5131404</v>
      </c>
      <c r="Q258">
        <v>2661697</v>
      </c>
      <c r="R258">
        <v>3782851</v>
      </c>
      <c r="S258">
        <v>20355714.030000001</v>
      </c>
      <c r="T258">
        <v>12806101</v>
      </c>
      <c r="U258">
        <v>9368377</v>
      </c>
      <c r="V258">
        <v>4173629</v>
      </c>
      <c r="W258">
        <v>19303452.68</v>
      </c>
      <c r="X258">
        <v>14339443</v>
      </c>
      <c r="Y258">
        <v>9189449</v>
      </c>
      <c r="Z258">
        <v>3459825</v>
      </c>
      <c r="AA258">
        <v>28905738.870000001</v>
      </c>
      <c r="AB258">
        <v>4714389</v>
      </c>
      <c r="AC258">
        <v>16174186.08</v>
      </c>
      <c r="AD258">
        <v>11471678</v>
      </c>
      <c r="AE258">
        <v>6833630</v>
      </c>
      <c r="AF258">
        <v>3971952</v>
      </c>
      <c r="AG258">
        <v>15118978.93</v>
      </c>
      <c r="AH258">
        <v>10392387</v>
      </c>
      <c r="AI258">
        <v>6562303</v>
      </c>
      <c r="AJ258">
        <v>3387338</v>
      </c>
      <c r="AK258">
        <v>23440835.75</v>
      </c>
      <c r="AL258">
        <v>18717114</v>
      </c>
      <c r="AM258">
        <v>15047860</v>
      </c>
      <c r="AN258">
        <v>3270519</v>
      </c>
      <c r="AO258">
        <v>12213147.890000001</v>
      </c>
      <c r="AP258">
        <v>8671601</v>
      </c>
      <c r="AQ258">
        <v>5381215</v>
      </c>
      <c r="AR258">
        <v>2665222</v>
      </c>
      <c r="AS258">
        <v>10956996.58</v>
      </c>
      <c r="AT258">
        <v>7816139</v>
      </c>
      <c r="AU258">
        <v>5231411</v>
      </c>
      <c r="AV258">
        <v>2088731</v>
      </c>
      <c r="AW258">
        <v>8651100.1899999995</v>
      </c>
      <c r="AX258">
        <v>1884976</v>
      </c>
      <c r="AY258">
        <v>3220281</v>
      </c>
      <c r="AZ258">
        <v>1157753</v>
      </c>
      <c r="BA258">
        <v>4984725.32</v>
      </c>
      <c r="BB258">
        <v>3250810</v>
      </c>
      <c r="BC258">
        <v>2211563</v>
      </c>
      <c r="BD258">
        <v>1044167</v>
      </c>
      <c r="BE258">
        <v>6532310.29</v>
      </c>
      <c r="BF258">
        <v>4291361</v>
      </c>
      <c r="BG258">
        <v>3521215</v>
      </c>
      <c r="BH258">
        <v>1292432</v>
      </c>
      <c r="BI258">
        <v>3219269</v>
      </c>
      <c r="BJ258">
        <v>2177223</v>
      </c>
      <c r="BK258">
        <v>1206249</v>
      </c>
      <c r="BL258">
        <v>500375</v>
      </c>
    </row>
    <row r="259" spans="1:64" x14ac:dyDescent="0.25">
      <c r="A259" t="s">
        <v>345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-6837</v>
      </c>
      <c r="BA259">
        <v>-225723.76</v>
      </c>
      <c r="BB259">
        <v>-203685</v>
      </c>
      <c r="BC259">
        <v>0</v>
      </c>
      <c r="BD259">
        <v>0</v>
      </c>
      <c r="BE259">
        <v>-27337.49</v>
      </c>
      <c r="BF259">
        <v>-22840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</row>
    <row r="260" spans="1:64" x14ac:dyDescent="0.25">
      <c r="A260" t="s">
        <v>346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-90</v>
      </c>
      <c r="BB260">
        <v>-90</v>
      </c>
      <c r="BC260">
        <v>0</v>
      </c>
      <c r="BD260">
        <v>0</v>
      </c>
      <c r="BE260">
        <v>-60</v>
      </c>
      <c r="BF260">
        <v>-60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</row>
    <row r="261" spans="1:64" x14ac:dyDescent="0.25">
      <c r="A261" t="s">
        <v>347</v>
      </c>
      <c r="B261">
        <v>-357289</v>
      </c>
      <c r="C261">
        <v>-3083610.88</v>
      </c>
      <c r="D261">
        <v>-2696552</v>
      </c>
      <c r="E261">
        <v>-1480259</v>
      </c>
      <c r="F261">
        <v>-336453</v>
      </c>
      <c r="G261">
        <v>-2163572.27</v>
      </c>
      <c r="H261">
        <v>-1825260</v>
      </c>
      <c r="I261">
        <v>-934760</v>
      </c>
      <c r="J261">
        <v>-275915</v>
      </c>
      <c r="K261">
        <v>-1139977.1200000001</v>
      </c>
      <c r="L261">
        <v>-1035015</v>
      </c>
      <c r="M261">
        <v>-926885</v>
      </c>
      <c r="N261">
        <v>-356942</v>
      </c>
      <c r="O261">
        <v>-2070794.58</v>
      </c>
      <c r="P261">
        <v>-1756695</v>
      </c>
      <c r="Q261">
        <v>-376671</v>
      </c>
      <c r="R261">
        <v>-273038</v>
      </c>
      <c r="S261">
        <v>-2584463.89</v>
      </c>
      <c r="T261">
        <v>-2193256</v>
      </c>
      <c r="U261">
        <v>-1230611</v>
      </c>
      <c r="V261">
        <v>-289301</v>
      </c>
      <c r="W261">
        <v>-2164122.59</v>
      </c>
      <c r="X261">
        <v>-1962170</v>
      </c>
      <c r="Y261">
        <v>-925556</v>
      </c>
      <c r="Z261">
        <v>-204675</v>
      </c>
      <c r="AA261">
        <v>-2306828.15</v>
      </c>
      <c r="AB261">
        <v>-217883</v>
      </c>
      <c r="AC261">
        <v>-1801000.69</v>
      </c>
      <c r="AD261">
        <v>-1606424</v>
      </c>
      <c r="AE261">
        <v>-794877</v>
      </c>
      <c r="AF261">
        <v>-205173</v>
      </c>
      <c r="AG261">
        <v>-1420660.07</v>
      </c>
      <c r="AH261">
        <v>-1209809</v>
      </c>
      <c r="AI261">
        <v>-538990</v>
      </c>
      <c r="AJ261">
        <v>-172888</v>
      </c>
      <c r="AK261">
        <v>-1674612.61</v>
      </c>
      <c r="AL261">
        <v>-1479360</v>
      </c>
      <c r="AM261">
        <v>-831837</v>
      </c>
      <c r="AN261">
        <v>-121876</v>
      </c>
      <c r="AO261">
        <v>-1188159.93</v>
      </c>
      <c r="AP261">
        <v>-1020629</v>
      </c>
      <c r="AQ261">
        <v>-543974</v>
      </c>
      <c r="AR261">
        <v>-117482</v>
      </c>
      <c r="AS261">
        <v>-1095894.6299999999</v>
      </c>
      <c r="AT261">
        <v>-1007499</v>
      </c>
      <c r="AU261">
        <v>-530105</v>
      </c>
      <c r="AV261">
        <v>-98634</v>
      </c>
      <c r="AW261">
        <v>-894886.69</v>
      </c>
      <c r="AX261">
        <v>-818762</v>
      </c>
      <c r="AY261">
        <v>-487854</v>
      </c>
      <c r="AZ261">
        <v>-62411</v>
      </c>
      <c r="BA261">
        <v>-828455.28</v>
      </c>
      <c r="BB261">
        <v>-741774</v>
      </c>
      <c r="BC261">
        <v>-273420</v>
      </c>
      <c r="BD261">
        <v>-49925</v>
      </c>
      <c r="BE261">
        <v>-927876.61</v>
      </c>
      <c r="BF261">
        <v>-738566</v>
      </c>
      <c r="BG261">
        <v>-399189</v>
      </c>
      <c r="BH261">
        <v>-50199</v>
      </c>
      <c r="BI261">
        <v>0</v>
      </c>
      <c r="BJ261">
        <v>0</v>
      </c>
      <c r="BK261">
        <v>0</v>
      </c>
      <c r="BL261">
        <v>0</v>
      </c>
    </row>
    <row r="262" spans="1:64" x14ac:dyDescent="0.25">
      <c r="A262" t="s">
        <v>348</v>
      </c>
      <c r="B262">
        <v>6442588</v>
      </c>
      <c r="C262">
        <v>21188211.879999999</v>
      </c>
      <c r="D262">
        <v>15468286</v>
      </c>
      <c r="E262">
        <v>9645733</v>
      </c>
      <c r="F262">
        <v>4656674</v>
      </c>
      <c r="G262">
        <v>16387043.880000001</v>
      </c>
      <c r="H262">
        <v>12551992</v>
      </c>
      <c r="I262">
        <v>8697168</v>
      </c>
      <c r="J262">
        <v>4291399</v>
      </c>
      <c r="K262">
        <v>7859002.7699999996</v>
      </c>
      <c r="L262">
        <v>4036528</v>
      </c>
      <c r="M262">
        <v>3625584</v>
      </c>
      <c r="N262">
        <v>2457505</v>
      </c>
      <c r="O262">
        <v>7761365.6699999999</v>
      </c>
      <c r="P262">
        <v>3374709</v>
      </c>
      <c r="Q262">
        <v>2285026</v>
      </c>
      <c r="R262">
        <v>3509813</v>
      </c>
      <c r="S262">
        <v>17771250.140000001</v>
      </c>
      <c r="T262">
        <v>10612845</v>
      </c>
      <c r="U262">
        <v>8137766</v>
      </c>
      <c r="V262">
        <v>3884328</v>
      </c>
      <c r="W262">
        <v>17139330.100000001</v>
      </c>
      <c r="X262">
        <v>12377273</v>
      </c>
      <c r="Y262">
        <v>8263893</v>
      </c>
      <c r="Z262">
        <v>3255150</v>
      </c>
      <c r="AA262">
        <v>26598910.719999999</v>
      </c>
      <c r="AB262">
        <v>4496506</v>
      </c>
      <c r="AC262">
        <v>14373185.4</v>
      </c>
      <c r="AD262">
        <v>9865254</v>
      </c>
      <c r="AE262">
        <v>6038753</v>
      </c>
      <c r="AF262">
        <v>3766779</v>
      </c>
      <c r="AG262">
        <v>13698318.859999999</v>
      </c>
      <c r="AH262">
        <v>9182578</v>
      </c>
      <c r="AI262">
        <v>6023313</v>
      </c>
      <c r="AJ262">
        <v>3214450</v>
      </c>
      <c r="AK262">
        <v>21766223.140000001</v>
      </c>
      <c r="AL262">
        <v>17237754</v>
      </c>
      <c r="AM262">
        <v>14216023</v>
      </c>
      <c r="AN262">
        <v>3148643</v>
      </c>
      <c r="AO262">
        <v>11024987.960000001</v>
      </c>
      <c r="AP262">
        <v>7650972</v>
      </c>
      <c r="AQ262">
        <v>4837241</v>
      </c>
      <c r="AR262">
        <v>2547740</v>
      </c>
      <c r="AS262">
        <v>9861101.9499999993</v>
      </c>
      <c r="AT262">
        <v>6808640</v>
      </c>
      <c r="AU262">
        <v>4701306</v>
      </c>
      <c r="AV262">
        <v>1990097</v>
      </c>
      <c r="AW262">
        <v>7756213.4900000002</v>
      </c>
      <c r="AX262">
        <v>1066214</v>
      </c>
      <c r="AY262">
        <v>2732427</v>
      </c>
      <c r="AZ262">
        <v>1088505</v>
      </c>
      <c r="BA262">
        <v>3930456.28</v>
      </c>
      <c r="BB262">
        <v>2305261</v>
      </c>
      <c r="BC262">
        <v>1938143</v>
      </c>
      <c r="BD262">
        <v>994242</v>
      </c>
      <c r="BE262">
        <v>5577036.2000000002</v>
      </c>
      <c r="BF262">
        <v>3529895</v>
      </c>
      <c r="BG262">
        <v>3122026</v>
      </c>
      <c r="BH262">
        <v>1242233</v>
      </c>
      <c r="BI262">
        <v>3219269</v>
      </c>
      <c r="BJ262">
        <v>2177223</v>
      </c>
      <c r="BK262">
        <v>1206249</v>
      </c>
      <c r="BL262">
        <v>500375</v>
      </c>
    </row>
    <row r="263" spans="1:64" x14ac:dyDescent="0.25">
      <c r="A263" t="s">
        <v>349</v>
      </c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</row>
    <row r="264" spans="1:64" x14ac:dyDescent="0.25">
      <c r="A264" t="s">
        <v>350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-993414.4</v>
      </c>
      <c r="P264">
        <v>0</v>
      </c>
      <c r="Q264">
        <v>0</v>
      </c>
      <c r="R264">
        <v>0</v>
      </c>
      <c r="S264">
        <v>-947371.61</v>
      </c>
      <c r="T264">
        <v>-673696</v>
      </c>
      <c r="U264">
        <v>42608</v>
      </c>
      <c r="V264">
        <v>-267651</v>
      </c>
      <c r="W264">
        <v>2910997.71</v>
      </c>
      <c r="X264">
        <v>2905681</v>
      </c>
      <c r="Y264">
        <v>2950661</v>
      </c>
      <c r="Z264">
        <v>636135</v>
      </c>
      <c r="AA264">
        <v>-2349227.59</v>
      </c>
      <c r="AB264">
        <v>-63467</v>
      </c>
      <c r="AC264">
        <v>1034021.47</v>
      </c>
      <c r="AD264">
        <v>470100</v>
      </c>
      <c r="AE264">
        <v>1105286</v>
      </c>
      <c r="AF264">
        <v>-1330081</v>
      </c>
      <c r="AG264">
        <v>-461344.69</v>
      </c>
      <c r="AH264">
        <v>627932</v>
      </c>
      <c r="AI264">
        <v>1126868</v>
      </c>
      <c r="AJ264">
        <v>-266525</v>
      </c>
      <c r="AK264">
        <v>-1165957.58</v>
      </c>
      <c r="AL264">
        <v>-10000</v>
      </c>
      <c r="AM264">
        <v>-409999</v>
      </c>
      <c r="AN264">
        <v>0</v>
      </c>
      <c r="AO264">
        <v>1198410.97</v>
      </c>
      <c r="AP264">
        <v>898829</v>
      </c>
      <c r="AQ264">
        <v>-912834</v>
      </c>
      <c r="AR264">
        <v>-848371</v>
      </c>
      <c r="AS264">
        <v>-1198214.17</v>
      </c>
      <c r="AT264">
        <v>-1547563</v>
      </c>
      <c r="AU264">
        <v>-149906</v>
      </c>
      <c r="AV264">
        <v>-699544</v>
      </c>
      <c r="AW264">
        <v>751936.85</v>
      </c>
      <c r="AX264">
        <v>751638</v>
      </c>
      <c r="AY264">
        <v>751008</v>
      </c>
      <c r="AZ264">
        <v>749040</v>
      </c>
      <c r="BA264">
        <v>-51649.87</v>
      </c>
      <c r="BB264">
        <v>8672</v>
      </c>
      <c r="BC264">
        <v>-1022368</v>
      </c>
      <c r="BD264">
        <v>-696873</v>
      </c>
      <c r="BE264">
        <v>459125.62</v>
      </c>
      <c r="BF264">
        <v>753490</v>
      </c>
      <c r="BG264">
        <v>429045</v>
      </c>
      <c r="BH264">
        <v>0</v>
      </c>
      <c r="BI264">
        <v>0</v>
      </c>
      <c r="BJ264">
        <v>0</v>
      </c>
      <c r="BK264">
        <v>0</v>
      </c>
      <c r="BL264">
        <v>0</v>
      </c>
    </row>
    <row r="265" spans="1:64" x14ac:dyDescent="0.25">
      <c r="A265" t="s">
        <v>351</v>
      </c>
      <c r="B265">
        <v>20234</v>
      </c>
      <c r="C265">
        <v>995925.04</v>
      </c>
      <c r="D265">
        <v>716025</v>
      </c>
      <c r="E265">
        <v>0</v>
      </c>
      <c r="F265">
        <v>0</v>
      </c>
      <c r="G265">
        <v>55584.23</v>
      </c>
      <c r="H265">
        <v>527444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560349</v>
      </c>
      <c r="U265">
        <v>509951</v>
      </c>
      <c r="V265">
        <v>509951</v>
      </c>
      <c r="W265">
        <v>0</v>
      </c>
      <c r="X265">
        <v>42259</v>
      </c>
      <c r="Y265">
        <v>31810</v>
      </c>
      <c r="Z265">
        <v>0</v>
      </c>
      <c r="AA265">
        <v>0</v>
      </c>
      <c r="AB265">
        <v>0</v>
      </c>
      <c r="AC265">
        <v>1200</v>
      </c>
      <c r="AD265">
        <v>1200</v>
      </c>
      <c r="AE265">
        <v>150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434299</v>
      </c>
      <c r="BI265">
        <v>1690875</v>
      </c>
      <c r="BJ265">
        <v>1168480</v>
      </c>
      <c r="BK265">
        <v>2313981</v>
      </c>
      <c r="BL265">
        <v>1222499</v>
      </c>
    </row>
    <row r="266" spans="1:64" x14ac:dyDescent="0.25">
      <c r="A266" t="s">
        <v>352</v>
      </c>
      <c r="B266">
        <v>0</v>
      </c>
      <c r="C266">
        <v>995925.04</v>
      </c>
      <c r="D266">
        <v>0</v>
      </c>
      <c r="E266">
        <v>0</v>
      </c>
      <c r="F266">
        <v>0</v>
      </c>
      <c r="G266">
        <v>55584.23</v>
      </c>
      <c r="H266">
        <v>527444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</row>
    <row r="267" spans="1:64" x14ac:dyDescent="0.25">
      <c r="A267" t="s">
        <v>353</v>
      </c>
      <c r="B267">
        <v>-518406</v>
      </c>
      <c r="C267">
        <v>-1896457.92</v>
      </c>
      <c r="D267">
        <v>-1896864</v>
      </c>
      <c r="E267">
        <v>-1835123</v>
      </c>
      <c r="F267">
        <v>-1803460</v>
      </c>
      <c r="G267">
        <v>-668929.1</v>
      </c>
      <c r="H267">
        <v>-467074</v>
      </c>
      <c r="I267">
        <v>-1230323</v>
      </c>
      <c r="J267">
        <v>-623221</v>
      </c>
      <c r="K267">
        <v>-1015505.98</v>
      </c>
      <c r="L267">
        <v>-1598072</v>
      </c>
      <c r="M267">
        <v>-1363483</v>
      </c>
      <c r="N267">
        <v>-988044</v>
      </c>
      <c r="O267">
        <v>0</v>
      </c>
      <c r="P267">
        <v>-1018481</v>
      </c>
      <c r="Q267">
        <v>-583564</v>
      </c>
      <c r="R267">
        <v>-3874001</v>
      </c>
      <c r="S267">
        <v>-98298.43</v>
      </c>
      <c r="T267">
        <v>-98298</v>
      </c>
      <c r="U267">
        <v>-73125</v>
      </c>
      <c r="V267">
        <v>-73125</v>
      </c>
      <c r="W267">
        <v>-9755551.2300000004</v>
      </c>
      <c r="X267">
        <v>-2161814</v>
      </c>
      <c r="Y267">
        <v>-2147314</v>
      </c>
      <c r="Z267">
        <v>0</v>
      </c>
      <c r="AA267">
        <v>0</v>
      </c>
      <c r="AB267">
        <v>0</v>
      </c>
      <c r="AC267">
        <v>-2253.77</v>
      </c>
      <c r="AD267">
        <v>-2226</v>
      </c>
      <c r="AE267">
        <v>-2253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-811066.99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</row>
    <row r="268" spans="1:64" x14ac:dyDescent="0.25">
      <c r="A268" t="s">
        <v>354</v>
      </c>
      <c r="B268">
        <v>1067</v>
      </c>
      <c r="C268">
        <v>76329.97</v>
      </c>
      <c r="D268">
        <v>74015</v>
      </c>
      <c r="E268">
        <v>65835</v>
      </c>
      <c r="F268">
        <v>30051</v>
      </c>
      <c r="G268">
        <v>408135.67999999999</v>
      </c>
      <c r="H268">
        <v>408136</v>
      </c>
      <c r="I268">
        <v>408136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683683.54</v>
      </c>
      <c r="P268">
        <v>683684</v>
      </c>
      <c r="Q268">
        <v>683684</v>
      </c>
      <c r="R268">
        <v>683684</v>
      </c>
      <c r="S268">
        <v>560349.25</v>
      </c>
      <c r="T268">
        <v>0</v>
      </c>
      <c r="U268">
        <v>0</v>
      </c>
      <c r="V268">
        <v>0</v>
      </c>
      <c r="W268">
        <v>65525.27</v>
      </c>
      <c r="X268">
        <v>9896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</row>
    <row r="269" spans="1:64" x14ac:dyDescent="0.25">
      <c r="A269" t="s">
        <v>355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-255377.05</v>
      </c>
      <c r="H269">
        <v>-255377</v>
      </c>
      <c r="I269">
        <v>-255377</v>
      </c>
      <c r="J269">
        <v>0</v>
      </c>
      <c r="K269">
        <v>-33467907.210000001</v>
      </c>
      <c r="L269">
        <v>-17589350</v>
      </c>
      <c r="M269">
        <v>-3448226</v>
      </c>
      <c r="N269">
        <v>-3471474</v>
      </c>
      <c r="O269">
        <v>-108358</v>
      </c>
      <c r="P269">
        <v>-100708</v>
      </c>
      <c r="Q269">
        <v>-94501</v>
      </c>
      <c r="R269">
        <v>-17508</v>
      </c>
      <c r="S269">
        <v>-2126027.4</v>
      </c>
      <c r="T269">
        <v>-4400453</v>
      </c>
      <c r="U269">
        <v>-2090837</v>
      </c>
      <c r="V269">
        <v>0</v>
      </c>
      <c r="W269">
        <v>-2222662.56</v>
      </c>
      <c r="X269">
        <v>-75348</v>
      </c>
      <c r="Y269">
        <v>-49848</v>
      </c>
      <c r="Z269">
        <v>-19248</v>
      </c>
      <c r="AA269">
        <v>-669158.64</v>
      </c>
      <c r="AB269">
        <v>-182176</v>
      </c>
      <c r="AC269">
        <v>-528248.78</v>
      </c>
      <c r="AD269">
        <v>-395596</v>
      </c>
      <c r="AE269">
        <v>-89417</v>
      </c>
      <c r="AF269">
        <v>-32300</v>
      </c>
      <c r="AG269">
        <v>-60943.38</v>
      </c>
      <c r="AH269">
        <v>0</v>
      </c>
      <c r="AI269">
        <v>0</v>
      </c>
      <c r="AJ269">
        <v>0</v>
      </c>
      <c r="AK269">
        <v>-2033904.96</v>
      </c>
      <c r="AL269">
        <v>-2033905</v>
      </c>
      <c r="AM269">
        <v>-2033905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-564744.07999999996</v>
      </c>
      <c r="AT269">
        <v>-564744</v>
      </c>
      <c r="AU269">
        <v>0</v>
      </c>
      <c r="AV269">
        <v>0</v>
      </c>
      <c r="AW269">
        <v>-1242.05</v>
      </c>
      <c r="AX269">
        <v>-1241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</row>
    <row r="270" spans="1:64" x14ac:dyDescent="0.25">
      <c r="A270" t="s">
        <v>356</v>
      </c>
      <c r="B270">
        <v>-24663</v>
      </c>
      <c r="C270">
        <v>-103541.08</v>
      </c>
      <c r="D270">
        <v>-80880</v>
      </c>
      <c r="E270">
        <v>-37420</v>
      </c>
      <c r="F270">
        <v>-12750</v>
      </c>
      <c r="G270">
        <v>-488394.91</v>
      </c>
      <c r="H270">
        <v>-478195</v>
      </c>
      <c r="I270">
        <v>-117396</v>
      </c>
      <c r="J270">
        <v>-96900</v>
      </c>
      <c r="K270">
        <v>-144393</v>
      </c>
      <c r="L270">
        <v>-104130</v>
      </c>
      <c r="M270">
        <v>-104130</v>
      </c>
      <c r="N270">
        <v>-22530</v>
      </c>
      <c r="O270">
        <v>-568731.67000000004</v>
      </c>
      <c r="P270">
        <v>-506842</v>
      </c>
      <c r="Q270">
        <v>-943717</v>
      </c>
      <c r="R270">
        <v>-328875</v>
      </c>
      <c r="S270">
        <v>-551299.49</v>
      </c>
      <c r="T270">
        <v>-194500</v>
      </c>
      <c r="U270">
        <v>-15529</v>
      </c>
      <c r="V270">
        <v>-6375</v>
      </c>
      <c r="W270">
        <v>-56202.75</v>
      </c>
      <c r="X270">
        <v>-16882</v>
      </c>
      <c r="Y270">
        <v>-5152</v>
      </c>
      <c r="Z270">
        <v>-5152</v>
      </c>
      <c r="AA270">
        <v>-130833.65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162739.32</v>
      </c>
      <c r="BB270">
        <v>162739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</row>
    <row r="271" spans="1:64" x14ac:dyDescent="0.25">
      <c r="A271" t="s">
        <v>357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-568731.67000000004</v>
      </c>
      <c r="P271">
        <v>-506842</v>
      </c>
      <c r="Q271">
        <v>-943717</v>
      </c>
      <c r="R271">
        <v>-328875</v>
      </c>
      <c r="S271">
        <v>-551299.49</v>
      </c>
      <c r="T271">
        <v>-194500</v>
      </c>
      <c r="U271">
        <v>-15529</v>
      </c>
      <c r="V271">
        <v>-6375</v>
      </c>
      <c r="W271">
        <v>-56202.75</v>
      </c>
      <c r="X271">
        <v>-16882</v>
      </c>
      <c r="Y271">
        <v>-5152</v>
      </c>
      <c r="Z271">
        <v>-5152</v>
      </c>
      <c r="AA271">
        <v>-130833.65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162739.32</v>
      </c>
      <c r="BB271">
        <v>162739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</row>
    <row r="272" spans="1:64" x14ac:dyDescent="0.25">
      <c r="A272" t="s">
        <v>358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508331.67</v>
      </c>
      <c r="H272">
        <v>508332</v>
      </c>
      <c r="I272">
        <v>195833</v>
      </c>
      <c r="J272">
        <v>0</v>
      </c>
      <c r="K272">
        <v>17250</v>
      </c>
      <c r="L272">
        <v>4200</v>
      </c>
      <c r="M272">
        <v>4200</v>
      </c>
      <c r="N272">
        <v>4200</v>
      </c>
      <c r="O272">
        <v>169810</v>
      </c>
      <c r="P272">
        <v>169810</v>
      </c>
      <c r="Q272">
        <v>574810</v>
      </c>
      <c r="R272">
        <v>398810</v>
      </c>
      <c r="S272">
        <v>0</v>
      </c>
      <c r="T272">
        <v>0</v>
      </c>
      <c r="U272">
        <v>0</v>
      </c>
      <c r="V272">
        <v>0</v>
      </c>
      <c r="W272">
        <v>62650.400000000001</v>
      </c>
      <c r="X272">
        <v>62650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162739</v>
      </c>
      <c r="BD272">
        <v>162739</v>
      </c>
      <c r="BE272">
        <v>0</v>
      </c>
      <c r="BF272">
        <v>0</v>
      </c>
      <c r="BG272">
        <v>0</v>
      </c>
      <c r="BH272">
        <v>0</v>
      </c>
      <c r="BI272">
        <v>12167</v>
      </c>
      <c r="BJ272">
        <v>12167</v>
      </c>
      <c r="BK272">
        <v>12167</v>
      </c>
      <c r="BL272">
        <v>12167</v>
      </c>
    </row>
    <row r="273" spans="1:64" x14ac:dyDescent="0.25">
      <c r="A273" t="s">
        <v>359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12167</v>
      </c>
      <c r="BJ273">
        <v>12167</v>
      </c>
      <c r="BK273">
        <v>12167</v>
      </c>
      <c r="BL273">
        <v>12167</v>
      </c>
    </row>
    <row r="274" spans="1:64" x14ac:dyDescent="0.25">
      <c r="A274" t="s">
        <v>360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12167</v>
      </c>
      <c r="BJ274">
        <v>12167</v>
      </c>
      <c r="BK274">
        <v>12167</v>
      </c>
      <c r="BL274">
        <v>12167</v>
      </c>
    </row>
    <row r="275" spans="1:64" x14ac:dyDescent="0.25">
      <c r="A275" t="s">
        <v>361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169810</v>
      </c>
      <c r="P275">
        <v>169810</v>
      </c>
      <c r="Q275">
        <v>574810</v>
      </c>
      <c r="R275">
        <v>398810</v>
      </c>
      <c r="S275">
        <v>0</v>
      </c>
      <c r="T275">
        <v>0</v>
      </c>
      <c r="U275">
        <v>0</v>
      </c>
      <c r="V275">
        <v>0</v>
      </c>
      <c r="W275">
        <v>62650.400000000001</v>
      </c>
      <c r="X275">
        <v>62650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162739</v>
      </c>
      <c r="BD275">
        <v>162739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</row>
    <row r="276" spans="1:64" x14ac:dyDescent="0.25">
      <c r="A276" t="s">
        <v>362</v>
      </c>
      <c r="B276">
        <v>5756</v>
      </c>
      <c r="C276">
        <v>2372279.9</v>
      </c>
      <c r="D276">
        <v>98347</v>
      </c>
      <c r="E276">
        <v>104725</v>
      </c>
      <c r="F276">
        <v>128694</v>
      </c>
      <c r="G276">
        <v>127936.56</v>
      </c>
      <c r="H276">
        <v>195399</v>
      </c>
      <c r="I276">
        <v>180617</v>
      </c>
      <c r="J276">
        <v>183938</v>
      </c>
      <c r="K276">
        <v>6104298.3200000003</v>
      </c>
      <c r="L276">
        <v>5791424</v>
      </c>
      <c r="M276">
        <v>5772898</v>
      </c>
      <c r="N276">
        <v>5745943</v>
      </c>
      <c r="O276">
        <v>300292.02</v>
      </c>
      <c r="P276">
        <v>273712</v>
      </c>
      <c r="Q276">
        <v>201129</v>
      </c>
      <c r="R276">
        <v>31523</v>
      </c>
      <c r="S276">
        <v>136554.31</v>
      </c>
      <c r="T276">
        <v>141828</v>
      </c>
      <c r="U276">
        <v>74765</v>
      </c>
      <c r="V276">
        <v>41726</v>
      </c>
      <c r="W276">
        <v>68760.490000000005</v>
      </c>
      <c r="X276">
        <v>45833</v>
      </c>
      <c r="Y276">
        <v>8405</v>
      </c>
      <c r="Z276">
        <v>0</v>
      </c>
      <c r="AA276">
        <v>111951.72</v>
      </c>
      <c r="AB276">
        <v>23911</v>
      </c>
      <c r="AC276">
        <v>36224.699999999997</v>
      </c>
      <c r="AD276">
        <v>86938</v>
      </c>
      <c r="AE276">
        <v>122174</v>
      </c>
      <c r="AF276">
        <v>67033</v>
      </c>
      <c r="AG276">
        <v>101909.47</v>
      </c>
      <c r="AH276">
        <v>5643</v>
      </c>
      <c r="AI276">
        <v>6862</v>
      </c>
      <c r="AJ276">
        <v>897</v>
      </c>
      <c r="AK276">
        <v>211033.71</v>
      </c>
      <c r="AL276">
        <v>216207</v>
      </c>
      <c r="AM276">
        <v>0</v>
      </c>
      <c r="AN276">
        <v>0</v>
      </c>
      <c r="AO276">
        <v>65667.19</v>
      </c>
      <c r="AP276">
        <v>91724</v>
      </c>
      <c r="AQ276">
        <v>95049</v>
      </c>
      <c r="AR276">
        <v>67905</v>
      </c>
      <c r="AS276">
        <v>4373988.9000000004</v>
      </c>
      <c r="AT276">
        <v>4113387</v>
      </c>
      <c r="AU276">
        <v>15156</v>
      </c>
      <c r="AV276">
        <v>47</v>
      </c>
      <c r="AW276">
        <v>583282.9</v>
      </c>
      <c r="AX276">
        <v>72949</v>
      </c>
      <c r="AY276">
        <v>70365</v>
      </c>
      <c r="AZ276">
        <v>29761</v>
      </c>
      <c r="BA276">
        <v>102082.32</v>
      </c>
      <c r="BB276">
        <v>9000</v>
      </c>
      <c r="BC276">
        <v>34437</v>
      </c>
      <c r="BD276">
        <v>7297</v>
      </c>
      <c r="BE276">
        <v>707482.81</v>
      </c>
      <c r="BF276">
        <v>7583</v>
      </c>
      <c r="BG276">
        <v>4814</v>
      </c>
      <c r="BH276">
        <v>6076</v>
      </c>
      <c r="BI276">
        <v>16130</v>
      </c>
      <c r="BJ276">
        <v>4120</v>
      </c>
      <c r="BK276">
        <v>4091</v>
      </c>
      <c r="BL276">
        <v>2805</v>
      </c>
    </row>
    <row r="277" spans="1:64" x14ac:dyDescent="0.25">
      <c r="A277" t="s">
        <v>363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141828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36224.699999999997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211033.71</v>
      </c>
      <c r="AL277">
        <v>216207</v>
      </c>
      <c r="AM277">
        <v>0</v>
      </c>
      <c r="AN277">
        <v>0</v>
      </c>
      <c r="AO277">
        <v>65667.19</v>
      </c>
      <c r="AP277">
        <v>91724</v>
      </c>
      <c r="AQ277">
        <v>95049</v>
      </c>
      <c r="AR277">
        <v>67905</v>
      </c>
      <c r="AS277">
        <v>4373988.9000000004</v>
      </c>
      <c r="AT277">
        <v>4113387</v>
      </c>
      <c r="AU277">
        <v>15156</v>
      </c>
      <c r="AV277">
        <v>47</v>
      </c>
      <c r="AW277">
        <v>583282.9</v>
      </c>
      <c r="AX277">
        <v>72949</v>
      </c>
      <c r="AY277">
        <v>70365</v>
      </c>
      <c r="AZ277">
        <v>29761</v>
      </c>
      <c r="BA277">
        <v>102082.32</v>
      </c>
      <c r="BB277">
        <v>9000</v>
      </c>
      <c r="BC277">
        <v>34437</v>
      </c>
      <c r="BD277">
        <v>7297</v>
      </c>
      <c r="BE277">
        <v>707482.81</v>
      </c>
      <c r="BF277">
        <v>7583</v>
      </c>
      <c r="BG277">
        <v>4814</v>
      </c>
      <c r="BH277">
        <v>6076</v>
      </c>
      <c r="BI277">
        <v>16130</v>
      </c>
      <c r="BJ277">
        <v>4120</v>
      </c>
      <c r="BK277">
        <v>4091</v>
      </c>
      <c r="BL277">
        <v>2805</v>
      </c>
    </row>
    <row r="278" spans="1:64" x14ac:dyDescent="0.25">
      <c r="A278" t="s">
        <v>364</v>
      </c>
      <c r="B278">
        <v>5756</v>
      </c>
      <c r="C278">
        <v>2372279.9</v>
      </c>
      <c r="D278">
        <v>98347</v>
      </c>
      <c r="E278">
        <v>104725</v>
      </c>
      <c r="F278">
        <v>128694</v>
      </c>
      <c r="G278">
        <v>127936.56</v>
      </c>
      <c r="H278">
        <v>195399</v>
      </c>
      <c r="I278">
        <v>180617</v>
      </c>
      <c r="J278">
        <v>183938</v>
      </c>
      <c r="K278">
        <v>6104298.3200000003</v>
      </c>
      <c r="L278">
        <v>5791424</v>
      </c>
      <c r="M278">
        <v>5772898</v>
      </c>
      <c r="N278">
        <v>5745943</v>
      </c>
      <c r="O278">
        <v>300292.02</v>
      </c>
      <c r="P278">
        <v>273712</v>
      </c>
      <c r="Q278">
        <v>201129</v>
      </c>
      <c r="R278">
        <v>31523</v>
      </c>
      <c r="S278">
        <v>136554.31</v>
      </c>
      <c r="T278">
        <v>0</v>
      </c>
      <c r="U278">
        <v>74765</v>
      </c>
      <c r="V278">
        <v>41726</v>
      </c>
      <c r="W278">
        <v>68760.490000000005</v>
      </c>
      <c r="X278">
        <v>45833</v>
      </c>
      <c r="Y278">
        <v>8405</v>
      </c>
      <c r="Z278">
        <v>0</v>
      </c>
      <c r="AA278">
        <v>111951.72</v>
      </c>
      <c r="AB278">
        <v>23911</v>
      </c>
      <c r="AC278">
        <v>0</v>
      </c>
      <c r="AD278">
        <v>86938</v>
      </c>
      <c r="AE278">
        <v>122174</v>
      </c>
      <c r="AF278">
        <v>67033</v>
      </c>
      <c r="AG278">
        <v>101909.47</v>
      </c>
      <c r="AH278">
        <v>5643</v>
      </c>
      <c r="AI278">
        <v>6862</v>
      </c>
      <c r="AJ278">
        <v>897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</row>
    <row r="279" spans="1:64" x14ac:dyDescent="0.25">
      <c r="A279" t="s">
        <v>365</v>
      </c>
      <c r="B279">
        <v>-2109687</v>
      </c>
      <c r="C279">
        <v>-11550810.380000001</v>
      </c>
      <c r="D279">
        <v>-7150316</v>
      </c>
      <c r="E279">
        <v>-4127534</v>
      </c>
      <c r="F279">
        <v>-1754362</v>
      </c>
      <c r="G279">
        <v>-7272835.3499999996</v>
      </c>
      <c r="H279">
        <v>-4901715</v>
      </c>
      <c r="I279">
        <v>-2430474</v>
      </c>
      <c r="J279">
        <v>-1179826</v>
      </c>
      <c r="K279">
        <v>-6908164.0499999998</v>
      </c>
      <c r="L279">
        <v>-4133353</v>
      </c>
      <c r="M279">
        <v>-2571285</v>
      </c>
      <c r="N279">
        <v>-874176</v>
      </c>
      <c r="O279">
        <v>-7178826.3700000001</v>
      </c>
      <c r="P279">
        <v>-7313134</v>
      </c>
      <c r="Q279">
        <v>-6648275</v>
      </c>
      <c r="R279">
        <v>-313461</v>
      </c>
      <c r="S279">
        <v>-6496874.7699999996</v>
      </c>
      <c r="T279">
        <v>-4373705</v>
      </c>
      <c r="U279">
        <v>-98059</v>
      </c>
      <c r="V279">
        <v>-1023682</v>
      </c>
      <c r="W279">
        <v>-4993689.67</v>
      </c>
      <c r="X279">
        <v>-3281309</v>
      </c>
      <c r="Y279">
        <v>-1905769</v>
      </c>
      <c r="Z279">
        <v>-928605</v>
      </c>
      <c r="AA279">
        <v>-8796862.3499999996</v>
      </c>
      <c r="AB279">
        <v>-53320</v>
      </c>
      <c r="AC279">
        <v>-5123807.04</v>
      </c>
      <c r="AD279">
        <v>-2685696</v>
      </c>
      <c r="AE279">
        <v>-1483751</v>
      </c>
      <c r="AF279">
        <v>-426964</v>
      </c>
      <c r="AG279">
        <v>-14449054.76</v>
      </c>
      <c r="AH279">
        <v>-12161232</v>
      </c>
      <c r="AI279">
        <v>-10299554</v>
      </c>
      <c r="AJ279">
        <v>-2509412</v>
      </c>
      <c r="AK279">
        <v>-8650855.8499999996</v>
      </c>
      <c r="AL279">
        <v>-6202772</v>
      </c>
      <c r="AM279">
        <v>-979799</v>
      </c>
      <c r="AN279">
        <v>-1737964</v>
      </c>
      <c r="AO279">
        <v>-8674512.6300000008</v>
      </c>
      <c r="AP279">
        <v>-6213105</v>
      </c>
      <c r="AQ279">
        <v>-3371247</v>
      </c>
      <c r="AR279">
        <v>-1783617</v>
      </c>
      <c r="AS279">
        <v>-6476133.4500000002</v>
      </c>
      <c r="AT279">
        <v>-3691852</v>
      </c>
      <c r="AU279">
        <v>-2291657</v>
      </c>
      <c r="AV279">
        <v>-908846</v>
      </c>
      <c r="AW279">
        <v>-10544229</v>
      </c>
      <c r="AX279">
        <v>-4281871</v>
      </c>
      <c r="AY279">
        <v>-3230430</v>
      </c>
      <c r="AZ279">
        <v>-1916837</v>
      </c>
      <c r="BA279">
        <v>-4908541.82</v>
      </c>
      <c r="BB279">
        <v>-2836525</v>
      </c>
      <c r="BC279">
        <v>-1540283</v>
      </c>
      <c r="BD279">
        <v>-279467</v>
      </c>
      <c r="BE279">
        <v>-7553840.6299999999</v>
      </c>
      <c r="BF279">
        <v>-5560235</v>
      </c>
      <c r="BG279">
        <v>-4274964</v>
      </c>
      <c r="BH279">
        <v>-1458825</v>
      </c>
      <c r="BI279">
        <v>-6556854</v>
      </c>
      <c r="BJ279">
        <v>-4322947</v>
      </c>
      <c r="BK279">
        <v>-938916</v>
      </c>
      <c r="BL279">
        <v>-856754</v>
      </c>
    </row>
    <row r="280" spans="1:64" x14ac:dyDescent="0.25">
      <c r="A280" t="s">
        <v>363</v>
      </c>
      <c r="B280">
        <v>-95660</v>
      </c>
      <c r="C280">
        <v>-1289716.31</v>
      </c>
      <c r="D280">
        <v>-981090</v>
      </c>
      <c r="E280">
        <v>-562170</v>
      </c>
      <c r="F280">
        <v>-253461</v>
      </c>
      <c r="G280">
        <v>-1117581.04</v>
      </c>
      <c r="H280">
        <v>-957095</v>
      </c>
      <c r="I280">
        <v>-482056</v>
      </c>
      <c r="J280">
        <v>-214902</v>
      </c>
      <c r="K280">
        <v>-501906.94</v>
      </c>
      <c r="L280">
        <v>-174202</v>
      </c>
      <c r="M280">
        <v>-100273</v>
      </c>
      <c r="N280">
        <v>-15812</v>
      </c>
      <c r="O280">
        <v>-468160.47</v>
      </c>
      <c r="P280">
        <v>-179287</v>
      </c>
      <c r="Q280">
        <v>-78614</v>
      </c>
      <c r="R280">
        <v>-33510</v>
      </c>
      <c r="S280">
        <v>-211075.78</v>
      </c>
      <c r="T280">
        <v>-137682</v>
      </c>
      <c r="U280">
        <v>-87914</v>
      </c>
      <c r="V280">
        <v>-31537</v>
      </c>
      <c r="W280">
        <v>-182411.55</v>
      </c>
      <c r="X280">
        <v>-113601</v>
      </c>
      <c r="Y280">
        <v>-47641</v>
      </c>
      <c r="Z280">
        <v>-20710</v>
      </c>
      <c r="AA280">
        <v>-187103.79</v>
      </c>
      <c r="AB280">
        <v>-38316</v>
      </c>
      <c r="AC280">
        <v>-152298.59</v>
      </c>
      <c r="AD280">
        <v>-87441</v>
      </c>
      <c r="AE280">
        <v>-35247</v>
      </c>
      <c r="AF280">
        <v>-14233</v>
      </c>
      <c r="AG280">
        <v>-55908.61</v>
      </c>
      <c r="AH280">
        <v>-45557</v>
      </c>
      <c r="AI280">
        <v>-25399</v>
      </c>
      <c r="AJ280">
        <v>-12208</v>
      </c>
      <c r="AK280">
        <v>-126455.97</v>
      </c>
      <c r="AL280">
        <v>-73435</v>
      </c>
      <c r="AM280">
        <v>-46484</v>
      </c>
      <c r="AN280">
        <v>-26436</v>
      </c>
      <c r="AO280">
        <v>-249692.43</v>
      </c>
      <c r="AP280">
        <v>-218939</v>
      </c>
      <c r="AQ280">
        <v>-165857</v>
      </c>
      <c r="AR280">
        <v>-105617</v>
      </c>
      <c r="AS280">
        <v>-329455.28000000003</v>
      </c>
      <c r="AT280">
        <v>-245584</v>
      </c>
      <c r="AU280">
        <v>-162595</v>
      </c>
      <c r="AV280">
        <v>-104847</v>
      </c>
      <c r="AW280">
        <v>-10544229</v>
      </c>
      <c r="AX280">
        <v>-4281871</v>
      </c>
      <c r="AY280">
        <v>-3230430</v>
      </c>
      <c r="AZ280">
        <v>-1916837</v>
      </c>
      <c r="BA280">
        <v>-4908541.82</v>
      </c>
      <c r="BB280">
        <v>-2836525</v>
      </c>
      <c r="BC280">
        <v>-1540283</v>
      </c>
      <c r="BD280">
        <v>-279467</v>
      </c>
      <c r="BE280">
        <v>-7553840.6299999999</v>
      </c>
      <c r="BF280">
        <v>-5560235</v>
      </c>
      <c r="BG280">
        <v>-4274964</v>
      </c>
      <c r="BH280">
        <v>-1458825</v>
      </c>
      <c r="BI280">
        <v>-6556854</v>
      </c>
      <c r="BJ280">
        <v>-4322947</v>
      </c>
      <c r="BK280">
        <v>-938916</v>
      </c>
      <c r="BL280">
        <v>-856754</v>
      </c>
    </row>
    <row r="281" spans="1:64" x14ac:dyDescent="0.25">
      <c r="A281" t="s">
        <v>366</v>
      </c>
      <c r="B281">
        <v>0</v>
      </c>
      <c r="C281">
        <v>-487.81</v>
      </c>
      <c r="D281">
        <v>-488</v>
      </c>
      <c r="E281">
        <v>-488</v>
      </c>
      <c r="F281">
        <v>-138</v>
      </c>
      <c r="G281">
        <v>-378.18</v>
      </c>
      <c r="H281">
        <v>-190</v>
      </c>
      <c r="I281">
        <v>-33</v>
      </c>
      <c r="J281">
        <v>-16</v>
      </c>
      <c r="K281">
        <v>-10784.95</v>
      </c>
      <c r="L281">
        <v>-10700</v>
      </c>
      <c r="M281">
        <v>-10700</v>
      </c>
      <c r="N281">
        <v>-10700</v>
      </c>
      <c r="O281">
        <v>-15.57</v>
      </c>
      <c r="P281">
        <v>0</v>
      </c>
      <c r="Q281">
        <v>0</v>
      </c>
      <c r="R281">
        <v>0</v>
      </c>
      <c r="S281">
        <v>-3676.09</v>
      </c>
      <c r="T281">
        <v>-418018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-97300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</row>
    <row r="282" spans="1:64" x14ac:dyDescent="0.25">
      <c r="A282" t="s">
        <v>364</v>
      </c>
      <c r="B282">
        <v>-2014027</v>
      </c>
      <c r="C282">
        <v>-10260606.26</v>
      </c>
      <c r="D282">
        <v>-6168738</v>
      </c>
      <c r="E282">
        <v>-3564876</v>
      </c>
      <c r="F282">
        <v>-1500763</v>
      </c>
      <c r="G282">
        <v>-6154876.1399999997</v>
      </c>
      <c r="H282">
        <v>-3944430</v>
      </c>
      <c r="I282">
        <v>-1948385</v>
      </c>
      <c r="J282">
        <v>-964908</v>
      </c>
      <c r="K282">
        <v>-6395472.1600000001</v>
      </c>
      <c r="L282">
        <v>-3948451</v>
      </c>
      <c r="M282">
        <v>-2460312</v>
      </c>
      <c r="N282">
        <v>-847664</v>
      </c>
      <c r="O282">
        <v>-6710650.3300000001</v>
      </c>
      <c r="P282">
        <v>-7133847</v>
      </c>
      <c r="Q282">
        <v>-6569661</v>
      </c>
      <c r="R282">
        <v>-279951</v>
      </c>
      <c r="S282">
        <v>-6282122.9100000001</v>
      </c>
      <c r="T282">
        <v>-3818005</v>
      </c>
      <c r="U282">
        <v>-10145</v>
      </c>
      <c r="V282">
        <v>-992145</v>
      </c>
      <c r="W282">
        <v>-4811278.12</v>
      </c>
      <c r="X282">
        <v>-3167708</v>
      </c>
      <c r="Y282">
        <v>-1858128</v>
      </c>
      <c r="Z282">
        <v>-810595</v>
      </c>
      <c r="AA282">
        <v>-8609758.5600000005</v>
      </c>
      <c r="AB282">
        <v>-15004</v>
      </c>
      <c r="AC282">
        <v>-4971508.45</v>
      </c>
      <c r="AD282">
        <v>-2598255</v>
      </c>
      <c r="AE282">
        <v>-1448504</v>
      </c>
      <c r="AF282">
        <v>-412731</v>
      </c>
      <c r="AG282">
        <v>-14393146.16</v>
      </c>
      <c r="AH282">
        <v>-12115675</v>
      </c>
      <c r="AI282">
        <v>-10274155</v>
      </c>
      <c r="AJ282">
        <v>-2497204</v>
      </c>
      <c r="AK282">
        <v>-8524399.8800000008</v>
      </c>
      <c r="AL282">
        <v>-6129337</v>
      </c>
      <c r="AM282">
        <v>-933315</v>
      </c>
      <c r="AN282">
        <v>-1711528</v>
      </c>
      <c r="AO282">
        <v>-8424820.1899999995</v>
      </c>
      <c r="AP282">
        <v>-5994166</v>
      </c>
      <c r="AQ282">
        <v>-3205390</v>
      </c>
      <c r="AR282">
        <v>-1678000</v>
      </c>
      <c r="AS282">
        <v>-6146678.1699999999</v>
      </c>
      <c r="AT282">
        <v>-3446268</v>
      </c>
      <c r="AU282">
        <v>-2129062</v>
      </c>
      <c r="AV282">
        <v>-803999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</row>
    <row r="283" spans="1:64" x14ac:dyDescent="0.25">
      <c r="A283" t="s">
        <v>346</v>
      </c>
      <c r="B283">
        <v>227135</v>
      </c>
      <c r="C283">
        <v>1213531.9099999999</v>
      </c>
      <c r="D283">
        <v>988061</v>
      </c>
      <c r="E283">
        <v>742809</v>
      </c>
      <c r="F283">
        <v>500156</v>
      </c>
      <c r="G283">
        <v>1003055.09</v>
      </c>
      <c r="H283">
        <v>744157</v>
      </c>
      <c r="I283">
        <v>501342</v>
      </c>
      <c r="J283">
        <v>173090</v>
      </c>
      <c r="K283">
        <v>517277.23</v>
      </c>
      <c r="L283">
        <v>436096</v>
      </c>
      <c r="M283">
        <v>342121</v>
      </c>
      <c r="N283">
        <v>182509</v>
      </c>
      <c r="O283">
        <v>939833.29</v>
      </c>
      <c r="P283">
        <v>787593</v>
      </c>
      <c r="Q283">
        <v>732016</v>
      </c>
      <c r="R283">
        <v>543266</v>
      </c>
      <c r="S283">
        <v>1053942.73</v>
      </c>
      <c r="T283">
        <v>806932</v>
      </c>
      <c r="U283">
        <v>540088</v>
      </c>
      <c r="V283">
        <v>244759</v>
      </c>
      <c r="W283">
        <v>913380.13</v>
      </c>
      <c r="X283">
        <v>665761</v>
      </c>
      <c r="Y283">
        <v>424185</v>
      </c>
      <c r="Z283">
        <v>196377</v>
      </c>
      <c r="AA283">
        <v>776793.48</v>
      </c>
      <c r="AB283">
        <v>197885</v>
      </c>
      <c r="AC283">
        <v>742497.64</v>
      </c>
      <c r="AD283">
        <v>534605</v>
      </c>
      <c r="AE283">
        <v>350882</v>
      </c>
      <c r="AF283">
        <v>160647</v>
      </c>
      <c r="AG283">
        <v>736601.08</v>
      </c>
      <c r="AH283">
        <v>580950</v>
      </c>
      <c r="AI283">
        <v>411348</v>
      </c>
      <c r="AJ283">
        <v>210299</v>
      </c>
      <c r="AK283">
        <v>758498.61</v>
      </c>
      <c r="AL283">
        <v>546815</v>
      </c>
      <c r="AM283">
        <v>364697</v>
      </c>
      <c r="AN283">
        <v>157181</v>
      </c>
      <c r="AO283">
        <v>640802.82999999996</v>
      </c>
      <c r="AP283">
        <v>475935</v>
      </c>
      <c r="AQ283">
        <v>311206</v>
      </c>
      <c r="AR283">
        <v>156255</v>
      </c>
      <c r="AS283">
        <v>496400.98</v>
      </c>
      <c r="AT283">
        <v>366155</v>
      </c>
      <c r="AU283">
        <v>237689</v>
      </c>
      <c r="AV283">
        <v>113732</v>
      </c>
      <c r="AW283">
        <v>467639.53</v>
      </c>
      <c r="AX283">
        <v>347357</v>
      </c>
      <c r="AY283">
        <v>230446</v>
      </c>
      <c r="AZ283">
        <v>115870</v>
      </c>
      <c r="BA283">
        <v>408842.91</v>
      </c>
      <c r="BB283">
        <v>296112</v>
      </c>
      <c r="BC283">
        <v>185307</v>
      </c>
      <c r="BD283">
        <v>73789</v>
      </c>
      <c r="BE283">
        <v>354325.42</v>
      </c>
      <c r="BF283">
        <v>243513</v>
      </c>
      <c r="BG283">
        <v>162039</v>
      </c>
      <c r="BH283">
        <v>78544</v>
      </c>
      <c r="BI283">
        <v>313690</v>
      </c>
      <c r="BJ283">
        <v>232212</v>
      </c>
      <c r="BK283">
        <v>0</v>
      </c>
      <c r="BL283">
        <v>75088</v>
      </c>
    </row>
    <row r="284" spans="1:64" x14ac:dyDescent="0.25">
      <c r="A284" t="s">
        <v>345</v>
      </c>
      <c r="B284">
        <v>18200</v>
      </c>
      <c r="C284">
        <v>58879.53</v>
      </c>
      <c r="D284">
        <v>41856</v>
      </c>
      <c r="E284">
        <v>22550</v>
      </c>
      <c r="F284">
        <v>11824</v>
      </c>
      <c r="G284">
        <v>99567.45</v>
      </c>
      <c r="H284">
        <v>35240</v>
      </c>
      <c r="I284">
        <v>20850</v>
      </c>
      <c r="J284">
        <v>8438</v>
      </c>
      <c r="K284">
        <v>58532.41</v>
      </c>
      <c r="L284">
        <v>31318</v>
      </c>
      <c r="M284">
        <v>47134</v>
      </c>
      <c r="N284">
        <v>13334</v>
      </c>
      <c r="O284">
        <v>45657.26</v>
      </c>
      <c r="P284">
        <v>652815</v>
      </c>
      <c r="Q284">
        <v>387994</v>
      </c>
      <c r="R284">
        <v>24002</v>
      </c>
      <c r="S284">
        <v>41234.239999999998</v>
      </c>
      <c r="T284">
        <v>365088</v>
      </c>
      <c r="U284">
        <v>59898</v>
      </c>
      <c r="V284">
        <v>18383</v>
      </c>
      <c r="W284">
        <v>20982.1</v>
      </c>
      <c r="X284">
        <v>7306</v>
      </c>
      <c r="Y284">
        <v>22253</v>
      </c>
      <c r="Z284">
        <v>11893</v>
      </c>
      <c r="AA284">
        <v>21053.79</v>
      </c>
      <c r="AB284">
        <v>8088</v>
      </c>
      <c r="AC284">
        <v>153134.07999999999</v>
      </c>
      <c r="AD284">
        <v>15385</v>
      </c>
      <c r="AE284">
        <v>8286</v>
      </c>
      <c r="AF284">
        <v>12713</v>
      </c>
      <c r="AG284">
        <v>21274.45</v>
      </c>
      <c r="AH284">
        <v>18792</v>
      </c>
      <c r="AI284">
        <v>12968</v>
      </c>
      <c r="AJ284">
        <v>7694</v>
      </c>
      <c r="AK284">
        <v>55452.91</v>
      </c>
      <c r="AL284">
        <v>39857</v>
      </c>
      <c r="AM284">
        <v>30305</v>
      </c>
      <c r="AN284">
        <v>2725</v>
      </c>
      <c r="AO284">
        <v>92602.72</v>
      </c>
      <c r="AP284">
        <v>72837</v>
      </c>
      <c r="AQ284">
        <v>56497</v>
      </c>
      <c r="AR284">
        <v>12490</v>
      </c>
      <c r="AS284">
        <v>72428.73</v>
      </c>
      <c r="AT284">
        <v>40958</v>
      </c>
      <c r="AU284">
        <v>29240</v>
      </c>
      <c r="AV284">
        <v>9436</v>
      </c>
      <c r="AW284">
        <v>41170.160000000003</v>
      </c>
      <c r="AX284">
        <v>21771</v>
      </c>
      <c r="AY284">
        <v>16776</v>
      </c>
      <c r="AZ284">
        <v>4369</v>
      </c>
      <c r="BA284">
        <v>131474.01</v>
      </c>
      <c r="BB284">
        <v>210279</v>
      </c>
      <c r="BC284">
        <v>193554</v>
      </c>
      <c r="BD284">
        <v>188110</v>
      </c>
      <c r="BE284">
        <v>19700.240000000002</v>
      </c>
      <c r="BF284">
        <v>19258</v>
      </c>
      <c r="BG284">
        <v>72859</v>
      </c>
      <c r="BH284">
        <v>0</v>
      </c>
      <c r="BI284">
        <v>0</v>
      </c>
      <c r="BJ284">
        <v>0</v>
      </c>
      <c r="BK284">
        <v>0</v>
      </c>
      <c r="BL284">
        <v>0</v>
      </c>
    </row>
    <row r="285" spans="1:64" x14ac:dyDescent="0.25">
      <c r="A285" t="s">
        <v>367</v>
      </c>
      <c r="B285">
        <v>-957544</v>
      </c>
      <c r="C285">
        <v>-853617.39</v>
      </c>
      <c r="D285">
        <v>-832245</v>
      </c>
      <c r="E285">
        <v>-793792</v>
      </c>
      <c r="F285">
        <v>-805691</v>
      </c>
      <c r="G285">
        <v>-955300.27</v>
      </c>
      <c r="H285">
        <v>-847907</v>
      </c>
      <c r="I285">
        <v>-850961</v>
      </c>
      <c r="J285">
        <v>-581209</v>
      </c>
      <c r="K285">
        <v>-1326338.1299999999</v>
      </c>
      <c r="L285">
        <v>-745781</v>
      </c>
      <c r="M285">
        <v>-244656</v>
      </c>
      <c r="N285">
        <v>-336895</v>
      </c>
      <c r="O285">
        <v>-1022186.36</v>
      </c>
      <c r="P285">
        <v>-714207</v>
      </c>
      <c r="Q285">
        <v>-482051</v>
      </c>
      <c r="R285">
        <v>-568597</v>
      </c>
      <c r="S285">
        <v>-7468429.5899999999</v>
      </c>
      <c r="T285">
        <v>-4362667</v>
      </c>
      <c r="U285">
        <v>-8531861</v>
      </c>
      <c r="V285">
        <v>-2358386</v>
      </c>
      <c r="W285">
        <v>-5463894.75</v>
      </c>
      <c r="X285">
        <v>-14661485</v>
      </c>
      <c r="Y285">
        <v>-4458913</v>
      </c>
      <c r="Z285">
        <v>-502224</v>
      </c>
      <c r="AA285">
        <v>-3539764.51</v>
      </c>
      <c r="AB285">
        <v>-1290963</v>
      </c>
      <c r="AC285">
        <v>-2254634.4</v>
      </c>
      <c r="AD285">
        <v>-2006081</v>
      </c>
      <c r="AE285">
        <v>-1639500</v>
      </c>
      <c r="AF285">
        <v>-1297467</v>
      </c>
      <c r="AG285">
        <v>-2563069.5699999998</v>
      </c>
      <c r="AH285">
        <v>-2450138</v>
      </c>
      <c r="AI285">
        <v>-1998365</v>
      </c>
      <c r="AJ285">
        <v>-905313</v>
      </c>
      <c r="AK285">
        <v>-3028011.86</v>
      </c>
      <c r="AL285">
        <v>-2692013</v>
      </c>
      <c r="AM285">
        <v>-4724495</v>
      </c>
      <c r="AN285">
        <v>-847519</v>
      </c>
      <c r="AO285">
        <v>-3132309.41</v>
      </c>
      <c r="AP285">
        <v>-2130998</v>
      </c>
      <c r="AQ285">
        <v>-1848847</v>
      </c>
      <c r="AR285">
        <v>-974670</v>
      </c>
      <c r="AS285">
        <v>-2781259.12</v>
      </c>
      <c r="AT285">
        <v>-2940366</v>
      </c>
      <c r="AU285">
        <v>-2032364</v>
      </c>
      <c r="AV285">
        <v>-910614</v>
      </c>
      <c r="AW285">
        <v>-3735522.17</v>
      </c>
      <c r="AX285">
        <v>-3164171</v>
      </c>
      <c r="AY285">
        <v>-1641906</v>
      </c>
      <c r="AZ285">
        <v>-723041</v>
      </c>
      <c r="BA285">
        <v>-1258111.53</v>
      </c>
      <c r="BB285">
        <v>-1129940</v>
      </c>
      <c r="BC285">
        <v>-638873</v>
      </c>
      <c r="BD285">
        <v>-538198</v>
      </c>
      <c r="BE285">
        <v>-1664791.03</v>
      </c>
      <c r="BF285">
        <v>-1418502</v>
      </c>
      <c r="BG285">
        <v>-1403202</v>
      </c>
      <c r="BH285">
        <v>-323057</v>
      </c>
      <c r="BI285">
        <v>-340841</v>
      </c>
      <c r="BJ285">
        <v>-235515</v>
      </c>
      <c r="BK285">
        <v>-2039619</v>
      </c>
      <c r="BL285">
        <v>-122127</v>
      </c>
    </row>
    <row r="286" spans="1:64" x14ac:dyDescent="0.25">
      <c r="A286" t="s">
        <v>368</v>
      </c>
      <c r="B286">
        <v>-3337908</v>
      </c>
      <c r="C286">
        <v>-9687480.4299999997</v>
      </c>
      <c r="D286">
        <v>-8042001</v>
      </c>
      <c r="E286">
        <v>-5857950</v>
      </c>
      <c r="F286">
        <v>-3705538</v>
      </c>
      <c r="G286">
        <v>-7438226.0199999996</v>
      </c>
      <c r="H286">
        <v>-4531560</v>
      </c>
      <c r="I286">
        <v>-3577753</v>
      </c>
      <c r="J286">
        <v>-2115690</v>
      </c>
      <c r="K286">
        <v>-36164950.399999999</v>
      </c>
      <c r="L286">
        <v>-17907648</v>
      </c>
      <c r="M286">
        <v>-1565427</v>
      </c>
      <c r="N286">
        <v>252867</v>
      </c>
      <c r="O286">
        <v>-7732240.6900000004</v>
      </c>
      <c r="P286">
        <v>-7085758</v>
      </c>
      <c r="Q286">
        <v>-6172475</v>
      </c>
      <c r="R286">
        <v>-3421157</v>
      </c>
      <c r="S286">
        <v>-15896220.77</v>
      </c>
      <c r="T286">
        <v>-12229122</v>
      </c>
      <c r="U286">
        <v>-9582101</v>
      </c>
      <c r="V286">
        <v>-2914400</v>
      </c>
      <c r="W286">
        <v>-18449704.859999999</v>
      </c>
      <c r="X286">
        <v>-16457452</v>
      </c>
      <c r="Y286">
        <v>-5129682</v>
      </c>
      <c r="Z286">
        <v>-610824</v>
      </c>
      <c r="AA286">
        <v>-14576047.74</v>
      </c>
      <c r="AB286">
        <v>-1360042</v>
      </c>
      <c r="AC286">
        <v>-5941866.0999999996</v>
      </c>
      <c r="AD286">
        <v>-3981371</v>
      </c>
      <c r="AE286">
        <v>-1628143</v>
      </c>
      <c r="AF286">
        <v>-2846419</v>
      </c>
      <c r="AG286">
        <v>-16674627.41</v>
      </c>
      <c r="AH286">
        <v>-13378053</v>
      </c>
      <c r="AI286">
        <v>-10739873</v>
      </c>
      <c r="AJ286">
        <v>-3462360</v>
      </c>
      <c r="AK286">
        <v>-13853745.02</v>
      </c>
      <c r="AL286">
        <v>-10135811</v>
      </c>
      <c r="AM286">
        <v>-7753196</v>
      </c>
      <c r="AN286">
        <v>-2425577</v>
      </c>
      <c r="AO286">
        <v>-9809338.3300000001</v>
      </c>
      <c r="AP286">
        <v>-6804778</v>
      </c>
      <c r="AQ286">
        <v>-5670176</v>
      </c>
      <c r="AR286">
        <v>-3370008</v>
      </c>
      <c r="AS286">
        <v>-6077532.2199999997</v>
      </c>
      <c r="AT286">
        <v>-4224025</v>
      </c>
      <c r="AU286">
        <v>-4191842</v>
      </c>
      <c r="AV286">
        <v>-2395789</v>
      </c>
      <c r="AW286">
        <v>-12436963.779999999</v>
      </c>
      <c r="AX286">
        <v>-6253568</v>
      </c>
      <c r="AY286">
        <v>-3803741</v>
      </c>
      <c r="AZ286">
        <v>-1740838</v>
      </c>
      <c r="BA286">
        <v>-5413164.6600000001</v>
      </c>
      <c r="BB286">
        <v>-3279663</v>
      </c>
      <c r="BC286">
        <v>-2625487</v>
      </c>
      <c r="BD286">
        <v>-1082603</v>
      </c>
      <c r="BE286">
        <v>-8489064.5700000003</v>
      </c>
      <c r="BF286">
        <v>-5954893</v>
      </c>
      <c r="BG286">
        <v>-5009409</v>
      </c>
      <c r="BH286">
        <v>-1262963</v>
      </c>
      <c r="BI286">
        <v>-4864833</v>
      </c>
      <c r="BJ286">
        <v>-3141483</v>
      </c>
      <c r="BK286">
        <v>-648296</v>
      </c>
      <c r="BL286">
        <v>333678</v>
      </c>
    </row>
    <row r="287" spans="1:64" x14ac:dyDescent="0.25">
      <c r="A287" t="s">
        <v>369</v>
      </c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</row>
    <row r="288" spans="1:64" x14ac:dyDescent="0.25">
      <c r="A288" t="s">
        <v>370</v>
      </c>
      <c r="B288">
        <v>12810500</v>
      </c>
      <c r="C288">
        <v>58255000</v>
      </c>
      <c r="D288">
        <v>45999000</v>
      </c>
      <c r="E288">
        <v>37890000</v>
      </c>
      <c r="F288">
        <v>10590000</v>
      </c>
      <c r="G288">
        <v>39962552.719999999</v>
      </c>
      <c r="H288">
        <v>30099053</v>
      </c>
      <c r="I288">
        <v>28307147</v>
      </c>
      <c r="J288">
        <v>13867147</v>
      </c>
      <c r="K288">
        <v>80187928.180000007</v>
      </c>
      <c r="L288">
        <v>44041898</v>
      </c>
      <c r="M288">
        <v>20471398</v>
      </c>
      <c r="N288">
        <v>7116530</v>
      </c>
      <c r="O288">
        <v>48577350</v>
      </c>
      <c r="P288">
        <v>39404500</v>
      </c>
      <c r="Q288">
        <v>27627000</v>
      </c>
      <c r="R288">
        <v>19400000</v>
      </c>
      <c r="S288">
        <v>33867105.390000001</v>
      </c>
      <c r="T288">
        <v>29089130</v>
      </c>
      <c r="U288">
        <v>20301191</v>
      </c>
      <c r="V288">
        <v>7631191</v>
      </c>
      <c r="W288">
        <v>24904672.41</v>
      </c>
      <c r="X288">
        <v>17457735</v>
      </c>
      <c r="Y288">
        <v>3400000</v>
      </c>
      <c r="Z288">
        <v>0</v>
      </c>
      <c r="AA288">
        <v>16514037.77</v>
      </c>
      <c r="AB288">
        <v>400000</v>
      </c>
      <c r="AC288">
        <v>800000</v>
      </c>
      <c r="AD288">
        <v>800000</v>
      </c>
      <c r="AE288">
        <v>800000</v>
      </c>
      <c r="AF288">
        <v>0</v>
      </c>
      <c r="AG288">
        <v>21885000</v>
      </c>
      <c r="AH288">
        <v>15885000</v>
      </c>
      <c r="AI288">
        <v>11135000</v>
      </c>
      <c r="AJ288">
        <v>0</v>
      </c>
      <c r="AK288">
        <v>7500000</v>
      </c>
      <c r="AL288">
        <v>5800000</v>
      </c>
      <c r="AM288">
        <v>4800000</v>
      </c>
      <c r="AN288">
        <v>2600000</v>
      </c>
      <c r="AO288">
        <v>1400000</v>
      </c>
      <c r="AP288">
        <v>500000</v>
      </c>
      <c r="AQ288">
        <v>500000</v>
      </c>
      <c r="AR288">
        <v>500000</v>
      </c>
      <c r="AS288">
        <v>8750000</v>
      </c>
      <c r="AT288">
        <v>8250000</v>
      </c>
      <c r="AU288">
        <v>6750000</v>
      </c>
      <c r="AV288">
        <v>1800000</v>
      </c>
      <c r="AW288">
        <v>27850000</v>
      </c>
      <c r="AX288">
        <v>20815000</v>
      </c>
      <c r="AY288">
        <v>4150000</v>
      </c>
      <c r="AZ288">
        <v>1950000</v>
      </c>
      <c r="BA288">
        <v>5763762.9000000004</v>
      </c>
      <c r="BB288">
        <v>2163763</v>
      </c>
      <c r="BC288">
        <v>1913752</v>
      </c>
      <c r="BD288">
        <v>60000</v>
      </c>
      <c r="BE288">
        <v>9665000</v>
      </c>
      <c r="BF288">
        <v>9130000</v>
      </c>
      <c r="BG288">
        <v>7605000</v>
      </c>
      <c r="BH288">
        <v>15000</v>
      </c>
      <c r="BI288">
        <v>115000</v>
      </c>
      <c r="BJ288">
        <v>97</v>
      </c>
      <c r="BK288">
        <v>64</v>
      </c>
      <c r="BL288">
        <v>32</v>
      </c>
    </row>
    <row r="289" spans="1:64" x14ac:dyDescent="0.25">
      <c r="A289" t="s">
        <v>371</v>
      </c>
      <c r="B289">
        <v>10500</v>
      </c>
      <c r="C289">
        <v>15000</v>
      </c>
      <c r="D289">
        <v>9000</v>
      </c>
      <c r="E289">
        <v>0</v>
      </c>
      <c r="F289">
        <v>0</v>
      </c>
      <c r="G289">
        <v>172552.72</v>
      </c>
      <c r="H289">
        <v>69053</v>
      </c>
      <c r="I289">
        <v>77147</v>
      </c>
      <c r="J289">
        <v>37147</v>
      </c>
      <c r="K289">
        <v>258084.34</v>
      </c>
      <c r="L289">
        <v>222054</v>
      </c>
      <c r="M289">
        <v>222054</v>
      </c>
      <c r="N289">
        <v>16530</v>
      </c>
      <c r="O289">
        <v>0</v>
      </c>
      <c r="P289">
        <v>39294000</v>
      </c>
      <c r="Q289">
        <v>27142000</v>
      </c>
      <c r="R289">
        <v>19360000</v>
      </c>
      <c r="S289">
        <v>32638778</v>
      </c>
      <c r="T289">
        <v>0</v>
      </c>
      <c r="U289">
        <v>20270838</v>
      </c>
      <c r="V289">
        <v>7600838</v>
      </c>
      <c r="W289">
        <v>24828865.41</v>
      </c>
      <c r="X289">
        <v>17383878</v>
      </c>
      <c r="Y289">
        <v>3400000</v>
      </c>
      <c r="Z289">
        <v>0</v>
      </c>
      <c r="AA289">
        <v>16500000</v>
      </c>
      <c r="AB289">
        <v>400000</v>
      </c>
      <c r="AC289">
        <v>0</v>
      </c>
      <c r="AD289">
        <v>800000</v>
      </c>
      <c r="AE289">
        <v>800000</v>
      </c>
      <c r="AF289">
        <v>0</v>
      </c>
      <c r="AG289">
        <v>21885000</v>
      </c>
      <c r="AH289">
        <v>0</v>
      </c>
      <c r="AI289">
        <v>0</v>
      </c>
      <c r="AJ289">
        <v>0</v>
      </c>
      <c r="AK289">
        <v>0</v>
      </c>
      <c r="AL289">
        <v>5800000</v>
      </c>
      <c r="AM289">
        <v>0</v>
      </c>
      <c r="AN289">
        <v>0</v>
      </c>
      <c r="AO289">
        <v>0</v>
      </c>
      <c r="AP289">
        <v>500000</v>
      </c>
      <c r="AQ289">
        <v>0</v>
      </c>
      <c r="AR289">
        <v>500000</v>
      </c>
      <c r="AS289">
        <v>8750000</v>
      </c>
      <c r="AT289">
        <v>8250000</v>
      </c>
      <c r="AU289">
        <v>6750000</v>
      </c>
      <c r="AV289">
        <v>1800000</v>
      </c>
      <c r="AW289">
        <v>27850000</v>
      </c>
      <c r="AX289">
        <v>20815000</v>
      </c>
      <c r="AY289">
        <v>4150000</v>
      </c>
      <c r="AZ289">
        <v>1950000</v>
      </c>
      <c r="BA289">
        <v>5700000</v>
      </c>
      <c r="BB289">
        <v>2100000</v>
      </c>
      <c r="BC289">
        <v>0</v>
      </c>
      <c r="BD289">
        <v>0</v>
      </c>
      <c r="BE289">
        <v>9570000</v>
      </c>
      <c r="BF289">
        <v>9070000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</row>
    <row r="290" spans="1:64" x14ac:dyDescent="0.25">
      <c r="A290" t="s">
        <v>372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39294000</v>
      </c>
      <c r="Q290">
        <v>27142000</v>
      </c>
      <c r="R290">
        <v>19360000</v>
      </c>
      <c r="S290">
        <v>32638778</v>
      </c>
      <c r="T290">
        <v>0</v>
      </c>
      <c r="U290">
        <v>20270838</v>
      </c>
      <c r="V290">
        <v>7600838</v>
      </c>
      <c r="W290">
        <v>24828865.41</v>
      </c>
      <c r="X290">
        <v>17383878</v>
      </c>
      <c r="Y290">
        <v>3400000</v>
      </c>
      <c r="Z290">
        <v>0</v>
      </c>
      <c r="AA290">
        <v>16500000</v>
      </c>
      <c r="AB290">
        <v>400000</v>
      </c>
      <c r="AC290">
        <v>0</v>
      </c>
      <c r="AD290">
        <v>800000</v>
      </c>
      <c r="AE290">
        <v>800000</v>
      </c>
      <c r="AF290">
        <v>0</v>
      </c>
      <c r="AG290">
        <v>21885000</v>
      </c>
      <c r="AH290">
        <v>0</v>
      </c>
      <c r="AI290">
        <v>0</v>
      </c>
      <c r="AJ290">
        <v>0</v>
      </c>
      <c r="AK290">
        <v>0</v>
      </c>
      <c r="AL290">
        <v>5800000</v>
      </c>
      <c r="AM290">
        <v>0</v>
      </c>
      <c r="AN290">
        <v>0</v>
      </c>
      <c r="AO290">
        <v>0</v>
      </c>
      <c r="AP290">
        <v>500000</v>
      </c>
      <c r="AQ290">
        <v>0</v>
      </c>
      <c r="AR290">
        <v>500000</v>
      </c>
      <c r="AS290">
        <v>8750000</v>
      </c>
      <c r="AT290">
        <v>8250000</v>
      </c>
      <c r="AU290">
        <v>6750000</v>
      </c>
      <c r="AV290">
        <v>1800000</v>
      </c>
      <c r="AW290">
        <v>27850000</v>
      </c>
      <c r="AX290">
        <v>20815000</v>
      </c>
      <c r="AY290">
        <v>4150000</v>
      </c>
      <c r="AZ290">
        <v>1950000</v>
      </c>
      <c r="BA290">
        <v>5700000</v>
      </c>
      <c r="BB290">
        <v>2100000</v>
      </c>
      <c r="BC290">
        <v>0</v>
      </c>
      <c r="BD290">
        <v>0</v>
      </c>
      <c r="BE290">
        <v>9570000</v>
      </c>
      <c r="BF290">
        <v>9070000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</row>
    <row r="291" spans="1:64" x14ac:dyDescent="0.25">
      <c r="A291" t="s">
        <v>373</v>
      </c>
      <c r="B291">
        <v>10500</v>
      </c>
      <c r="C291">
        <v>15000</v>
      </c>
      <c r="D291">
        <v>9000</v>
      </c>
      <c r="E291">
        <v>0</v>
      </c>
      <c r="F291">
        <v>0</v>
      </c>
      <c r="G291">
        <v>172552.72</v>
      </c>
      <c r="H291">
        <v>69053</v>
      </c>
      <c r="I291">
        <v>77147</v>
      </c>
      <c r="J291">
        <v>37147</v>
      </c>
      <c r="K291">
        <v>258084.34</v>
      </c>
      <c r="L291">
        <v>222054</v>
      </c>
      <c r="M291">
        <v>222054</v>
      </c>
      <c r="N291">
        <v>16530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</row>
    <row r="292" spans="1:64" x14ac:dyDescent="0.25">
      <c r="A292" t="s">
        <v>374</v>
      </c>
      <c r="B292">
        <v>12800000</v>
      </c>
      <c r="C292">
        <v>58240000</v>
      </c>
      <c r="D292">
        <v>45990000</v>
      </c>
      <c r="E292">
        <v>37890000</v>
      </c>
      <c r="F292">
        <v>10590000</v>
      </c>
      <c r="G292">
        <v>39790000</v>
      </c>
      <c r="H292">
        <v>30030000</v>
      </c>
      <c r="I292">
        <v>28230000</v>
      </c>
      <c r="J292">
        <v>13830000</v>
      </c>
      <c r="K292">
        <v>79929843.840000004</v>
      </c>
      <c r="L292">
        <v>43819844</v>
      </c>
      <c r="M292">
        <v>20249344</v>
      </c>
      <c r="N292">
        <v>7100000</v>
      </c>
      <c r="O292">
        <v>48462000</v>
      </c>
      <c r="P292">
        <v>0</v>
      </c>
      <c r="Q292">
        <v>0</v>
      </c>
      <c r="R292">
        <v>0</v>
      </c>
      <c r="S292">
        <v>0</v>
      </c>
      <c r="T292">
        <v>29058777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800000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15000</v>
      </c>
      <c r="BI292">
        <v>115000</v>
      </c>
      <c r="BJ292">
        <v>97</v>
      </c>
      <c r="BK292">
        <v>64</v>
      </c>
      <c r="BL292">
        <v>32</v>
      </c>
    </row>
    <row r="293" spans="1:64" x14ac:dyDescent="0.25">
      <c r="A293" t="s">
        <v>375</v>
      </c>
      <c r="B293">
        <v>12800000</v>
      </c>
      <c r="C293">
        <v>58240000</v>
      </c>
      <c r="D293">
        <v>45990000</v>
      </c>
      <c r="E293">
        <v>37890000</v>
      </c>
      <c r="F293">
        <v>10590000</v>
      </c>
      <c r="G293">
        <v>39790000</v>
      </c>
      <c r="H293">
        <v>30030000</v>
      </c>
      <c r="I293">
        <v>28230000</v>
      </c>
      <c r="J293">
        <v>13830000</v>
      </c>
      <c r="K293">
        <v>79929843.840000004</v>
      </c>
      <c r="L293">
        <v>43819844</v>
      </c>
      <c r="M293">
        <v>20249344</v>
      </c>
      <c r="N293">
        <v>7100000</v>
      </c>
      <c r="O293">
        <v>48462000</v>
      </c>
      <c r="P293">
        <v>0</v>
      </c>
      <c r="Q293">
        <v>0</v>
      </c>
      <c r="R293">
        <v>0</v>
      </c>
      <c r="S293">
        <v>0</v>
      </c>
      <c r="T293">
        <v>29058777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800000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</row>
    <row r="294" spans="1:64" x14ac:dyDescent="0.25">
      <c r="A294" t="s">
        <v>376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15000</v>
      </c>
      <c r="BI294">
        <v>115000</v>
      </c>
      <c r="BJ294">
        <v>97</v>
      </c>
      <c r="BK294">
        <v>64</v>
      </c>
      <c r="BL294">
        <v>32</v>
      </c>
    </row>
    <row r="295" spans="1:64" x14ac:dyDescent="0.25">
      <c r="A295" t="s">
        <v>377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115350</v>
      </c>
      <c r="P295">
        <v>110500</v>
      </c>
      <c r="Q295">
        <v>485000</v>
      </c>
      <c r="R295">
        <v>40000</v>
      </c>
      <c r="S295">
        <v>1228327.3899999999</v>
      </c>
      <c r="T295">
        <v>30353</v>
      </c>
      <c r="U295">
        <v>30353</v>
      </c>
      <c r="V295">
        <v>30353</v>
      </c>
      <c r="W295">
        <v>75807</v>
      </c>
      <c r="X295">
        <v>73857</v>
      </c>
      <c r="Y295">
        <v>0</v>
      </c>
      <c r="Z295">
        <v>0</v>
      </c>
      <c r="AA295">
        <v>14037.77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15885000</v>
      </c>
      <c r="AI295">
        <v>11135000</v>
      </c>
      <c r="AJ295">
        <v>0</v>
      </c>
      <c r="AK295">
        <v>7500000</v>
      </c>
      <c r="AL295">
        <v>0</v>
      </c>
      <c r="AM295">
        <v>4800000</v>
      </c>
      <c r="AN295">
        <v>2600000</v>
      </c>
      <c r="AO295">
        <v>1400000</v>
      </c>
      <c r="AP295">
        <v>0</v>
      </c>
      <c r="AQ295">
        <v>500000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63762.9</v>
      </c>
      <c r="BB295">
        <v>63763</v>
      </c>
      <c r="BC295">
        <v>1913752</v>
      </c>
      <c r="BD295">
        <v>60000</v>
      </c>
      <c r="BE295">
        <v>95000</v>
      </c>
      <c r="BF295">
        <v>60000</v>
      </c>
      <c r="BG295">
        <v>7605000</v>
      </c>
      <c r="BH295">
        <v>0</v>
      </c>
      <c r="BI295">
        <v>0</v>
      </c>
      <c r="BJ295">
        <v>0</v>
      </c>
      <c r="BK295">
        <v>0</v>
      </c>
      <c r="BL295">
        <v>0</v>
      </c>
    </row>
    <row r="296" spans="1:64" x14ac:dyDescent="0.25">
      <c r="A296" t="s">
        <v>378</v>
      </c>
      <c r="B296">
        <v>-14714549</v>
      </c>
      <c r="C296">
        <v>-61373942.43</v>
      </c>
      <c r="D296">
        <v>-46715634</v>
      </c>
      <c r="E296">
        <v>-34194818</v>
      </c>
      <c r="F296">
        <v>-11883016</v>
      </c>
      <c r="G296">
        <v>-41063081.740000002</v>
      </c>
      <c r="H296">
        <v>-30994320</v>
      </c>
      <c r="I296">
        <v>-26119360</v>
      </c>
      <c r="J296">
        <v>-14423362</v>
      </c>
      <c r="K296">
        <v>-49441348.310000002</v>
      </c>
      <c r="L296">
        <v>-26928996</v>
      </c>
      <c r="M296">
        <v>-19297030</v>
      </c>
      <c r="N296">
        <v>-10445267</v>
      </c>
      <c r="O296">
        <v>-36128203.289999999</v>
      </c>
      <c r="P296">
        <v>-24569742</v>
      </c>
      <c r="Q296">
        <v>-16946157</v>
      </c>
      <c r="R296">
        <v>-10837686</v>
      </c>
      <c r="S296">
        <v>-30156878.27</v>
      </c>
      <c r="T296">
        <v>-22644906</v>
      </c>
      <c r="U296">
        <v>-13123909</v>
      </c>
      <c r="V296">
        <v>-8213928</v>
      </c>
      <c r="W296">
        <v>-12569734.57</v>
      </c>
      <c r="X296">
        <v>-6680676</v>
      </c>
      <c r="Y296">
        <v>-207277</v>
      </c>
      <c r="Z296">
        <v>-123877</v>
      </c>
      <c r="AA296">
        <v>-24875010.460000001</v>
      </c>
      <c r="AB296">
        <v>-3345220</v>
      </c>
      <c r="AC296">
        <v>-5518982</v>
      </c>
      <c r="AD296">
        <v>-3776797</v>
      </c>
      <c r="AE296">
        <v>-2762391</v>
      </c>
      <c r="AF296">
        <v>-1056196</v>
      </c>
      <c r="AG296">
        <v>-15280392</v>
      </c>
      <c r="AH296">
        <v>-8955877</v>
      </c>
      <c r="AI296">
        <v>-3808211</v>
      </c>
      <c r="AJ296">
        <v>-810356</v>
      </c>
      <c r="AK296">
        <v>-11322942</v>
      </c>
      <c r="AL296">
        <v>-10107587</v>
      </c>
      <c r="AM296">
        <v>-8327231</v>
      </c>
      <c r="AN296">
        <v>-2654356</v>
      </c>
      <c r="AO296">
        <v>-7123160.5199999996</v>
      </c>
      <c r="AP296">
        <v>-5607805</v>
      </c>
      <c r="AQ296">
        <v>-4435789</v>
      </c>
      <c r="AR296">
        <v>-595444</v>
      </c>
      <c r="AS296">
        <v>-8429917.1999999993</v>
      </c>
      <c r="AT296">
        <v>-7002438</v>
      </c>
      <c r="AU296">
        <v>-5124959</v>
      </c>
      <c r="AV296">
        <v>-1197479</v>
      </c>
      <c r="AW296">
        <v>-21689927.199999999</v>
      </c>
      <c r="AX296">
        <v>-14538448</v>
      </c>
      <c r="AY296">
        <v>-2011969</v>
      </c>
      <c r="AZ296">
        <v>-1185489</v>
      </c>
      <c r="BA296">
        <v>-3285029</v>
      </c>
      <c r="BB296">
        <v>-682570</v>
      </c>
      <c r="BC296">
        <v>-255111</v>
      </c>
      <c r="BD296">
        <v>-27459</v>
      </c>
      <c r="BE296">
        <v>-9581390.3000000007</v>
      </c>
      <c r="BF296">
        <v>-6069065</v>
      </c>
      <c r="BG296">
        <v>-4703960</v>
      </c>
      <c r="BH296">
        <v>0</v>
      </c>
      <c r="BI296">
        <v>0</v>
      </c>
      <c r="BJ296">
        <v>0</v>
      </c>
      <c r="BK296">
        <v>0</v>
      </c>
      <c r="BL296">
        <v>0</v>
      </c>
    </row>
    <row r="297" spans="1:64" x14ac:dyDescent="0.25">
      <c r="A297" t="s">
        <v>379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-24569742</v>
      </c>
      <c r="Q297">
        <v>-16561157</v>
      </c>
      <c r="R297">
        <v>-10627686</v>
      </c>
      <c r="S297">
        <v>-29826878.27</v>
      </c>
      <c r="T297">
        <v>0</v>
      </c>
      <c r="U297">
        <v>-13123909</v>
      </c>
      <c r="V297">
        <v>-8213928</v>
      </c>
      <c r="W297">
        <v>-12569734.57</v>
      </c>
      <c r="X297">
        <v>-6680676</v>
      </c>
      <c r="Y297">
        <v>-207277</v>
      </c>
      <c r="Z297">
        <v>-123877</v>
      </c>
      <c r="AA297">
        <v>-24875010.460000001</v>
      </c>
      <c r="AB297">
        <v>-3345220</v>
      </c>
      <c r="AC297">
        <v>0</v>
      </c>
      <c r="AD297">
        <v>-3776797</v>
      </c>
      <c r="AE297">
        <v>-2762391</v>
      </c>
      <c r="AF297">
        <v>-1056196</v>
      </c>
      <c r="AG297">
        <v>-15280392</v>
      </c>
      <c r="AH297">
        <v>0</v>
      </c>
      <c r="AI297">
        <v>0</v>
      </c>
      <c r="AJ297">
        <v>0</v>
      </c>
      <c r="AK297">
        <v>0</v>
      </c>
      <c r="AL297">
        <v>-10107587</v>
      </c>
      <c r="AM297">
        <v>0</v>
      </c>
      <c r="AN297">
        <v>0</v>
      </c>
      <c r="AO297">
        <v>0</v>
      </c>
      <c r="AP297">
        <v>-5607805</v>
      </c>
      <c r="AQ297">
        <v>0</v>
      </c>
      <c r="AR297">
        <v>-595444</v>
      </c>
      <c r="AS297">
        <v>-8429917.1999999993</v>
      </c>
      <c r="AT297">
        <v>-7002438</v>
      </c>
      <c r="AU297">
        <v>-5124959</v>
      </c>
      <c r="AV297">
        <v>-1197479</v>
      </c>
      <c r="AW297">
        <v>-21689927.199999999</v>
      </c>
      <c r="AX297">
        <v>-14538448</v>
      </c>
      <c r="AY297">
        <v>-2011969</v>
      </c>
      <c r="AZ297">
        <v>-1185489</v>
      </c>
      <c r="BA297">
        <v>-3284837.2</v>
      </c>
      <c r="BB297">
        <v>-682378</v>
      </c>
      <c r="BC297">
        <v>0</v>
      </c>
      <c r="BD297">
        <v>0</v>
      </c>
      <c r="BE297">
        <v>-9345659.9399999995</v>
      </c>
      <c r="BF297">
        <v>-6069065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</row>
    <row r="298" spans="1:64" x14ac:dyDescent="0.25">
      <c r="A298" t="s">
        <v>380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-24569742</v>
      </c>
      <c r="Q298">
        <v>-16561157</v>
      </c>
      <c r="R298">
        <v>-10627686</v>
      </c>
      <c r="S298">
        <v>-29826878.27</v>
      </c>
      <c r="T298">
        <v>0</v>
      </c>
      <c r="U298">
        <v>-13123909</v>
      </c>
      <c r="V298">
        <v>-8213928</v>
      </c>
      <c r="W298">
        <v>-12569734.57</v>
      </c>
      <c r="X298">
        <v>-6680676</v>
      </c>
      <c r="Y298">
        <v>-207277</v>
      </c>
      <c r="Z298">
        <v>-123877</v>
      </c>
      <c r="AA298">
        <v>-24875010.460000001</v>
      </c>
      <c r="AB298">
        <v>-3345220</v>
      </c>
      <c r="AC298">
        <v>0</v>
      </c>
      <c r="AD298">
        <v>-3776797</v>
      </c>
      <c r="AE298">
        <v>-2762391</v>
      </c>
      <c r="AF298">
        <v>-1056196</v>
      </c>
      <c r="AG298">
        <v>-15280392</v>
      </c>
      <c r="AH298">
        <v>0</v>
      </c>
      <c r="AI298">
        <v>0</v>
      </c>
      <c r="AJ298">
        <v>0</v>
      </c>
      <c r="AK298">
        <v>0</v>
      </c>
      <c r="AL298">
        <v>-10107587</v>
      </c>
      <c r="AM298">
        <v>0</v>
      </c>
      <c r="AN298">
        <v>0</v>
      </c>
      <c r="AO298">
        <v>0</v>
      </c>
      <c r="AP298">
        <v>-5607805</v>
      </c>
      <c r="AQ298">
        <v>0</v>
      </c>
      <c r="AR298">
        <v>-595444</v>
      </c>
      <c r="AS298">
        <v>-8429917.1999999993</v>
      </c>
      <c r="AT298">
        <v>-7002438</v>
      </c>
      <c r="AU298">
        <v>-5124959</v>
      </c>
      <c r="AV298">
        <v>-1197479</v>
      </c>
      <c r="AW298">
        <v>-21689927.199999999</v>
      </c>
      <c r="AX298">
        <v>-14538448</v>
      </c>
      <c r="AY298">
        <v>-2011969</v>
      </c>
      <c r="AZ298">
        <v>-1185489</v>
      </c>
      <c r="BA298">
        <v>-3284837.2</v>
      </c>
      <c r="BB298">
        <v>-682378</v>
      </c>
      <c r="BC298">
        <v>0</v>
      </c>
      <c r="BD298">
        <v>0</v>
      </c>
      <c r="BE298">
        <v>-9345659.9399999995</v>
      </c>
      <c r="BF298">
        <v>-6069065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</row>
    <row r="299" spans="1:64" x14ac:dyDescent="0.25">
      <c r="A299" t="s">
        <v>381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-41063081.740000002</v>
      </c>
      <c r="H299">
        <v>-30994320</v>
      </c>
      <c r="I299">
        <v>-26119360</v>
      </c>
      <c r="J299">
        <v>-14423362</v>
      </c>
      <c r="K299">
        <v>-49441348.310000002</v>
      </c>
      <c r="L299">
        <v>-26928996</v>
      </c>
      <c r="M299">
        <v>-19297030</v>
      </c>
      <c r="N299">
        <v>-10445267</v>
      </c>
      <c r="O299">
        <v>-36128203.289999999</v>
      </c>
      <c r="P299">
        <v>0</v>
      </c>
      <c r="Q299">
        <v>0</v>
      </c>
      <c r="R299">
        <v>0</v>
      </c>
      <c r="S299">
        <v>0</v>
      </c>
      <c r="T299">
        <v>-22644906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-5518982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</row>
    <row r="300" spans="1:64" x14ac:dyDescent="0.25">
      <c r="A300" t="s">
        <v>382</v>
      </c>
      <c r="B300">
        <v>-14701049</v>
      </c>
      <c r="C300">
        <v>-61331942.43</v>
      </c>
      <c r="D300">
        <v>-46687134</v>
      </c>
      <c r="E300">
        <v>-34175918</v>
      </c>
      <c r="F300">
        <v>-11873116</v>
      </c>
      <c r="G300">
        <v>-41063081.740000002</v>
      </c>
      <c r="H300">
        <v>-30994320</v>
      </c>
      <c r="I300">
        <v>-26119360</v>
      </c>
      <c r="J300">
        <v>-14423362</v>
      </c>
      <c r="K300">
        <v>-49441348.310000002</v>
      </c>
      <c r="L300">
        <v>-26928996</v>
      </c>
      <c r="M300">
        <v>-19297030</v>
      </c>
      <c r="N300">
        <v>-10445267</v>
      </c>
      <c r="O300">
        <v>-36128203.289999999</v>
      </c>
      <c r="P300">
        <v>0</v>
      </c>
      <c r="Q300">
        <v>0</v>
      </c>
      <c r="R300">
        <v>0</v>
      </c>
      <c r="S300">
        <v>0</v>
      </c>
      <c r="T300">
        <v>-22644906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-5518982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</row>
    <row r="301" spans="1:64" x14ac:dyDescent="0.25">
      <c r="A301" t="s">
        <v>383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-385000</v>
      </c>
      <c r="R301">
        <v>-210000</v>
      </c>
      <c r="S301">
        <v>-330000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-8955877</v>
      </c>
      <c r="AI301">
        <v>-3808211</v>
      </c>
      <c r="AJ301">
        <v>-810356</v>
      </c>
      <c r="AK301">
        <v>-11322942</v>
      </c>
      <c r="AL301">
        <v>0</v>
      </c>
      <c r="AM301">
        <v>-8327231</v>
      </c>
      <c r="AN301">
        <v>-2654356</v>
      </c>
      <c r="AO301">
        <v>-7123160.5199999996</v>
      </c>
      <c r="AP301">
        <v>0</v>
      </c>
      <c r="AQ301">
        <v>-4435789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-191.8</v>
      </c>
      <c r="BB301">
        <v>-192</v>
      </c>
      <c r="BC301">
        <v>-255111</v>
      </c>
      <c r="BD301">
        <v>-27459</v>
      </c>
      <c r="BE301">
        <v>-235730.36</v>
      </c>
      <c r="BF301">
        <v>0</v>
      </c>
      <c r="BG301">
        <v>-4703960</v>
      </c>
      <c r="BH301">
        <v>0</v>
      </c>
      <c r="BI301">
        <v>0</v>
      </c>
      <c r="BJ301">
        <v>0</v>
      </c>
      <c r="BK301">
        <v>0</v>
      </c>
      <c r="BL301">
        <v>0</v>
      </c>
    </row>
    <row r="302" spans="1:64" x14ac:dyDescent="0.25">
      <c r="A302" t="s">
        <v>384</v>
      </c>
      <c r="B302">
        <v>-538131</v>
      </c>
      <c r="C302">
        <v>-3093651.24</v>
      </c>
      <c r="D302">
        <v>-2581184</v>
      </c>
      <c r="E302">
        <v>-2090336</v>
      </c>
      <c r="F302">
        <v>-503624</v>
      </c>
      <c r="G302">
        <v>-2979481.5</v>
      </c>
      <c r="H302">
        <v>-2447787</v>
      </c>
      <c r="I302">
        <v>-1936335</v>
      </c>
      <c r="J302">
        <v>-443555</v>
      </c>
      <c r="K302">
        <v>-2301578.73</v>
      </c>
      <c r="L302">
        <v>-1953104</v>
      </c>
      <c r="M302">
        <v>-1508374</v>
      </c>
      <c r="N302">
        <v>-197997</v>
      </c>
      <c r="O302">
        <v>0</v>
      </c>
      <c r="P302">
        <v>-1784207</v>
      </c>
      <c r="Q302">
        <v>-1565264</v>
      </c>
      <c r="R302">
        <v>-607128</v>
      </c>
      <c r="S302">
        <v>-2709.61</v>
      </c>
      <c r="T302">
        <v>0</v>
      </c>
      <c r="U302">
        <v>0</v>
      </c>
      <c r="V302">
        <v>0</v>
      </c>
      <c r="W302">
        <v>-820.86</v>
      </c>
      <c r="X302">
        <v>-821</v>
      </c>
      <c r="Y302">
        <v>-592</v>
      </c>
      <c r="Z302">
        <v>-294</v>
      </c>
      <c r="AA302">
        <v>-1590.66</v>
      </c>
      <c r="AB302">
        <v>-100</v>
      </c>
      <c r="AC302">
        <v>-385.97</v>
      </c>
      <c r="AD302">
        <v>-287</v>
      </c>
      <c r="AE302">
        <v>-190</v>
      </c>
      <c r="AF302">
        <v>0</v>
      </c>
      <c r="AG302">
        <v>-770.99</v>
      </c>
      <c r="AH302">
        <v>-642</v>
      </c>
      <c r="AI302">
        <v>-444</v>
      </c>
      <c r="AJ302">
        <v>-249</v>
      </c>
      <c r="AK302">
        <v>-1281.8900000000001</v>
      </c>
      <c r="AL302">
        <v>-924</v>
      </c>
      <c r="AM302">
        <v>-688</v>
      </c>
      <c r="AN302">
        <v>-341</v>
      </c>
      <c r="AO302">
        <v>-4612.32</v>
      </c>
      <c r="AP302">
        <v>-4448</v>
      </c>
      <c r="AQ302">
        <v>-4059</v>
      </c>
      <c r="AR302">
        <v>-290</v>
      </c>
      <c r="AS302">
        <v>-2358.09</v>
      </c>
      <c r="AT302">
        <v>-1938</v>
      </c>
      <c r="AU302">
        <v>-777</v>
      </c>
      <c r="AV302">
        <v>-398</v>
      </c>
      <c r="AW302">
        <v>-269.75</v>
      </c>
      <c r="AX302">
        <v>-270</v>
      </c>
      <c r="AY302">
        <v>-270</v>
      </c>
      <c r="AZ302">
        <v>-270</v>
      </c>
      <c r="BA302">
        <v>-1179.6400000000001</v>
      </c>
      <c r="BB302">
        <v>-813</v>
      </c>
      <c r="BC302">
        <v>-503</v>
      </c>
      <c r="BD302">
        <v>-194</v>
      </c>
      <c r="BE302">
        <v>-544.92999999999995</v>
      </c>
      <c r="BF302">
        <v>-409</v>
      </c>
      <c r="BG302">
        <v>-272</v>
      </c>
      <c r="BH302">
        <v>0</v>
      </c>
      <c r="BI302">
        <v>0</v>
      </c>
      <c r="BJ302">
        <v>0</v>
      </c>
      <c r="BK302">
        <v>0</v>
      </c>
      <c r="BL302">
        <v>0</v>
      </c>
    </row>
    <row r="303" spans="1:64" x14ac:dyDescent="0.25">
      <c r="A303" t="s">
        <v>385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497153.49</v>
      </c>
      <c r="X303">
        <v>496852</v>
      </c>
      <c r="Y303">
        <v>431513</v>
      </c>
      <c r="Z303">
        <v>170815</v>
      </c>
      <c r="AA303">
        <v>554204.11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6616176</v>
      </c>
      <c r="AP303">
        <v>6616176</v>
      </c>
      <c r="AQ303">
        <v>6616176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</row>
    <row r="304" spans="1:64" x14ac:dyDescent="0.25">
      <c r="A304" t="s">
        <v>386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-761216.03</v>
      </c>
      <c r="P304">
        <v>-761216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</row>
    <row r="305" spans="1:64" x14ac:dyDescent="0.25">
      <c r="A305" t="s">
        <v>387</v>
      </c>
      <c r="B305">
        <v>0</v>
      </c>
      <c r="C305">
        <v>1157269.4099999999</v>
      </c>
      <c r="D305">
        <v>1157270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</row>
    <row r="306" spans="1:64" x14ac:dyDescent="0.25">
      <c r="A306" t="s">
        <v>388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-823225.59</v>
      </c>
      <c r="H306">
        <v>-822225</v>
      </c>
      <c r="I306">
        <v>-822225</v>
      </c>
      <c r="J306">
        <v>-137350</v>
      </c>
      <c r="K306">
        <v>-207111.13</v>
      </c>
      <c r="L306">
        <v>-259581</v>
      </c>
      <c r="M306">
        <v>-259581</v>
      </c>
      <c r="N306">
        <v>-259581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</row>
    <row r="307" spans="1:64" x14ac:dyDescent="0.25">
      <c r="A307" t="s">
        <v>389</v>
      </c>
      <c r="B307">
        <v>0</v>
      </c>
      <c r="C307">
        <v>-5181912.9800000004</v>
      </c>
      <c r="D307">
        <v>-5181896</v>
      </c>
      <c r="E307">
        <v>-5144612</v>
      </c>
      <c r="F307">
        <v>-138</v>
      </c>
      <c r="G307">
        <v>-2708699.69</v>
      </c>
      <c r="H307">
        <v>-2708608</v>
      </c>
      <c r="I307">
        <v>-2682287</v>
      </c>
      <c r="J307">
        <v>0</v>
      </c>
      <c r="K307">
        <v>-3136363.52</v>
      </c>
      <c r="L307">
        <v>-3136348</v>
      </c>
      <c r="M307">
        <v>-3129215</v>
      </c>
      <c r="N307">
        <v>-107</v>
      </c>
      <c r="O307">
        <v>-3633080.19</v>
      </c>
      <c r="P307">
        <v>-3633029</v>
      </c>
      <c r="Q307">
        <v>-3558914</v>
      </c>
      <c r="R307">
        <v>-62</v>
      </c>
      <c r="S307">
        <v>-5014931.0199999996</v>
      </c>
      <c r="T307">
        <v>-5014930</v>
      </c>
      <c r="U307">
        <v>-4936095</v>
      </c>
      <c r="V307">
        <v>0</v>
      </c>
      <c r="W307">
        <v>-6282449.8399999999</v>
      </c>
      <c r="X307">
        <v>-6282426</v>
      </c>
      <c r="Y307">
        <v>-6266141</v>
      </c>
      <c r="Z307">
        <v>0</v>
      </c>
      <c r="AA307">
        <v>-3724688.81</v>
      </c>
      <c r="AB307">
        <v>0</v>
      </c>
      <c r="AC307">
        <v>-3141005.87</v>
      </c>
      <c r="AD307">
        <v>-3140998</v>
      </c>
      <c r="AE307">
        <v>-3141154</v>
      </c>
      <c r="AF307">
        <v>0</v>
      </c>
      <c r="AG307">
        <v>-2916824.65</v>
      </c>
      <c r="AH307">
        <v>-2916813</v>
      </c>
      <c r="AI307">
        <v>-2916495</v>
      </c>
      <c r="AJ307">
        <v>0</v>
      </c>
      <c r="AK307">
        <v>-2507590.04</v>
      </c>
      <c r="AL307">
        <v>-2507448</v>
      </c>
      <c r="AM307">
        <v>-2507331</v>
      </c>
      <c r="AN307">
        <v>-1</v>
      </c>
      <c r="AO307">
        <v>-2069545.08</v>
      </c>
      <c r="AP307">
        <v>-2069540</v>
      </c>
      <c r="AQ307">
        <v>-2069426</v>
      </c>
      <c r="AR307">
        <v>-10</v>
      </c>
      <c r="AS307">
        <v>-806100.54</v>
      </c>
      <c r="AT307">
        <v>-806081</v>
      </c>
      <c r="AU307">
        <v>-806043</v>
      </c>
      <c r="AV307">
        <v>0</v>
      </c>
      <c r="AW307">
        <v>-544610.68999999994</v>
      </c>
      <c r="AX307">
        <v>-544608</v>
      </c>
      <c r="AY307">
        <v>-544569</v>
      </c>
      <c r="AZ307">
        <v>-19</v>
      </c>
      <c r="BA307">
        <v>-1266988.3799999999</v>
      </c>
      <c r="BB307">
        <v>-1263816</v>
      </c>
      <c r="BC307">
        <v>-1263414</v>
      </c>
      <c r="BD307">
        <v>-3</v>
      </c>
      <c r="BE307">
        <v>-733471.81</v>
      </c>
      <c r="BF307">
        <v>-733471</v>
      </c>
      <c r="BG307">
        <v>-733358</v>
      </c>
      <c r="BH307">
        <v>-14498</v>
      </c>
      <c r="BI307">
        <v>-767250</v>
      </c>
      <c r="BJ307">
        <v>-755825</v>
      </c>
      <c r="BK307">
        <v>-742339</v>
      </c>
      <c r="BL307">
        <v>0</v>
      </c>
    </row>
    <row r="308" spans="1:64" x14ac:dyDescent="0.25">
      <c r="A308" t="s">
        <v>390</v>
      </c>
      <c r="B308">
        <v>-647751</v>
      </c>
      <c r="C308">
        <v>-1438579.44</v>
      </c>
      <c r="D308">
        <v>-986641</v>
      </c>
      <c r="E308">
        <v>-619555</v>
      </c>
      <c r="F308">
        <v>-160286</v>
      </c>
      <c r="G308">
        <v>-1259882.47</v>
      </c>
      <c r="H308">
        <v>-946662</v>
      </c>
      <c r="I308">
        <v>-701981</v>
      </c>
      <c r="J308">
        <v>-526756</v>
      </c>
      <c r="K308">
        <v>-837331.27</v>
      </c>
      <c r="L308">
        <v>-614170</v>
      </c>
      <c r="M308">
        <v>-500788</v>
      </c>
      <c r="N308">
        <v>-130682</v>
      </c>
      <c r="O308">
        <v>-775941.17</v>
      </c>
      <c r="P308">
        <v>-579953</v>
      </c>
      <c r="Q308">
        <v>-214364</v>
      </c>
      <c r="R308">
        <v>-219352</v>
      </c>
      <c r="S308">
        <v>-966667.81</v>
      </c>
      <c r="T308">
        <v>-711990</v>
      </c>
      <c r="U308">
        <v>-491078</v>
      </c>
      <c r="V308">
        <v>-405929</v>
      </c>
      <c r="W308">
        <v>-610576.88</v>
      </c>
      <c r="X308">
        <v>-370882</v>
      </c>
      <c r="Y308">
        <v>-223705</v>
      </c>
      <c r="Z308">
        <v>-149088</v>
      </c>
      <c r="AA308">
        <v>-482966.16</v>
      </c>
      <c r="AB308">
        <v>-130428</v>
      </c>
      <c r="AC308">
        <v>-659734.21</v>
      </c>
      <c r="AD308">
        <v>-505661</v>
      </c>
      <c r="AE308">
        <v>-355606</v>
      </c>
      <c r="AF308">
        <v>-165947</v>
      </c>
      <c r="AG308">
        <v>-620751.21</v>
      </c>
      <c r="AH308">
        <v>-439642</v>
      </c>
      <c r="AI308">
        <v>-422600</v>
      </c>
      <c r="AJ308">
        <v>-154501</v>
      </c>
      <c r="AK308">
        <v>-845059.69</v>
      </c>
      <c r="AL308">
        <v>-685337</v>
      </c>
      <c r="AM308">
        <v>-525962</v>
      </c>
      <c r="AN308">
        <v>-258994</v>
      </c>
      <c r="AO308">
        <v>-1175965.95</v>
      </c>
      <c r="AP308">
        <v>-909629</v>
      </c>
      <c r="AQ308">
        <v>-620517</v>
      </c>
      <c r="AR308">
        <v>-230215</v>
      </c>
      <c r="AS308">
        <v>-1236986.6200000001</v>
      </c>
      <c r="AT308">
        <v>-811701</v>
      </c>
      <c r="AU308">
        <v>-534907</v>
      </c>
      <c r="AV308">
        <v>-153705</v>
      </c>
      <c r="AW308">
        <v>-869495.19</v>
      </c>
      <c r="AX308">
        <v>-545114</v>
      </c>
      <c r="AY308">
        <v>-372420</v>
      </c>
      <c r="AZ308">
        <v>-122242</v>
      </c>
      <c r="BA308">
        <v>-690847.88</v>
      </c>
      <c r="BB308">
        <v>-445933</v>
      </c>
      <c r="BC308">
        <v>-341779</v>
      </c>
      <c r="BD308">
        <v>-97474</v>
      </c>
      <c r="BE308">
        <v>-790424.17</v>
      </c>
      <c r="BF308">
        <v>-460642</v>
      </c>
      <c r="BG308">
        <v>-408039</v>
      </c>
      <c r="BH308">
        <v>0</v>
      </c>
      <c r="BI308">
        <v>0</v>
      </c>
      <c r="BJ308">
        <v>0</v>
      </c>
      <c r="BK308">
        <v>0</v>
      </c>
      <c r="BL308">
        <v>0</v>
      </c>
    </row>
    <row r="309" spans="1:64" x14ac:dyDescent="0.25">
      <c r="A309" t="s">
        <v>391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-2164921.11</v>
      </c>
      <c r="P309">
        <v>0</v>
      </c>
      <c r="Q309">
        <v>-761216</v>
      </c>
      <c r="R309">
        <v>-761216</v>
      </c>
      <c r="S309">
        <v>-391875.3</v>
      </c>
      <c r="T309">
        <v>-395637</v>
      </c>
      <c r="U309">
        <v>-402483</v>
      </c>
      <c r="V309">
        <v>-185693</v>
      </c>
      <c r="W309">
        <v>-4053923.1</v>
      </c>
      <c r="X309">
        <v>-168634</v>
      </c>
      <c r="Y309">
        <v>-168634</v>
      </c>
      <c r="Z309">
        <v>-168634</v>
      </c>
      <c r="AA309">
        <v>0</v>
      </c>
      <c r="AB309">
        <v>0</v>
      </c>
      <c r="AC309">
        <v>0.3</v>
      </c>
      <c r="AD309">
        <v>0</v>
      </c>
      <c r="AE309">
        <v>0</v>
      </c>
      <c r="AF309">
        <v>0</v>
      </c>
      <c r="AG309">
        <v>-0.51</v>
      </c>
      <c r="AH309">
        <v>0</v>
      </c>
      <c r="AI309">
        <v>0</v>
      </c>
      <c r="AJ309">
        <v>0</v>
      </c>
      <c r="AK309">
        <v>-1.32</v>
      </c>
      <c r="AL309">
        <v>0</v>
      </c>
      <c r="AM309">
        <v>0</v>
      </c>
      <c r="AN309">
        <v>0</v>
      </c>
      <c r="AO309">
        <v>1.6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3680068.36</v>
      </c>
      <c r="BF309">
        <v>-327746</v>
      </c>
      <c r="BG309">
        <v>-327746</v>
      </c>
      <c r="BH309">
        <v>-436408</v>
      </c>
      <c r="BI309">
        <v>3679159</v>
      </c>
      <c r="BJ309">
        <v>1888101</v>
      </c>
      <c r="BK309">
        <v>12587</v>
      </c>
      <c r="BL309">
        <v>-329476</v>
      </c>
    </row>
    <row r="310" spans="1:64" x14ac:dyDescent="0.25">
      <c r="A310" t="s">
        <v>392</v>
      </c>
      <c r="B310">
        <v>-3089931</v>
      </c>
      <c r="C310">
        <v>-11675816.68</v>
      </c>
      <c r="D310">
        <v>-8309085</v>
      </c>
      <c r="E310">
        <v>-4159321</v>
      </c>
      <c r="F310">
        <v>-1957064</v>
      </c>
      <c r="G310">
        <v>-8871818.2799999993</v>
      </c>
      <c r="H310">
        <v>-7820549</v>
      </c>
      <c r="I310">
        <v>-3955041</v>
      </c>
      <c r="J310">
        <v>-1663876</v>
      </c>
      <c r="K310">
        <v>24264195.219999999</v>
      </c>
      <c r="L310">
        <v>11149699</v>
      </c>
      <c r="M310">
        <v>-4223590</v>
      </c>
      <c r="N310">
        <v>-3917104</v>
      </c>
      <c r="O310">
        <v>5113988.2300000004</v>
      </c>
      <c r="P310">
        <v>8076353</v>
      </c>
      <c r="Q310">
        <v>4581085</v>
      </c>
      <c r="R310">
        <v>6974556</v>
      </c>
      <c r="S310">
        <v>-2665956.62</v>
      </c>
      <c r="T310">
        <v>321667</v>
      </c>
      <c r="U310">
        <v>1347626</v>
      </c>
      <c r="V310">
        <v>-1174359</v>
      </c>
      <c r="W310">
        <v>1884320.65</v>
      </c>
      <c r="X310">
        <v>4451148</v>
      </c>
      <c r="Y310">
        <v>-3034836</v>
      </c>
      <c r="Z310">
        <v>-271078</v>
      </c>
      <c r="AA310">
        <v>-12016014.220000001</v>
      </c>
      <c r="AB310">
        <v>-3075748</v>
      </c>
      <c r="AC310">
        <v>-8520107.7400000002</v>
      </c>
      <c r="AD310">
        <v>-6623743</v>
      </c>
      <c r="AE310">
        <v>-5459341</v>
      </c>
      <c r="AF310">
        <v>-1222143</v>
      </c>
      <c r="AG310">
        <v>3066260.64</v>
      </c>
      <c r="AH310">
        <v>3572026</v>
      </c>
      <c r="AI310">
        <v>3987250</v>
      </c>
      <c r="AJ310">
        <v>-965106</v>
      </c>
      <c r="AK310">
        <v>-7176874.9500000002</v>
      </c>
      <c r="AL310">
        <v>-7501296</v>
      </c>
      <c r="AM310">
        <v>-6561212</v>
      </c>
      <c r="AN310">
        <v>-313692</v>
      </c>
      <c r="AO310">
        <v>-2357106.27</v>
      </c>
      <c r="AP310">
        <v>-1475246</v>
      </c>
      <c r="AQ310">
        <v>-13615</v>
      </c>
      <c r="AR310">
        <v>-325959</v>
      </c>
      <c r="AS310">
        <v>-1725362.44</v>
      </c>
      <c r="AT310">
        <v>-372158</v>
      </c>
      <c r="AU310">
        <v>283314</v>
      </c>
      <c r="AV310">
        <v>448418</v>
      </c>
      <c r="AW310">
        <v>4745697.17</v>
      </c>
      <c r="AX310">
        <v>5186560</v>
      </c>
      <c r="AY310">
        <v>1220772</v>
      </c>
      <c r="AZ310">
        <v>641980</v>
      </c>
      <c r="BA310">
        <v>519718</v>
      </c>
      <c r="BB310">
        <v>-229369</v>
      </c>
      <c r="BC310">
        <v>52945</v>
      </c>
      <c r="BD310">
        <v>-65130</v>
      </c>
      <c r="BE310">
        <v>2239237.15</v>
      </c>
      <c r="BF310">
        <v>1538667</v>
      </c>
      <c r="BG310">
        <v>1431625</v>
      </c>
      <c r="BH310">
        <v>-435906</v>
      </c>
      <c r="BI310">
        <v>3026909</v>
      </c>
      <c r="BJ310">
        <v>1132373</v>
      </c>
      <c r="BK310">
        <v>-729688</v>
      </c>
      <c r="BL310">
        <v>-329444</v>
      </c>
    </row>
    <row r="311" spans="1:64" x14ac:dyDescent="0.25">
      <c r="A311" t="s">
        <v>393</v>
      </c>
      <c r="B311">
        <v>14749</v>
      </c>
      <c r="C311">
        <v>-175085.23</v>
      </c>
      <c r="D311">
        <v>-882800</v>
      </c>
      <c r="E311">
        <v>-371538</v>
      </c>
      <c r="F311">
        <v>-1005928</v>
      </c>
      <c r="G311">
        <v>76999.570000000007</v>
      </c>
      <c r="H311">
        <v>199883</v>
      </c>
      <c r="I311">
        <v>1164374</v>
      </c>
      <c r="J311">
        <v>511833</v>
      </c>
      <c r="K311">
        <v>-4041752.41</v>
      </c>
      <c r="L311">
        <v>-2721421</v>
      </c>
      <c r="M311">
        <v>-2163433</v>
      </c>
      <c r="N311">
        <v>-1206732</v>
      </c>
      <c r="O311">
        <v>5143113.21</v>
      </c>
      <c r="P311">
        <v>4365304</v>
      </c>
      <c r="Q311">
        <v>693636</v>
      </c>
      <c r="R311">
        <v>7063212</v>
      </c>
      <c r="S311">
        <v>-790927.24</v>
      </c>
      <c r="T311">
        <v>-1294610</v>
      </c>
      <c r="U311">
        <v>-96709</v>
      </c>
      <c r="V311">
        <v>-204431</v>
      </c>
      <c r="W311">
        <v>573945.88</v>
      </c>
      <c r="X311">
        <v>370969</v>
      </c>
      <c r="Y311">
        <v>99375</v>
      </c>
      <c r="Z311">
        <v>2373248</v>
      </c>
      <c r="AA311">
        <v>6848.77</v>
      </c>
      <c r="AB311">
        <v>60716</v>
      </c>
      <c r="AC311">
        <v>-88788.44</v>
      </c>
      <c r="AD311">
        <v>-739860</v>
      </c>
      <c r="AE311">
        <v>-1048731</v>
      </c>
      <c r="AF311">
        <v>-301783</v>
      </c>
      <c r="AG311">
        <v>89952.09</v>
      </c>
      <c r="AH311">
        <v>-623449</v>
      </c>
      <c r="AI311">
        <v>-729310</v>
      </c>
      <c r="AJ311">
        <v>-1213016</v>
      </c>
      <c r="AK311">
        <v>735603.17</v>
      </c>
      <c r="AL311">
        <v>-399353</v>
      </c>
      <c r="AM311">
        <v>-98385</v>
      </c>
      <c r="AN311">
        <v>409374</v>
      </c>
      <c r="AO311">
        <v>-1141456.6399999999</v>
      </c>
      <c r="AP311">
        <v>-629052</v>
      </c>
      <c r="AQ311">
        <v>-846550</v>
      </c>
      <c r="AR311">
        <v>-1148227</v>
      </c>
      <c r="AS311">
        <v>2058207.29</v>
      </c>
      <c r="AT311">
        <v>2212457</v>
      </c>
      <c r="AU311">
        <v>792778</v>
      </c>
      <c r="AV311">
        <v>42726</v>
      </c>
      <c r="AW311">
        <v>64946.879999999997</v>
      </c>
      <c r="AX311">
        <v>-794</v>
      </c>
      <c r="AY311">
        <v>149458</v>
      </c>
      <c r="AZ311">
        <v>-10353</v>
      </c>
      <c r="BA311">
        <v>-962990.39</v>
      </c>
      <c r="BB311">
        <v>-1203771</v>
      </c>
      <c r="BC311">
        <v>-634399</v>
      </c>
      <c r="BD311">
        <v>-153491</v>
      </c>
      <c r="BE311">
        <v>-672791.22</v>
      </c>
      <c r="BF311">
        <v>-886331</v>
      </c>
      <c r="BG311">
        <v>-455758</v>
      </c>
      <c r="BH311">
        <v>-456636</v>
      </c>
      <c r="BI311">
        <v>1381345</v>
      </c>
      <c r="BJ311">
        <v>168113</v>
      </c>
      <c r="BK311">
        <v>-171735</v>
      </c>
      <c r="BL311">
        <v>504609</v>
      </c>
    </row>
    <row r="312" spans="1:64" x14ac:dyDescent="0.25">
      <c r="A312" t="s">
        <v>394</v>
      </c>
      <c r="B312">
        <v>-32551</v>
      </c>
      <c r="C312">
        <v>97417.33</v>
      </c>
      <c r="D312">
        <v>-177372</v>
      </c>
      <c r="E312">
        <v>-61728</v>
      </c>
      <c r="F312">
        <v>26096</v>
      </c>
      <c r="G312">
        <v>38631.879999999997</v>
      </c>
      <c r="H312">
        <v>-80940</v>
      </c>
      <c r="I312">
        <v>-19565</v>
      </c>
      <c r="J312">
        <v>-1655</v>
      </c>
      <c r="K312">
        <v>-46371.6</v>
      </c>
      <c r="L312">
        <v>-40213</v>
      </c>
      <c r="M312">
        <v>177878</v>
      </c>
      <c r="N312">
        <v>-3429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</row>
    <row r="313" spans="1:64" x14ac:dyDescent="0.25">
      <c r="A313" t="s">
        <v>395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22337.439999999999</v>
      </c>
      <c r="P313">
        <v>30981</v>
      </c>
      <c r="Q313">
        <v>7395</v>
      </c>
      <c r="R313">
        <v>371</v>
      </c>
      <c r="S313">
        <v>-176866.11</v>
      </c>
      <c r="T313">
        <v>-188681</v>
      </c>
      <c r="U313">
        <v>-188466</v>
      </c>
      <c r="V313">
        <v>11391</v>
      </c>
      <c r="W313">
        <v>28946.03</v>
      </c>
      <c r="X313">
        <v>-156992</v>
      </c>
      <c r="Y313">
        <v>71165</v>
      </c>
      <c r="Z313">
        <v>59306</v>
      </c>
      <c r="AA313">
        <v>-77655.19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1208</v>
      </c>
      <c r="AQ313">
        <v>1035</v>
      </c>
      <c r="AR313">
        <v>-71</v>
      </c>
      <c r="AS313">
        <v>2369.69</v>
      </c>
      <c r="AT313">
        <v>-3339</v>
      </c>
      <c r="AU313">
        <v>-5132</v>
      </c>
      <c r="AV313">
        <v>-3478</v>
      </c>
      <c r="AW313">
        <v>-3453.12</v>
      </c>
      <c r="AX313">
        <v>-2883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</row>
    <row r="314" spans="1:64" x14ac:dyDescent="0.25">
      <c r="A314" t="s">
        <v>396</v>
      </c>
      <c r="B314">
        <v>3168528</v>
      </c>
      <c r="C314">
        <v>3246195.44</v>
      </c>
      <c r="D314">
        <v>3246195</v>
      </c>
      <c r="E314">
        <v>3246195</v>
      </c>
      <c r="F314">
        <v>3246195</v>
      </c>
      <c r="G314">
        <v>3130563.99</v>
      </c>
      <c r="H314">
        <v>3130564</v>
      </c>
      <c r="I314">
        <v>3130564</v>
      </c>
      <c r="J314">
        <v>3130564</v>
      </c>
      <c r="K314">
        <v>7218688</v>
      </c>
      <c r="L314">
        <v>7218688</v>
      </c>
      <c r="M314">
        <v>7218688</v>
      </c>
      <c r="N314">
        <v>7218688</v>
      </c>
      <c r="O314">
        <v>2053237.35</v>
      </c>
      <c r="P314">
        <v>2053237</v>
      </c>
      <c r="Q314">
        <v>2053237</v>
      </c>
      <c r="R314">
        <v>2053237</v>
      </c>
      <c r="S314">
        <v>3021030.7</v>
      </c>
      <c r="T314">
        <v>3021031</v>
      </c>
      <c r="U314">
        <v>3021031</v>
      </c>
      <c r="V314">
        <v>3021031</v>
      </c>
      <c r="W314">
        <v>2418138.7999999998</v>
      </c>
      <c r="X314">
        <v>2418139</v>
      </c>
      <c r="Y314">
        <v>2418139</v>
      </c>
      <c r="Z314">
        <v>2418139</v>
      </c>
      <c r="AA314">
        <v>2488945.2200000002</v>
      </c>
      <c r="AB314">
        <v>2488945</v>
      </c>
      <c r="AC314">
        <v>2577733.66</v>
      </c>
      <c r="AD314">
        <v>2577734</v>
      </c>
      <c r="AE314">
        <v>2577734</v>
      </c>
      <c r="AF314">
        <v>2577734</v>
      </c>
      <c r="AG314">
        <v>2487781.5699999998</v>
      </c>
      <c r="AH314">
        <v>2487782</v>
      </c>
      <c r="AI314">
        <v>2487782</v>
      </c>
      <c r="AJ314">
        <v>2487782</v>
      </c>
      <c r="AK314">
        <v>1752178.4</v>
      </c>
      <c r="AL314">
        <v>1752178</v>
      </c>
      <c r="AM314">
        <v>1752178</v>
      </c>
      <c r="AN314">
        <v>1752178</v>
      </c>
      <c r="AO314">
        <v>2893635.04</v>
      </c>
      <c r="AP314">
        <v>2893635</v>
      </c>
      <c r="AQ314">
        <v>2893635</v>
      </c>
      <c r="AR314">
        <v>2893635</v>
      </c>
      <c r="AS314">
        <v>833058.06</v>
      </c>
      <c r="AT314">
        <v>833058</v>
      </c>
      <c r="AU314">
        <v>833058</v>
      </c>
      <c r="AV314">
        <v>833058</v>
      </c>
      <c r="AW314">
        <v>771564.29</v>
      </c>
      <c r="AX314">
        <v>771564</v>
      </c>
      <c r="AY314">
        <v>771564</v>
      </c>
      <c r="AZ314">
        <v>771564</v>
      </c>
      <c r="BA314">
        <v>1734554.68</v>
      </c>
      <c r="BB314">
        <v>1734555</v>
      </c>
      <c r="BC314">
        <v>1734555</v>
      </c>
      <c r="BD314">
        <v>1734555</v>
      </c>
      <c r="BE314">
        <v>2407345.9</v>
      </c>
      <c r="BF314">
        <v>2407346</v>
      </c>
      <c r="BG314">
        <v>2407346</v>
      </c>
      <c r="BH314">
        <v>2407346</v>
      </c>
      <c r="BI314">
        <v>1026001</v>
      </c>
      <c r="BJ314">
        <v>1026000</v>
      </c>
      <c r="BK314">
        <v>1026001</v>
      </c>
      <c r="BL314">
        <v>1026000</v>
      </c>
    </row>
    <row r="315" spans="1:64" x14ac:dyDescent="0.25">
      <c r="A315" t="s">
        <v>397</v>
      </c>
      <c r="B315">
        <v>3150726</v>
      </c>
      <c r="C315">
        <v>3168527.54</v>
      </c>
      <c r="D315">
        <v>2186023</v>
      </c>
      <c r="E315">
        <v>2812929</v>
      </c>
      <c r="F315">
        <v>2266363</v>
      </c>
      <c r="G315">
        <v>3246195.44</v>
      </c>
      <c r="H315">
        <v>3249507</v>
      </c>
      <c r="I315">
        <v>4275373</v>
      </c>
      <c r="J315">
        <v>3640742</v>
      </c>
      <c r="K315">
        <v>3130563.99</v>
      </c>
      <c r="L315">
        <v>4457054</v>
      </c>
      <c r="M315">
        <v>5233133</v>
      </c>
      <c r="N315">
        <v>6008527</v>
      </c>
      <c r="O315">
        <v>7218688</v>
      </c>
      <c r="P315">
        <v>6449522</v>
      </c>
      <c r="Q315">
        <v>2754268</v>
      </c>
      <c r="R315">
        <v>9116820</v>
      </c>
      <c r="S315">
        <v>2053237.35</v>
      </c>
      <c r="T315">
        <v>1537740</v>
      </c>
      <c r="U315">
        <v>2735856</v>
      </c>
      <c r="V315">
        <v>2827991</v>
      </c>
      <c r="W315">
        <v>3021030.7</v>
      </c>
      <c r="X315">
        <v>2632116</v>
      </c>
      <c r="Y315">
        <v>2588679</v>
      </c>
      <c r="Z315">
        <v>4850693</v>
      </c>
      <c r="AA315">
        <v>2418138.7999999998</v>
      </c>
      <c r="AB315">
        <v>2549661</v>
      </c>
      <c r="AC315">
        <v>2488945.2200000002</v>
      </c>
      <c r="AD315">
        <v>1837874</v>
      </c>
      <c r="AE315">
        <v>1529003</v>
      </c>
      <c r="AF315">
        <v>2275951</v>
      </c>
      <c r="AG315">
        <v>2577733.66</v>
      </c>
      <c r="AH315">
        <v>1864333</v>
      </c>
      <c r="AI315">
        <v>1758472</v>
      </c>
      <c r="AJ315">
        <v>1274766</v>
      </c>
      <c r="AK315">
        <v>2487781.5699999998</v>
      </c>
      <c r="AL315">
        <v>1352825</v>
      </c>
      <c r="AM315">
        <v>1653793</v>
      </c>
      <c r="AN315">
        <v>2161552</v>
      </c>
      <c r="AO315">
        <v>1752178.4</v>
      </c>
      <c r="AP315">
        <v>2265791</v>
      </c>
      <c r="AQ315">
        <v>2048120</v>
      </c>
      <c r="AR315">
        <v>1745337</v>
      </c>
      <c r="AS315">
        <v>2893635.04</v>
      </c>
      <c r="AT315">
        <v>3042176</v>
      </c>
      <c r="AU315">
        <v>1620704</v>
      </c>
      <c r="AV315">
        <v>872306</v>
      </c>
      <c r="AW315">
        <v>833058.06</v>
      </c>
      <c r="AX315">
        <v>767887</v>
      </c>
      <c r="AY315">
        <v>921022</v>
      </c>
      <c r="AZ315">
        <v>761211</v>
      </c>
      <c r="BA315">
        <v>771564.29</v>
      </c>
      <c r="BB315">
        <v>530784</v>
      </c>
      <c r="BC315">
        <v>1100156</v>
      </c>
      <c r="BD315">
        <v>1581064</v>
      </c>
      <c r="BE315">
        <v>1734554.68</v>
      </c>
      <c r="BF315">
        <v>1521015</v>
      </c>
      <c r="BG315">
        <v>1951588</v>
      </c>
      <c r="BH315">
        <v>1950710</v>
      </c>
      <c r="BI315">
        <v>2407346</v>
      </c>
      <c r="BJ315">
        <v>1194113</v>
      </c>
      <c r="BK315">
        <v>854266</v>
      </c>
      <c r="BL315">
        <v>1530609</v>
      </c>
    </row>
    <row r="316" spans="1:64" x14ac:dyDescent="0.25">
      <c r="A316" t="s">
        <v>166</v>
      </c>
      <c r="B316" t="s">
        <v>167</v>
      </c>
      <c r="C316" t="s">
        <v>168</v>
      </c>
      <c r="D316" t="s">
        <v>169</v>
      </c>
      <c r="E316" t="s">
        <v>170</v>
      </c>
      <c r="F316" t="s">
        <v>171</v>
      </c>
      <c r="G316" t="s">
        <v>172</v>
      </c>
      <c r="H316" t="s">
        <v>173</v>
      </c>
      <c r="I316" t="s">
        <v>174</v>
      </c>
      <c r="J316" t="s">
        <v>175</v>
      </c>
      <c r="K316" t="s">
        <v>176</v>
      </c>
      <c r="L316" t="s">
        <v>177</v>
      </c>
      <c r="M316" t="s">
        <v>178</v>
      </c>
      <c r="N316" t="s">
        <v>179</v>
      </c>
      <c r="O316" t="s">
        <v>180</v>
      </c>
      <c r="P316" t="s">
        <v>181</v>
      </c>
      <c r="Q316" t="s">
        <v>182</v>
      </c>
      <c r="R316" t="s">
        <v>183</v>
      </c>
      <c r="S316" t="s">
        <v>184</v>
      </c>
      <c r="T316" t="s">
        <v>185</v>
      </c>
      <c r="U316" t="s">
        <v>186</v>
      </c>
      <c r="V316" t="s">
        <v>187</v>
      </c>
      <c r="W316" t="s">
        <v>188</v>
      </c>
      <c r="X316" t="s">
        <v>189</v>
      </c>
      <c r="Y316" t="s">
        <v>190</v>
      </c>
      <c r="Z316" t="s">
        <v>191</v>
      </c>
      <c r="AA316" t="s">
        <v>192</v>
      </c>
      <c r="AB316" t="s">
        <v>193</v>
      </c>
      <c r="AC316" t="s">
        <v>194</v>
      </c>
      <c r="AD316" t="s">
        <v>195</v>
      </c>
      <c r="AE316" t="s">
        <v>196</v>
      </c>
      <c r="AF316" t="s">
        <v>197</v>
      </c>
      <c r="AG316" t="s">
        <v>198</v>
      </c>
      <c r="AH316" t="s">
        <v>199</v>
      </c>
      <c r="AI316" t="s">
        <v>200</v>
      </c>
      <c r="AJ316" t="s">
        <v>201</v>
      </c>
      <c r="AK316" t="s">
        <v>202</v>
      </c>
      <c r="AL316" t="s">
        <v>203</v>
      </c>
      <c r="AM316" t="s">
        <v>204</v>
      </c>
      <c r="AN316" t="s">
        <v>205</v>
      </c>
      <c r="AO316" t="s">
        <v>206</v>
      </c>
      <c r="AP316" t="s">
        <v>207</v>
      </c>
      <c r="AQ316" t="s">
        <v>208</v>
      </c>
      <c r="AR316" t="s">
        <v>209</v>
      </c>
      <c r="AS316" t="s">
        <v>210</v>
      </c>
      <c r="AT316" t="s">
        <v>211</v>
      </c>
      <c r="AU316" t="s">
        <v>212</v>
      </c>
      <c r="AV316" t="s">
        <v>213</v>
      </c>
      <c r="AW316" t="s">
        <v>214</v>
      </c>
      <c r="AX316" t="s">
        <v>215</v>
      </c>
      <c r="AY316" t="s">
        <v>216</v>
      </c>
      <c r="AZ316" t="s">
        <v>217</v>
      </c>
      <c r="BA316" t="s">
        <v>218</v>
      </c>
      <c r="BB316" t="s">
        <v>219</v>
      </c>
      <c r="BC316" t="s">
        <v>220</v>
      </c>
      <c r="BD316" t="s">
        <v>221</v>
      </c>
      <c r="BE316" t="s">
        <v>222</v>
      </c>
      <c r="BF316" t="s">
        <v>223</v>
      </c>
      <c r="BG316" t="s">
        <v>224</v>
      </c>
      <c r="BH316" t="s">
        <v>225</v>
      </c>
      <c r="BI316" t="s">
        <v>226</v>
      </c>
      <c r="BJ316" t="s">
        <v>227</v>
      </c>
      <c r="BK316" t="s">
        <v>228</v>
      </c>
      <c r="BL316" t="s">
        <v>229</v>
      </c>
    </row>
    <row r="317" spans="1:64" x14ac:dyDescent="0.25">
      <c r="A317" t="s">
        <v>230</v>
      </c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</row>
    <row r="318" spans="1:64" x14ac:dyDescent="0.25">
      <c r="A318" t="s">
        <v>231</v>
      </c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</row>
    <row r="319" spans="1:64" x14ac:dyDescent="0.25">
      <c r="A319" t="s">
        <v>232</v>
      </c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</row>
    <row r="320" spans="1:64" x14ac:dyDescent="0.25">
      <c r="A320" t="s">
        <v>233</v>
      </c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</row>
    <row r="322" spans="2:54" x14ac:dyDescent="0.25">
      <c r="BB322" s="8"/>
    </row>
    <row r="323" spans="2:54" x14ac:dyDescent="0.25">
      <c r="BB323" s="8"/>
    </row>
    <row r="324" spans="2:54" x14ac:dyDescent="0.25">
      <c r="BB324" s="8"/>
    </row>
    <row r="325" spans="2:54" x14ac:dyDescent="0.25">
      <c r="BB325" s="8"/>
    </row>
    <row r="326" spans="2:54" x14ac:dyDescent="0.25">
      <c r="BB326" s="8"/>
    </row>
    <row r="327" spans="2:54" x14ac:dyDescent="0.25">
      <c r="BB327" s="8"/>
    </row>
    <row r="328" spans="2:54" x14ac:dyDescent="0.25">
      <c r="BB328" s="8"/>
    </row>
    <row r="329" spans="2:54" x14ac:dyDescent="0.25">
      <c r="BB329" s="8"/>
    </row>
    <row r="330" spans="2:54" x14ac:dyDescent="0.25">
      <c r="BB330" s="8"/>
    </row>
    <row r="331" spans="2:54" x14ac:dyDescent="0.25">
      <c r="BB331" s="8"/>
    </row>
    <row r="332" spans="2:54" x14ac:dyDescent="0.25">
      <c r="BB332" s="8"/>
    </row>
    <row r="333" spans="2:54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</row>
    <row r="334" spans="2:54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</row>
    <row r="335" spans="2:54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</row>
    <row r="336" spans="2:54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</row>
    <row r="337" spans="1:54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</row>
    <row r="338" spans="1:54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</row>
    <row r="339" spans="1:54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</row>
    <row r="340" spans="1:54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</row>
    <row r="341" spans="1:54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</row>
    <row r="342" spans="1:54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</row>
    <row r="343" spans="1:54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</row>
    <row r="344" spans="1:54" x14ac:dyDescent="0.25">
      <c r="X344" s="9"/>
    </row>
    <row r="347" spans="1:54" ht="14" x14ac:dyDescent="0.3">
      <c r="S347" s="11" t="s">
        <v>398</v>
      </c>
      <c r="T347" s="11" t="s">
        <v>399</v>
      </c>
    </row>
    <row r="348" spans="1:54" s="12" customFormat="1" ht="15.5" thickBot="1" x14ac:dyDescent="0.35">
      <c r="B348" s="13">
        <v>2008</v>
      </c>
      <c r="C348" s="13">
        <v>2009</v>
      </c>
      <c r="D348" s="13">
        <v>2010</v>
      </c>
      <c r="E348" s="13">
        <v>2011</v>
      </c>
      <c r="F348" s="13">
        <v>2012</v>
      </c>
      <c r="G348" s="13">
        <v>2013</v>
      </c>
      <c r="H348" s="13">
        <v>2014</v>
      </c>
      <c r="I348" s="13">
        <v>2015</v>
      </c>
      <c r="J348" s="13">
        <v>2016</v>
      </c>
      <c r="K348" s="13">
        <v>2017</v>
      </c>
      <c r="L348" s="13">
        <v>2018</v>
      </c>
      <c r="M348" s="13">
        <v>2019</v>
      </c>
      <c r="N348" s="13">
        <v>2020</v>
      </c>
      <c r="O348" s="13">
        <v>2021</v>
      </c>
      <c r="P348" s="13">
        <v>2022</v>
      </c>
      <c r="Q348" s="13">
        <v>2023</v>
      </c>
      <c r="R348" s="13">
        <v>2024</v>
      </c>
      <c r="S348" s="14">
        <v>9</v>
      </c>
      <c r="T348" s="15">
        <v>2024</v>
      </c>
    </row>
    <row r="349" spans="1:54" ht="14" x14ac:dyDescent="0.3">
      <c r="A349" s="16"/>
      <c r="B349" s="190" t="s">
        <v>400</v>
      </c>
      <c r="C349" s="190"/>
      <c r="D349" s="190"/>
      <c r="E349" s="190"/>
      <c r="F349" s="190"/>
      <c r="G349" s="190"/>
      <c r="H349" s="190"/>
      <c r="I349" s="190"/>
      <c r="J349" s="190"/>
      <c r="K349" s="190"/>
      <c r="L349" s="190"/>
      <c r="M349" s="190"/>
      <c r="N349" s="190"/>
      <c r="O349" s="17"/>
      <c r="P349" s="17"/>
      <c r="Q349" s="17"/>
      <c r="R349" s="17"/>
      <c r="S349" s="18"/>
      <c r="T349" s="3"/>
      <c r="W349" s="19" t="s">
        <v>401</v>
      </c>
      <c r="X349" s="19">
        <v>2024</v>
      </c>
      <c r="Y349" s="19">
        <f>X349+1</f>
        <v>2025</v>
      </c>
      <c r="Z349" s="19">
        <f t="shared" ref="Z349:AA349" si="7">Y349+1</f>
        <v>2026</v>
      </c>
      <c r="AA349" s="19">
        <f t="shared" si="7"/>
        <v>2027</v>
      </c>
    </row>
    <row r="350" spans="1:54" ht="14" x14ac:dyDescent="0.3">
      <c r="B350" s="204" t="s">
        <v>67</v>
      </c>
      <c r="C350" s="204"/>
      <c r="D350" s="204"/>
      <c r="E350" s="204"/>
      <c r="F350" s="204"/>
      <c r="G350" s="204"/>
      <c r="H350" s="204"/>
      <c r="I350" s="204"/>
      <c r="J350" s="204"/>
      <c r="K350" s="204"/>
      <c r="L350" s="204"/>
      <c r="M350" s="204"/>
      <c r="N350" s="204"/>
      <c r="O350" s="20"/>
      <c r="P350" s="20"/>
      <c r="Q350" s="20"/>
      <c r="R350" s="20"/>
      <c r="S350" s="18"/>
      <c r="T350" s="3"/>
      <c r="W350" s="21" t="s">
        <v>402</v>
      </c>
      <c r="X350" s="22">
        <v>0.1</v>
      </c>
      <c r="Y350" s="22">
        <v>0.1</v>
      </c>
      <c r="Z350" s="22">
        <v>0.1</v>
      </c>
      <c r="AA350" s="22">
        <v>0.1</v>
      </c>
    </row>
    <row r="351" spans="1:54" ht="14" x14ac:dyDescent="0.3">
      <c r="B351" s="23">
        <f t="shared" ref="B351:K353" si="8">IFERROR(VLOOKUP($B$350,$4:$126,MATCH($T351&amp;"/"&amp;B$348,$2:$2,0),FALSE),"")</f>
        <v>1530609</v>
      </c>
      <c r="C351" s="23">
        <f t="shared" si="8"/>
        <v>1950710</v>
      </c>
      <c r="D351" s="23">
        <f t="shared" si="8"/>
        <v>1581064</v>
      </c>
      <c r="E351" s="23">
        <f t="shared" si="8"/>
        <v>761211</v>
      </c>
      <c r="F351" s="23">
        <f t="shared" si="8"/>
        <v>872306</v>
      </c>
      <c r="G351" s="23">
        <f t="shared" si="8"/>
        <v>1745337</v>
      </c>
      <c r="H351" s="23">
        <f t="shared" si="8"/>
        <v>2161552</v>
      </c>
      <c r="I351" s="23">
        <f t="shared" si="8"/>
        <v>1274766</v>
      </c>
      <c r="J351" s="23">
        <f t="shared" si="8"/>
        <v>2275951</v>
      </c>
      <c r="K351" s="23">
        <f t="shared" si="8"/>
        <v>2549661</v>
      </c>
      <c r="L351" s="23">
        <f t="shared" ref="L351:R353" si="9">IFERROR(VLOOKUP($B$350,$4:$126,MATCH($T351&amp;"/"&amp;L$348,$2:$2,0),FALSE),"")</f>
        <v>4850693</v>
      </c>
      <c r="M351" s="23">
        <f t="shared" si="9"/>
        <v>2827991</v>
      </c>
      <c r="N351" s="24">
        <f t="shared" si="9"/>
        <v>9116820</v>
      </c>
      <c r="O351" s="24">
        <f t="shared" si="9"/>
        <v>6008527</v>
      </c>
      <c r="P351" s="24">
        <f t="shared" si="9"/>
        <v>3640742</v>
      </c>
      <c r="Q351" s="24">
        <f t="shared" si="9"/>
        <v>2266363</v>
      </c>
      <c r="R351" s="24">
        <f t="shared" si="9"/>
        <v>3150726</v>
      </c>
      <c r="S351" s="18"/>
      <c r="T351" s="25" t="s">
        <v>403</v>
      </c>
      <c r="W351" s="21" t="s">
        <v>404</v>
      </c>
      <c r="X351" s="26">
        <f>+Q465*(1+X350)</f>
        <v>51876484.660000004</v>
      </c>
      <c r="Y351" s="26">
        <f>+X351*(1+Y350)</f>
        <v>57064133.126000009</v>
      </c>
      <c r="Z351" s="27">
        <f>+Y351*(1+Z350)</f>
        <v>62770546.438600019</v>
      </c>
      <c r="AA351" s="26">
        <f>+Z351*(1+AA350)</f>
        <v>69047601.082460031</v>
      </c>
    </row>
    <row r="352" spans="1:54" ht="14" x14ac:dyDescent="0.3">
      <c r="B352" s="23">
        <f t="shared" si="8"/>
        <v>854266</v>
      </c>
      <c r="C352" s="23">
        <f t="shared" si="8"/>
        <v>1951588</v>
      </c>
      <c r="D352" s="23">
        <f t="shared" si="8"/>
        <v>1100156</v>
      </c>
      <c r="E352" s="23">
        <f t="shared" si="8"/>
        <v>921022</v>
      </c>
      <c r="F352" s="23">
        <f t="shared" si="8"/>
        <v>1620704</v>
      </c>
      <c r="G352" s="23">
        <f t="shared" si="8"/>
        <v>2048120</v>
      </c>
      <c r="H352" s="23">
        <f t="shared" si="8"/>
        <v>1653793</v>
      </c>
      <c r="I352" s="23">
        <f t="shared" si="8"/>
        <v>1758472</v>
      </c>
      <c r="J352" s="23">
        <f t="shared" si="8"/>
        <v>1529003</v>
      </c>
      <c r="K352" s="23" t="str">
        <f t="shared" si="8"/>
        <v/>
      </c>
      <c r="L352" s="23">
        <f t="shared" si="9"/>
        <v>2588679</v>
      </c>
      <c r="M352" s="23">
        <f t="shared" si="9"/>
        <v>2735856</v>
      </c>
      <c r="N352" s="24">
        <f t="shared" si="9"/>
        <v>2754268</v>
      </c>
      <c r="O352" s="24">
        <f t="shared" si="9"/>
        <v>5233133</v>
      </c>
      <c r="P352" s="24">
        <f t="shared" si="9"/>
        <v>4275373</v>
      </c>
      <c r="Q352" s="24">
        <f t="shared" si="9"/>
        <v>2812929</v>
      </c>
      <c r="R352" s="24" t="str">
        <f t="shared" si="9"/>
        <v/>
      </c>
      <c r="S352" s="18"/>
      <c r="T352" s="25" t="s">
        <v>405</v>
      </c>
      <c r="W352" s="21" t="s">
        <v>406</v>
      </c>
      <c r="X352" s="21">
        <v>2000</v>
      </c>
      <c r="Y352" s="21">
        <f>+(X352)</f>
        <v>2000</v>
      </c>
      <c r="Z352" s="21">
        <f t="shared" ref="Z352:AA352" si="10">+(Y352)</f>
        <v>2000</v>
      </c>
      <c r="AA352" s="21">
        <f t="shared" si="10"/>
        <v>2000</v>
      </c>
    </row>
    <row r="353" spans="2:27" ht="14" x14ac:dyDescent="0.3">
      <c r="B353" s="23">
        <f t="shared" si="8"/>
        <v>1194113</v>
      </c>
      <c r="C353" s="23">
        <f t="shared" si="8"/>
        <v>1521015</v>
      </c>
      <c r="D353" s="23">
        <f t="shared" si="8"/>
        <v>530784</v>
      </c>
      <c r="E353" s="23">
        <f t="shared" si="8"/>
        <v>767887</v>
      </c>
      <c r="F353" s="23">
        <f t="shared" si="8"/>
        <v>3042176</v>
      </c>
      <c r="G353" s="23">
        <f t="shared" si="8"/>
        <v>2265791</v>
      </c>
      <c r="H353" s="23">
        <f t="shared" si="8"/>
        <v>1352825</v>
      </c>
      <c r="I353" s="23">
        <f t="shared" si="8"/>
        <v>1864333</v>
      </c>
      <c r="J353" s="23">
        <f t="shared" si="8"/>
        <v>1837874</v>
      </c>
      <c r="K353" s="23" t="str">
        <f t="shared" si="8"/>
        <v/>
      </c>
      <c r="L353" s="23">
        <f t="shared" si="9"/>
        <v>2632116</v>
      </c>
      <c r="M353" s="23">
        <f t="shared" si="9"/>
        <v>1537740</v>
      </c>
      <c r="N353" s="24">
        <f t="shared" si="9"/>
        <v>6449522</v>
      </c>
      <c r="O353" s="24">
        <f t="shared" si="9"/>
        <v>4457054</v>
      </c>
      <c r="P353" s="24">
        <f t="shared" si="9"/>
        <v>3249507</v>
      </c>
      <c r="Q353" s="24">
        <f t="shared" si="9"/>
        <v>2186023</v>
      </c>
      <c r="R353" s="24" t="str">
        <f t="shared" si="9"/>
        <v/>
      </c>
      <c r="S353" s="18"/>
      <c r="T353" s="25" t="s">
        <v>407</v>
      </c>
      <c r="W353" s="28" t="s">
        <v>408</v>
      </c>
      <c r="X353" s="29">
        <v>0.56499999999999995</v>
      </c>
      <c r="Y353" s="29">
        <f>+X353</f>
        <v>0.56499999999999995</v>
      </c>
      <c r="Z353" s="29">
        <f>+Y353</f>
        <v>0.56499999999999995</v>
      </c>
      <c r="AA353" s="29">
        <f t="shared" ref="AA353" si="11">+Z353</f>
        <v>0.56499999999999995</v>
      </c>
    </row>
    <row r="354" spans="2:27" ht="14" x14ac:dyDescent="0.3">
      <c r="B354" s="23">
        <f t="shared" ref="B354:M354" si="12">IFERROR(VLOOKUP($B$350,$4:$126,MATCH($T354&amp;"/"&amp;B$348,$2:$2,0),FALSE),"")</f>
        <v>2407346</v>
      </c>
      <c r="C354" s="23">
        <f t="shared" si="12"/>
        <v>1734554.68</v>
      </c>
      <c r="D354" s="23">
        <f t="shared" si="12"/>
        <v>771564.29</v>
      </c>
      <c r="E354" s="23">
        <f t="shared" si="12"/>
        <v>833058.06</v>
      </c>
      <c r="F354" s="23">
        <f t="shared" si="12"/>
        <v>2893635.04</v>
      </c>
      <c r="G354" s="23">
        <f t="shared" si="12"/>
        <v>1752178.4</v>
      </c>
      <c r="H354" s="23">
        <f t="shared" si="12"/>
        <v>2487781.5699999998</v>
      </c>
      <c r="I354" s="23">
        <f t="shared" si="12"/>
        <v>2577733.66</v>
      </c>
      <c r="J354" s="23">
        <f t="shared" si="12"/>
        <v>2488945.2200000002</v>
      </c>
      <c r="K354" s="23">
        <f t="shared" si="12"/>
        <v>2418138.7999999998</v>
      </c>
      <c r="L354" s="23">
        <f t="shared" si="12"/>
        <v>3021030.7</v>
      </c>
      <c r="M354" s="23">
        <f t="shared" si="12"/>
        <v>2053237.35</v>
      </c>
      <c r="N354" s="24">
        <f>IFERROR(VLOOKUP($B$350,$4:$126,MATCH($T354&amp;"/"&amp;N$348,$2:$2,0),FALSE),IFERROR(VLOOKUP($B$350,$4:$126,MATCH($T353&amp;"/"&amp;N$348,$2:$2,0),FALSE),IFERROR(VLOOKUP($B$350,$4:$126,MATCH($T352&amp;"/"&amp;N$348,$2:$2,0),FALSE),IFERROR(VLOOKUP($B$350,$4:$126,MATCH($T351&amp;"/"&amp;N$348,$2:$2,0),FALSE),""))))</f>
        <v>7218688</v>
      </c>
      <c r="O354" s="24">
        <f>IFERROR(VLOOKUP($B$350,$4:$126,MATCH($T354&amp;"/"&amp;O$348,$2:$2,0),FALSE),IFERROR(VLOOKUP($B$350,$4:$126,MATCH($T353&amp;"/"&amp;O$348,$2:$2,0),FALSE),IFERROR(VLOOKUP($B$350,$4:$126,MATCH($T352&amp;"/"&amp;O$348,$2:$2,0),FALSE),IFERROR(VLOOKUP($B$350,$4:$126,MATCH($T351&amp;"/"&amp;O$348,$2:$2,0),FALSE),""))))</f>
        <v>3130563.99</v>
      </c>
      <c r="P354" s="24">
        <f>IFERROR(VLOOKUP($B$350,$4:$126,MATCH($T354&amp;"/"&amp;P$348,$2:$2,0),FALSE),IFERROR(VLOOKUP($B$350,$4:$126,MATCH($T353&amp;"/"&amp;P$348,$2:$2,0),FALSE),IFERROR(VLOOKUP($B$350,$4:$126,MATCH($T352&amp;"/"&amp;P$348,$2:$2,0),FALSE),IFERROR(VLOOKUP($B$350,$4:$126,MATCH($T351&amp;"/"&amp;P$348,$2:$2,0),FALSE),""))))</f>
        <v>3246195.44</v>
      </c>
      <c r="Q354" s="24">
        <f>IFERROR(VLOOKUP($B$350,$4:$126,MATCH($T354&amp;"/"&amp;Q$348,$2:$2,0),FALSE),IFERROR(VLOOKUP($B$350,$4:$126,MATCH($T353&amp;"/"&amp;Q$348,$2:$2,0),FALSE),IFERROR(VLOOKUP($B$350,$4:$126,MATCH($T352&amp;"/"&amp;Q$348,$2:$2,0),FALSE),IFERROR(VLOOKUP($B$350,$4:$126,MATCH($T351&amp;"/"&amp;Q$348,$2:$2,0),FALSE),""))))</f>
        <v>3168527.54</v>
      </c>
      <c r="R354" s="24">
        <f>IFERROR(VLOOKUP($B$350,$4:$126,MATCH($T354&amp;"/"&amp;R$348,$2:$2,0),FALSE),IFERROR(VLOOKUP($B$350,$4:$126,MATCH($T353&amp;"/"&amp;R$348,$2:$2,0),FALSE),IFERROR(VLOOKUP($B$350,$4:$126,MATCH($T352&amp;"/"&amp;R$348,$2:$2,0),FALSE),IFERROR(VLOOKUP($B$350,$4:$126,MATCH($T351&amp;"/"&amp;R$348,$2:$2,0),FALSE),""))))</f>
        <v>3150726</v>
      </c>
      <c r="S354" s="18"/>
      <c r="T354" s="25" t="s">
        <v>409</v>
      </c>
      <c r="W354" s="28" t="s">
        <v>410</v>
      </c>
      <c r="X354" s="30">
        <f>+X351*X353/1000</f>
        <v>29310.213832899997</v>
      </c>
      <c r="Y354" s="30">
        <f t="shared" ref="Y354:AA354" si="13">+Y351*Y353/1000</f>
        <v>32241.235216190002</v>
      </c>
      <c r="Z354" s="30">
        <f t="shared" si="13"/>
        <v>35465.358737809009</v>
      </c>
      <c r="AA354" s="30">
        <f t="shared" si="13"/>
        <v>39011.894611589916</v>
      </c>
    </row>
    <row r="355" spans="2:27" ht="14" x14ac:dyDescent="0.3">
      <c r="B355" s="31">
        <f t="shared" ref="B355:R355" si="14">+B354/B$402</f>
        <v>5.4982598578743089E-2</v>
      </c>
      <c r="C355" s="31">
        <f t="shared" si="14"/>
        <v>3.4080741652278528E-2</v>
      </c>
      <c r="D355" s="31">
        <f t="shared" si="14"/>
        <v>1.4332668683389149E-2</v>
      </c>
      <c r="E355" s="31">
        <f t="shared" si="14"/>
        <v>1.300451013153372E-2</v>
      </c>
      <c r="F355" s="31">
        <f t="shared" si="14"/>
        <v>4.1170714431939467E-2</v>
      </c>
      <c r="G355" s="31">
        <f t="shared" si="14"/>
        <v>2.2597447756610295E-2</v>
      </c>
      <c r="H355" s="31">
        <f t="shared" si="14"/>
        <v>2.7941554720412556E-2</v>
      </c>
      <c r="I355" s="31">
        <f t="shared" si="14"/>
        <v>2.5015700538846556E-2</v>
      </c>
      <c r="J355" s="31">
        <f t="shared" si="14"/>
        <v>2.3811426038973627E-2</v>
      </c>
      <c r="K355" s="31">
        <f t="shared" si="14"/>
        <v>2.0055293955953079E-2</v>
      </c>
      <c r="L355" s="31">
        <f t="shared" si="14"/>
        <v>1.8682031458022122E-2</v>
      </c>
      <c r="M355" s="31">
        <f t="shared" si="14"/>
        <v>1.2082626313061532E-2</v>
      </c>
      <c r="N355" s="31">
        <f t="shared" si="14"/>
        <v>3.2549821252510727E-2</v>
      </c>
      <c r="O355" s="31">
        <f t="shared" si="14"/>
        <v>1.1884268380949341E-2</v>
      </c>
      <c r="P355" s="31">
        <f t="shared" si="14"/>
        <v>1.1904259393248033E-2</v>
      </c>
      <c r="Q355" s="31">
        <f t="shared" si="14"/>
        <v>1.1321315969946302E-2</v>
      </c>
      <c r="R355" s="31">
        <f t="shared" si="14"/>
        <v>1.0733099056403943E-2</v>
      </c>
      <c r="S355" s="18"/>
      <c r="T355" s="32" t="s">
        <v>411</v>
      </c>
      <c r="W355" s="33" t="s">
        <v>412</v>
      </c>
      <c r="X355" s="34">
        <v>0</v>
      </c>
      <c r="Y355" s="34">
        <f>+X355</f>
        <v>0</v>
      </c>
      <c r="Z355" s="34">
        <f>+Y355</f>
        <v>0</v>
      </c>
      <c r="AA355" s="34">
        <f t="shared" ref="AA355" si="15">+Z355</f>
        <v>0</v>
      </c>
    </row>
    <row r="356" spans="2:27" ht="14" x14ac:dyDescent="0.3">
      <c r="B356" s="204" t="s">
        <v>68</v>
      </c>
      <c r="C356" s="204"/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"/>
      <c r="P356" s="20"/>
      <c r="Q356" s="20"/>
      <c r="R356" s="20"/>
      <c r="S356" s="18"/>
      <c r="T356" s="3"/>
      <c r="W356" s="33" t="s">
        <v>412</v>
      </c>
      <c r="X356" s="35">
        <f>+X351*X355/1000</f>
        <v>0</v>
      </c>
      <c r="Y356" s="35">
        <f t="shared" ref="Y356:AA356" si="16">+Y351*Y355/1000</f>
        <v>0</v>
      </c>
      <c r="Z356" s="35">
        <f t="shared" si="16"/>
        <v>0</v>
      </c>
      <c r="AA356" s="35">
        <f t="shared" si="16"/>
        <v>0</v>
      </c>
    </row>
    <row r="357" spans="2:27" ht="14" x14ac:dyDescent="0.3">
      <c r="B357" s="24">
        <f t="shared" ref="B357:K359" si="17">IFERROR(VLOOKUP($B$356,$4:$126,MATCH($T357&amp;"/"&amp;B$348,$2:$2,0),FALSE),"")</f>
        <v>1735025</v>
      </c>
      <c r="C357" s="24">
        <f t="shared" si="17"/>
        <v>836336</v>
      </c>
      <c r="D357" s="24">
        <f t="shared" si="17"/>
        <v>1503784</v>
      </c>
      <c r="E357" s="24">
        <f t="shared" si="17"/>
        <v>111666</v>
      </c>
      <c r="F357" s="24">
        <f t="shared" si="17"/>
        <v>812498</v>
      </c>
      <c r="G357" s="24">
        <f t="shared" si="17"/>
        <v>2163069</v>
      </c>
      <c r="H357" s="24">
        <f t="shared" si="17"/>
        <v>117499</v>
      </c>
      <c r="I357" s="24">
        <f t="shared" si="17"/>
        <v>1553573</v>
      </c>
      <c r="J357" s="24">
        <f t="shared" si="17"/>
        <v>3081813</v>
      </c>
      <c r="K357" s="24">
        <f t="shared" si="17"/>
        <v>778153</v>
      </c>
      <c r="L357" s="24">
        <f t="shared" ref="L357:R359" si="18">IFERROR(VLOOKUP($B$356,$4:$126,MATCH($T357&amp;"/"&amp;L$348,$2:$2,0),FALSE),"")</f>
        <v>2306797</v>
      </c>
      <c r="M357" s="24">
        <f t="shared" si="18"/>
        <v>314888</v>
      </c>
      <c r="N357" s="24">
        <f t="shared" si="18"/>
        <v>0</v>
      </c>
      <c r="O357" s="24">
        <f t="shared" si="18"/>
        <v>2995021</v>
      </c>
      <c r="P357" s="24">
        <f t="shared" si="18"/>
        <v>3383214</v>
      </c>
      <c r="Q357" s="24">
        <f t="shared" si="18"/>
        <v>3121199</v>
      </c>
      <c r="R357" s="24">
        <f t="shared" si="18"/>
        <v>2389799</v>
      </c>
      <c r="S357" s="18"/>
      <c r="T357" s="25" t="s">
        <v>403</v>
      </c>
      <c r="W357" s="33" t="s">
        <v>413</v>
      </c>
      <c r="X357" s="34">
        <v>0.16700000000000001</v>
      </c>
      <c r="Y357" s="34">
        <v>0.16500000000000001</v>
      </c>
      <c r="Z357" s="34">
        <v>0.16300000000000001</v>
      </c>
      <c r="AA357" s="34">
        <v>0.161</v>
      </c>
    </row>
    <row r="358" spans="2:27" ht="14" x14ac:dyDescent="0.3">
      <c r="B358" s="24">
        <f t="shared" si="17"/>
        <v>644311</v>
      </c>
      <c r="C358" s="24">
        <f t="shared" si="17"/>
        <v>839954</v>
      </c>
      <c r="D358" s="24">
        <f t="shared" si="17"/>
        <v>1829552</v>
      </c>
      <c r="E358" s="24">
        <f t="shared" si="17"/>
        <v>110979</v>
      </c>
      <c r="F358" s="24">
        <f t="shared" si="17"/>
        <v>263762</v>
      </c>
      <c r="G358" s="24">
        <f t="shared" si="17"/>
        <v>2227679</v>
      </c>
      <c r="H358" s="24">
        <f t="shared" si="17"/>
        <v>528251</v>
      </c>
      <c r="I358" s="24">
        <f t="shared" si="17"/>
        <v>158892</v>
      </c>
      <c r="J358" s="24">
        <f t="shared" si="17"/>
        <v>642589</v>
      </c>
      <c r="K358" s="24" t="str">
        <f t="shared" si="17"/>
        <v/>
      </c>
      <c r="L358" s="24">
        <f t="shared" si="18"/>
        <v>3910</v>
      </c>
      <c r="M358" s="24">
        <f t="shared" si="18"/>
        <v>3940</v>
      </c>
      <c r="N358" s="24">
        <f t="shared" si="18"/>
        <v>0</v>
      </c>
      <c r="O358" s="24">
        <f t="shared" si="18"/>
        <v>2828539</v>
      </c>
      <c r="P358" s="24">
        <f t="shared" si="18"/>
        <v>3924276</v>
      </c>
      <c r="Q358" s="24">
        <f t="shared" si="18"/>
        <v>3064230</v>
      </c>
      <c r="R358" s="24" t="str">
        <f t="shared" si="18"/>
        <v/>
      </c>
      <c r="S358" s="18"/>
      <c r="T358" s="25" t="s">
        <v>405</v>
      </c>
      <c r="W358" s="33" t="s">
        <v>413</v>
      </c>
      <c r="X358" s="35">
        <f>+X351*X357/1000</f>
        <v>8663.3729382200017</v>
      </c>
      <c r="Y358" s="35">
        <f t="shared" ref="Y358:AA358" si="19">+Y351*Y357/1000</f>
        <v>9415.581965790001</v>
      </c>
      <c r="Z358" s="35">
        <f t="shared" si="19"/>
        <v>10231.599069491804</v>
      </c>
      <c r="AA358" s="35">
        <f t="shared" si="19"/>
        <v>11116.663774276065</v>
      </c>
    </row>
    <row r="359" spans="2:27" ht="14" x14ac:dyDescent="0.3">
      <c r="B359" s="24">
        <f t="shared" si="17"/>
        <v>1788868</v>
      </c>
      <c r="C359" s="24">
        <f t="shared" si="17"/>
        <v>511941</v>
      </c>
      <c r="D359" s="24">
        <f t="shared" si="17"/>
        <v>800027</v>
      </c>
      <c r="E359" s="24">
        <f t="shared" si="17"/>
        <v>110772</v>
      </c>
      <c r="F359" s="24">
        <f t="shared" si="17"/>
        <v>1662183</v>
      </c>
      <c r="G359" s="24">
        <f t="shared" si="17"/>
        <v>416396</v>
      </c>
      <c r="H359" s="24">
        <f t="shared" si="17"/>
        <v>128932</v>
      </c>
      <c r="I359" s="24">
        <f t="shared" si="17"/>
        <v>658103</v>
      </c>
      <c r="J359" s="24">
        <f t="shared" si="17"/>
        <v>1279992</v>
      </c>
      <c r="K359" s="24" t="str">
        <f t="shared" si="17"/>
        <v/>
      </c>
      <c r="L359" s="24">
        <f t="shared" si="18"/>
        <v>50268</v>
      </c>
      <c r="M359" s="24">
        <f t="shared" si="18"/>
        <v>724416</v>
      </c>
      <c r="N359" s="24">
        <f t="shared" si="18"/>
        <v>0</v>
      </c>
      <c r="O359" s="24">
        <f t="shared" si="18"/>
        <v>3506555</v>
      </c>
      <c r="P359" s="24">
        <f t="shared" si="18"/>
        <v>2401477</v>
      </c>
      <c r="Q359" s="24">
        <f t="shared" si="18"/>
        <v>2170772</v>
      </c>
      <c r="R359" s="24" t="str">
        <f t="shared" si="18"/>
        <v/>
      </c>
      <c r="S359" s="18"/>
      <c r="T359" s="25" t="s">
        <v>407</v>
      </c>
      <c r="W359" s="28" t="s">
        <v>414</v>
      </c>
      <c r="X359" s="36">
        <f>+X354-X356-X358+X352</f>
        <v>22646.840894679997</v>
      </c>
      <c r="Y359" s="36">
        <f t="shared" ref="Y359:AA359" si="20">+Y354-Y356-Y358+Y352</f>
        <v>24825.653250399999</v>
      </c>
      <c r="Z359" s="36">
        <f t="shared" si="20"/>
        <v>27233.759668317205</v>
      </c>
      <c r="AA359" s="36">
        <f t="shared" si="20"/>
        <v>29895.230837313851</v>
      </c>
    </row>
    <row r="360" spans="2:27" ht="14" x14ac:dyDescent="0.3">
      <c r="B360" s="24">
        <f t="shared" ref="B360:R360" si="21">IFERROR(VLOOKUP($B$356,$4:$126,MATCH($T360&amp;"/"&amp;B$348,$2:$2,0),FALSE),IFERROR(VLOOKUP($B$356,$4:$126,MATCH($T359&amp;"/"&amp;B$348,$2:$2,0),FALSE),IFERROR(VLOOKUP($B$356,$4:$126,MATCH($T358&amp;"/"&amp;B$348,$2:$2,0),FALSE),IFERROR(VLOOKUP($B$356,$4:$126,MATCH($T357&amp;"/"&amp;B$348,$2:$2,0),FALSE),""))))</f>
        <v>1269356</v>
      </c>
      <c r="C360" s="24">
        <f t="shared" si="21"/>
        <v>806457.96</v>
      </c>
      <c r="D360" s="24">
        <f t="shared" si="21"/>
        <v>860706.64</v>
      </c>
      <c r="E360" s="24">
        <f t="shared" si="21"/>
        <v>111556.74</v>
      </c>
      <c r="F360" s="24">
        <f t="shared" si="21"/>
        <v>1313509.49</v>
      </c>
      <c r="G360" s="24">
        <f t="shared" si="21"/>
        <v>117010.72</v>
      </c>
      <c r="H360" s="24">
        <f t="shared" si="21"/>
        <v>1285220.51</v>
      </c>
      <c r="I360" s="24">
        <f t="shared" si="21"/>
        <v>1748018</v>
      </c>
      <c r="J360" s="24">
        <f t="shared" si="21"/>
        <v>714829.94</v>
      </c>
      <c r="K360" s="24">
        <f t="shared" si="21"/>
        <v>2943116.49</v>
      </c>
      <c r="L360" s="24">
        <f t="shared" si="21"/>
        <v>45520.77</v>
      </c>
      <c r="M360" s="24">
        <f t="shared" si="21"/>
        <v>1001374.83</v>
      </c>
      <c r="N360" s="24">
        <f t="shared" si="21"/>
        <v>2006244.16</v>
      </c>
      <c r="O360" s="24">
        <f t="shared" si="21"/>
        <v>2926663.87</v>
      </c>
      <c r="P360" s="24">
        <f t="shared" si="21"/>
        <v>2874488.06</v>
      </c>
      <c r="Q360" s="24">
        <f t="shared" si="21"/>
        <v>1890873.71</v>
      </c>
      <c r="R360" s="24">
        <f t="shared" si="21"/>
        <v>2389799</v>
      </c>
      <c r="S360" s="18"/>
      <c r="T360" s="25" t="s">
        <v>409</v>
      </c>
      <c r="W360" s="33" t="s">
        <v>415</v>
      </c>
      <c r="X360" s="33">
        <v>3800</v>
      </c>
      <c r="Y360" s="33">
        <v>3990</v>
      </c>
      <c r="Z360" s="33">
        <v>4189.5</v>
      </c>
      <c r="AA360" s="33">
        <v>4398.9799999999996</v>
      </c>
    </row>
    <row r="361" spans="2:27" ht="14" x14ac:dyDescent="0.3">
      <c r="B361" s="31">
        <f t="shared" ref="B361:R361" si="22">+B360/B$402</f>
        <v>2.8991466702966259E-2</v>
      </c>
      <c r="C361" s="31">
        <f t="shared" si="22"/>
        <v>1.5845384239016075E-2</v>
      </c>
      <c r="D361" s="31">
        <f t="shared" si="22"/>
        <v>1.5988587425051898E-2</v>
      </c>
      <c r="E361" s="31">
        <f t="shared" si="22"/>
        <v>1.7414641610584418E-3</v>
      </c>
      <c r="F361" s="31">
        <f t="shared" si="22"/>
        <v>1.8688647106109294E-2</v>
      </c>
      <c r="G361" s="31">
        <f t="shared" si="22"/>
        <v>1.5090607395704429E-3</v>
      </c>
      <c r="H361" s="31">
        <f t="shared" si="22"/>
        <v>1.4434972764896532E-2</v>
      </c>
      <c r="I361" s="31">
        <f t="shared" si="22"/>
        <v>1.6963697802865125E-2</v>
      </c>
      <c r="J361" s="31">
        <f t="shared" si="22"/>
        <v>6.8386881760113434E-3</v>
      </c>
      <c r="K361" s="31">
        <f t="shared" si="22"/>
        <v>2.4409296254442818E-2</v>
      </c>
      <c r="L361" s="31">
        <f t="shared" si="22"/>
        <v>2.815001042966526E-4</v>
      </c>
      <c r="M361" s="31">
        <f t="shared" si="22"/>
        <v>5.8927614336430796E-3</v>
      </c>
      <c r="N361" s="31">
        <f t="shared" si="22"/>
        <v>9.0463653224649044E-3</v>
      </c>
      <c r="O361" s="31">
        <f t="shared" si="22"/>
        <v>1.1110221354046762E-2</v>
      </c>
      <c r="P361" s="31">
        <f t="shared" si="22"/>
        <v>1.0541155676392152E-2</v>
      </c>
      <c r="Q361" s="31">
        <f t="shared" si="22"/>
        <v>6.7561914674646043E-3</v>
      </c>
      <c r="R361" s="31">
        <f t="shared" si="22"/>
        <v>8.1409647782432013E-3</v>
      </c>
      <c r="S361" s="18"/>
      <c r="T361" s="32" t="s">
        <v>411</v>
      </c>
      <c r="W361" s="28" t="s">
        <v>416</v>
      </c>
      <c r="X361" s="37">
        <f>X359-X360</f>
        <v>18846.840894679997</v>
      </c>
      <c r="Y361" s="37">
        <f t="shared" ref="Y361:AA361" si="23">Y359-Y360</f>
        <v>20835.653250399999</v>
      </c>
      <c r="Z361" s="37">
        <f t="shared" si="23"/>
        <v>23044.259668317205</v>
      </c>
      <c r="AA361" s="37">
        <f t="shared" si="23"/>
        <v>25496.250837313852</v>
      </c>
    </row>
    <row r="362" spans="2:27" ht="14" x14ac:dyDescent="0.3">
      <c r="B362" s="204" t="s">
        <v>70</v>
      </c>
      <c r="C362" s="204"/>
      <c r="D362" s="204"/>
      <c r="E362" s="204"/>
      <c r="F362" s="204"/>
      <c r="G362" s="204"/>
      <c r="H362" s="204"/>
      <c r="I362" s="204"/>
      <c r="J362" s="204"/>
      <c r="K362" s="204"/>
      <c r="L362" s="204"/>
      <c r="M362" s="204"/>
      <c r="N362" s="204"/>
      <c r="O362" s="20"/>
      <c r="P362" s="20"/>
      <c r="Q362" s="20"/>
      <c r="R362" s="20"/>
      <c r="S362" s="18"/>
      <c r="T362" s="3"/>
      <c r="W362" s="33" t="s">
        <v>417</v>
      </c>
      <c r="X362" s="38">
        <v>0.2</v>
      </c>
      <c r="Y362" s="38">
        <v>0.2</v>
      </c>
      <c r="Z362" s="38">
        <v>0.2</v>
      </c>
      <c r="AA362" s="38">
        <v>0.2</v>
      </c>
    </row>
    <row r="363" spans="2:27" ht="14" x14ac:dyDescent="0.3">
      <c r="B363" s="24">
        <f t="shared" ref="B363:K365" si="24">IFERROR(VLOOKUP($B$362,$4:$126,MATCH($T363&amp;"/"&amp;B$348,$2:$2,0),FALSE),"")</f>
        <v>418060</v>
      </c>
      <c r="C363" s="24">
        <f t="shared" si="24"/>
        <v>552596</v>
      </c>
      <c r="D363" s="24">
        <f t="shared" si="24"/>
        <v>543568</v>
      </c>
      <c r="E363" s="24">
        <f t="shared" si="24"/>
        <v>678083</v>
      </c>
      <c r="F363" s="24">
        <f t="shared" si="24"/>
        <v>2347222</v>
      </c>
      <c r="G363" s="24">
        <f t="shared" si="24"/>
        <v>2143376</v>
      </c>
      <c r="H363" s="24">
        <f t="shared" si="24"/>
        <v>3302242</v>
      </c>
      <c r="I363" s="24">
        <f t="shared" si="24"/>
        <v>2703688</v>
      </c>
      <c r="J363" s="24">
        <f t="shared" si="24"/>
        <v>2520374</v>
      </c>
      <c r="K363" s="24">
        <f t="shared" si="24"/>
        <v>2655746</v>
      </c>
      <c r="L363" s="24">
        <f t="shared" ref="L363:R365" si="25">IFERROR(VLOOKUP($B$362,$4:$126,MATCH($T363&amp;"/"&amp;L$348,$2:$2,0),FALSE),"")</f>
        <v>3726398</v>
      </c>
      <c r="M363" s="24">
        <f t="shared" si="25"/>
        <v>3912395</v>
      </c>
      <c r="N363" s="24">
        <f t="shared" si="25"/>
        <v>4688528</v>
      </c>
      <c r="O363" s="24">
        <f t="shared" si="25"/>
        <v>6067390</v>
      </c>
      <c r="P363" s="24">
        <f t="shared" si="25"/>
        <v>7185527</v>
      </c>
      <c r="Q363" s="24">
        <f t="shared" si="25"/>
        <v>4212895</v>
      </c>
      <c r="R363" s="24">
        <f t="shared" si="25"/>
        <v>4013043</v>
      </c>
      <c r="S363" s="18"/>
      <c r="T363" s="25" t="s">
        <v>403</v>
      </c>
      <c r="W363" s="33" t="s">
        <v>417</v>
      </c>
      <c r="X363" s="35">
        <f>+X361*X362</f>
        <v>3769.3681789359998</v>
      </c>
      <c r="Y363" s="35">
        <f t="shared" ref="Y363:AA363" si="26">+Y361*Y362</f>
        <v>4167.1306500800001</v>
      </c>
      <c r="Z363" s="35">
        <f t="shared" si="26"/>
        <v>4608.8519336634408</v>
      </c>
      <c r="AA363" s="35">
        <f t="shared" si="26"/>
        <v>5099.2501674627711</v>
      </c>
    </row>
    <row r="364" spans="2:27" ht="14" x14ac:dyDescent="0.3">
      <c r="B364" s="24">
        <f t="shared" si="24"/>
        <v>627021</v>
      </c>
      <c r="C364" s="24">
        <f t="shared" si="24"/>
        <v>517681</v>
      </c>
      <c r="D364" s="24">
        <f t="shared" si="24"/>
        <v>530842</v>
      </c>
      <c r="E364" s="24">
        <f t="shared" si="24"/>
        <v>685586</v>
      </c>
      <c r="F364" s="24">
        <f t="shared" si="24"/>
        <v>2421331</v>
      </c>
      <c r="G364" s="24">
        <f t="shared" si="24"/>
        <v>2663722</v>
      </c>
      <c r="H364" s="24">
        <f t="shared" si="24"/>
        <v>4853582</v>
      </c>
      <c r="I364" s="24">
        <f t="shared" si="24"/>
        <v>3476579</v>
      </c>
      <c r="J364" s="24">
        <f t="shared" si="24"/>
        <v>3195536</v>
      </c>
      <c r="K364" s="24" t="str">
        <f t="shared" si="24"/>
        <v/>
      </c>
      <c r="L364" s="24">
        <f t="shared" si="25"/>
        <v>3978885</v>
      </c>
      <c r="M364" s="24">
        <f t="shared" si="25"/>
        <v>4558644</v>
      </c>
      <c r="N364" s="24">
        <f t="shared" si="25"/>
        <v>6179598</v>
      </c>
      <c r="O364" s="24">
        <f t="shared" si="25"/>
        <v>6611985</v>
      </c>
      <c r="P364" s="24">
        <f t="shared" si="25"/>
        <v>6610339</v>
      </c>
      <c r="Q364" s="24">
        <f t="shared" si="25"/>
        <v>4001711</v>
      </c>
      <c r="R364" s="24" t="str">
        <f t="shared" si="25"/>
        <v/>
      </c>
      <c r="S364" s="18"/>
      <c r="T364" s="25" t="s">
        <v>405</v>
      </c>
      <c r="W364" s="28" t="s">
        <v>418</v>
      </c>
      <c r="X364" s="37">
        <f>+X361-X363</f>
        <v>15077.472715743997</v>
      </c>
      <c r="Y364" s="37">
        <f t="shared" ref="Y364:AA364" si="27">+Y361-Y363</f>
        <v>16668.52260032</v>
      </c>
      <c r="Z364" s="37">
        <f t="shared" si="27"/>
        <v>18435.407734653763</v>
      </c>
      <c r="AA364" s="37">
        <f t="shared" si="27"/>
        <v>20397.000669851081</v>
      </c>
    </row>
    <row r="365" spans="2:27" ht="14" x14ac:dyDescent="0.3">
      <c r="B365" s="24">
        <f t="shared" si="24"/>
        <v>482271</v>
      </c>
      <c r="C365" s="24">
        <f t="shared" si="24"/>
        <v>474168</v>
      </c>
      <c r="D365" s="24">
        <f t="shared" si="24"/>
        <v>505637</v>
      </c>
      <c r="E365" s="24">
        <f t="shared" si="24"/>
        <v>2217396</v>
      </c>
      <c r="F365" s="24">
        <f t="shared" si="24"/>
        <v>2198264</v>
      </c>
      <c r="G365" s="24">
        <f t="shared" si="24"/>
        <v>2929300</v>
      </c>
      <c r="H365" s="24">
        <f t="shared" si="24"/>
        <v>4521752</v>
      </c>
      <c r="I365" s="24">
        <f t="shared" si="24"/>
        <v>3041359</v>
      </c>
      <c r="J365" s="24">
        <f t="shared" si="24"/>
        <v>3015775</v>
      </c>
      <c r="K365" s="24" t="str">
        <f t="shared" si="24"/>
        <v/>
      </c>
      <c r="L365" s="24">
        <f t="shared" si="25"/>
        <v>4481270</v>
      </c>
      <c r="M365" s="24">
        <f t="shared" si="25"/>
        <v>4528429</v>
      </c>
      <c r="N365" s="24">
        <f t="shared" si="25"/>
        <v>6466988</v>
      </c>
      <c r="O365" s="24">
        <f t="shared" si="25"/>
        <v>7108002</v>
      </c>
      <c r="P365" s="24">
        <f t="shared" si="25"/>
        <v>6164737</v>
      </c>
      <c r="Q365" s="24">
        <f t="shared" si="25"/>
        <v>3690911</v>
      </c>
      <c r="R365" s="24" t="str">
        <f t="shared" si="25"/>
        <v/>
      </c>
      <c r="S365" s="18"/>
      <c r="T365" s="25" t="s">
        <v>407</v>
      </c>
      <c r="W365" s="28" t="s">
        <v>419</v>
      </c>
      <c r="X365" s="39">
        <f>+X364/X351</f>
        <v>2.9064175829496145E-4</v>
      </c>
      <c r="Y365" s="28"/>
      <c r="Z365" s="28"/>
      <c r="AA365" s="28"/>
    </row>
    <row r="366" spans="2:27" ht="14" x14ac:dyDescent="0.3">
      <c r="B366" s="24">
        <f t="shared" ref="B366:M366" si="28">IFERROR(VLOOKUP($B$362,$4:$126,MATCH($T366&amp;"/"&amp;B$348,$2:$2,0),FALSE),"")</f>
        <v>536595</v>
      </c>
      <c r="C366" s="24">
        <f t="shared" si="28"/>
        <v>480934.77</v>
      </c>
      <c r="D366" s="24">
        <f t="shared" si="28"/>
        <v>653490.43999999994</v>
      </c>
      <c r="E366" s="24">
        <f t="shared" si="28"/>
        <v>2347773.5499999998</v>
      </c>
      <c r="F366" s="24">
        <f t="shared" si="28"/>
        <v>2119234.59</v>
      </c>
      <c r="G366" s="24">
        <f t="shared" si="28"/>
        <v>3629913.45</v>
      </c>
      <c r="H366" s="24">
        <f t="shared" si="28"/>
        <v>3245149.43</v>
      </c>
      <c r="I366" s="24">
        <f t="shared" si="28"/>
        <v>3011244.09</v>
      </c>
      <c r="J366" s="24">
        <f t="shared" si="28"/>
        <v>3026784.4</v>
      </c>
      <c r="K366" s="24">
        <f t="shared" si="28"/>
        <v>4146847.59</v>
      </c>
      <c r="L366" s="24">
        <f t="shared" si="28"/>
        <v>4447397.2</v>
      </c>
      <c r="M366" s="24">
        <f t="shared" si="28"/>
        <v>4962040.3600000003</v>
      </c>
      <c r="N366" s="24">
        <f>IFERROR(VLOOKUP($B$362,$4:$126,MATCH($T366&amp;"/"&amp;N$348,$2:$2,0),FALSE),IFERROR(VLOOKUP($B$362,$4:$126,MATCH($T365&amp;"/"&amp;N$348,$2:$2,0),FALSE),IFERROR(VLOOKUP($B$362,$4:$126,MATCH($T364&amp;"/"&amp;N$348,$2:$2,0),FALSE),IFERROR(VLOOKUP($B$362,$4:$126,MATCH($T363&amp;"/"&amp;N$348,$2:$2,0),FALSE),""))))</f>
        <v>5628521.9299999997</v>
      </c>
      <c r="O366" s="24">
        <f>IFERROR(VLOOKUP($B$362,$4:$126,MATCH($T366&amp;"/"&amp;O$348,$2:$2,0),FALSE),IFERROR(VLOOKUP($B$362,$4:$126,MATCH($T365&amp;"/"&amp;O$348,$2:$2,0),FALSE),IFERROR(VLOOKUP($B$362,$4:$126,MATCH($T364&amp;"/"&amp;O$348,$2:$2,0),FALSE),IFERROR(VLOOKUP($B$362,$4:$126,MATCH($T363&amp;"/"&amp;O$348,$2:$2,0),FALSE),""))))</f>
        <v>7395183.7199999997</v>
      </c>
      <c r="P366" s="24">
        <f>IFERROR(VLOOKUP($B$362,$4:$126,MATCH($T366&amp;"/"&amp;P$348,$2:$2,0),FALSE),IFERROR(VLOOKUP($B$362,$4:$126,MATCH($T365&amp;"/"&amp;P$348,$2:$2,0),FALSE),IFERROR(VLOOKUP($B$362,$4:$126,MATCH($T364&amp;"/"&amp;P$348,$2:$2,0),FALSE),IFERROR(VLOOKUP($B$362,$4:$126,MATCH($T363&amp;"/"&amp;P$348,$2:$2,0),FALSE),""))))</f>
        <v>5397813.79</v>
      </c>
      <c r="Q366" s="24">
        <f>IFERROR(VLOOKUP($B$362,$4:$126,MATCH($T366&amp;"/"&amp;Q$348,$2:$2,0),FALSE),IFERROR(VLOOKUP($B$362,$4:$126,MATCH($T365&amp;"/"&amp;Q$348,$2:$2,0),FALSE),IFERROR(VLOOKUP($B$362,$4:$126,MATCH($T364&amp;"/"&amp;Q$348,$2:$2,0),FALSE),IFERROR(VLOOKUP($B$362,$4:$126,MATCH($T363&amp;"/"&amp;Q$348,$2:$2,0),FALSE),""))))</f>
        <v>3977379.28</v>
      </c>
      <c r="R366" s="24">
        <f>IFERROR(VLOOKUP($B$362,$4:$126,MATCH($T366&amp;"/"&amp;R$348,$2:$2,0),FALSE),IFERROR(VLOOKUP($B$362,$4:$126,MATCH($T365&amp;"/"&amp;R$348,$2:$2,0),FALSE),IFERROR(VLOOKUP($B$362,$4:$126,MATCH($T364&amp;"/"&amp;R$348,$2:$2,0),FALSE),IFERROR(VLOOKUP($B$362,$4:$126,MATCH($T363&amp;"/"&amp;R$348,$2:$2,0),FALSE),""))))</f>
        <v>4013043</v>
      </c>
      <c r="S366" s="18"/>
      <c r="T366" s="25" t="s">
        <v>409</v>
      </c>
      <c r="W366" s="28" t="s">
        <v>420</v>
      </c>
      <c r="X366" s="28"/>
      <c r="Y366" s="28"/>
      <c r="Z366" s="28"/>
      <c r="AA366" s="28"/>
    </row>
    <row r="367" spans="2:27" ht="14" x14ac:dyDescent="0.3">
      <c r="B367" s="31">
        <f t="shared" ref="B367:R367" si="29">+B366/B$402</f>
        <v>1.2255565873937791E-2</v>
      </c>
      <c r="C367" s="31">
        <f t="shared" si="29"/>
        <v>9.4494649473765777E-3</v>
      </c>
      <c r="D367" s="31">
        <f t="shared" si="29"/>
        <v>1.2139315006766569E-2</v>
      </c>
      <c r="E367" s="31">
        <f t="shared" si="29"/>
        <v>3.6650080448800755E-2</v>
      </c>
      <c r="F367" s="31">
        <f t="shared" si="29"/>
        <v>3.015252473552377E-2</v>
      </c>
      <c r="G367" s="31">
        <f t="shared" si="29"/>
        <v>4.6814171175373488E-2</v>
      </c>
      <c r="H367" s="31">
        <f t="shared" si="29"/>
        <v>3.6447942804826161E-2</v>
      </c>
      <c r="I367" s="31">
        <f t="shared" si="29"/>
        <v>2.9222716673068347E-2</v>
      </c>
      <c r="J367" s="31">
        <f t="shared" si="29"/>
        <v>2.8956865863250761E-2</v>
      </c>
      <c r="K367" s="31">
        <f t="shared" si="29"/>
        <v>3.4392669026271611E-2</v>
      </c>
      <c r="L367" s="31">
        <f t="shared" si="29"/>
        <v>2.7502671322313769E-2</v>
      </c>
      <c r="M367" s="31">
        <f t="shared" si="29"/>
        <v>2.9199975063871363E-2</v>
      </c>
      <c r="N367" s="31">
        <f t="shared" si="29"/>
        <v>2.5379595674080484E-2</v>
      </c>
      <c r="O367" s="31">
        <f t="shared" si="29"/>
        <v>2.8073646900572482E-2</v>
      </c>
      <c r="P367" s="31">
        <f t="shared" si="29"/>
        <v>1.9794549250125023E-2</v>
      </c>
      <c r="Q367" s="31">
        <f t="shared" si="29"/>
        <v>1.4211385885949258E-2</v>
      </c>
      <c r="R367" s="31">
        <f t="shared" si="29"/>
        <v>1.3670623226712971E-2</v>
      </c>
      <c r="S367" s="18"/>
      <c r="T367" s="32" t="s">
        <v>411</v>
      </c>
      <c r="W367" s="40" t="s">
        <v>421</v>
      </c>
      <c r="X367" s="41">
        <f>+S660</f>
        <v>0</v>
      </c>
      <c r="Y367" s="41">
        <f>+X367</f>
        <v>0</v>
      </c>
      <c r="Z367" s="41">
        <f t="shared" ref="Z367:AA367" si="30">+Y367</f>
        <v>0</v>
      </c>
      <c r="AA367" s="41">
        <f t="shared" si="30"/>
        <v>0</v>
      </c>
    </row>
    <row r="368" spans="2:27" ht="14" x14ac:dyDescent="0.3">
      <c r="B368" s="204" t="s">
        <v>76</v>
      </c>
      <c r="C368" s="204"/>
      <c r="D368" s="204"/>
      <c r="E368" s="204"/>
      <c r="F368" s="204"/>
      <c r="G368" s="204"/>
      <c r="H368" s="204"/>
      <c r="I368" s="204"/>
      <c r="J368" s="204"/>
      <c r="K368" s="204"/>
      <c r="L368" s="204"/>
      <c r="M368" s="204"/>
      <c r="N368" s="204"/>
      <c r="O368" s="20"/>
      <c r="P368" s="20"/>
      <c r="Q368" s="20"/>
      <c r="R368" s="20"/>
      <c r="S368" s="18"/>
      <c r="T368" s="3"/>
      <c r="W368" s="40" t="s">
        <v>422</v>
      </c>
      <c r="X368" s="41">
        <f>$V$378</f>
        <v>0</v>
      </c>
      <c r="Y368" s="42">
        <f t="shared" ref="Y368:AA368" si="31">Y377</f>
        <v>47.898053449195402</v>
      </c>
      <c r="Z368" s="42">
        <f t="shared" si="31"/>
        <v>52.975309582338397</v>
      </c>
      <c r="AA368" s="42">
        <f t="shared" si="31"/>
        <v>58.612070890376671</v>
      </c>
    </row>
    <row r="369" spans="1:27" ht="14" x14ac:dyDescent="0.3">
      <c r="B369" s="24">
        <f t="shared" ref="B369:K371" si="32">IFERROR(VLOOKUP($B$368,$4:$126,MATCH($T369&amp;"/"&amp;B$348,$2:$2,0),FALSE),"")</f>
        <v>0</v>
      </c>
      <c r="C369" s="24">
        <f t="shared" si="32"/>
        <v>0</v>
      </c>
      <c r="D369" s="24">
        <f t="shared" si="32"/>
        <v>0</v>
      </c>
      <c r="E369" s="24">
        <f t="shared" si="32"/>
        <v>0</v>
      </c>
      <c r="F369" s="24">
        <f t="shared" si="32"/>
        <v>0</v>
      </c>
      <c r="G369" s="24">
        <f t="shared" si="32"/>
        <v>0</v>
      </c>
      <c r="H369" s="24">
        <f t="shared" si="32"/>
        <v>0</v>
      </c>
      <c r="I369" s="24">
        <f t="shared" si="32"/>
        <v>0</v>
      </c>
      <c r="J369" s="24">
        <f t="shared" si="32"/>
        <v>50873</v>
      </c>
      <c r="K369" s="24">
        <f t="shared" si="32"/>
        <v>618193</v>
      </c>
      <c r="L369" s="24">
        <f t="shared" ref="L369:R371" si="33">IFERROR(VLOOKUP($B$368,$4:$126,MATCH($T369&amp;"/"&amp;L$348,$2:$2,0),FALSE),"")</f>
        <v>4645820</v>
      </c>
      <c r="M369" s="24">
        <f t="shared" si="33"/>
        <v>8062711</v>
      </c>
      <c r="N369" s="24">
        <f t="shared" si="33"/>
        <v>8620714</v>
      </c>
      <c r="O369" s="24">
        <f t="shared" si="33"/>
        <v>9234981</v>
      </c>
      <c r="P369" s="24">
        <f t="shared" si="33"/>
        <v>10301192</v>
      </c>
      <c r="Q369" s="24">
        <f t="shared" si="33"/>
        <v>14580473</v>
      </c>
      <c r="R369" s="24">
        <f t="shared" si="33"/>
        <v>16667448</v>
      </c>
      <c r="S369" s="18"/>
      <c r="T369" s="25" t="s">
        <v>403</v>
      </c>
      <c r="W369" s="40" t="s">
        <v>423</v>
      </c>
      <c r="X369" s="41" t="e">
        <f>+X367/X368</f>
        <v>#DIV/0!</v>
      </c>
      <c r="Y369" s="41">
        <f>+Y367/Y368</f>
        <v>0</v>
      </c>
      <c r="Z369" s="41">
        <f t="shared" ref="Z369:AA369" si="34">+Z367/Z368</f>
        <v>0</v>
      </c>
      <c r="AA369" s="41">
        <f t="shared" si="34"/>
        <v>0</v>
      </c>
    </row>
    <row r="370" spans="1:27" ht="14" x14ac:dyDescent="0.3">
      <c r="B370" s="24">
        <f t="shared" si="32"/>
        <v>0</v>
      </c>
      <c r="C370" s="24">
        <f t="shared" si="32"/>
        <v>0</v>
      </c>
      <c r="D370" s="24">
        <f t="shared" si="32"/>
        <v>0</v>
      </c>
      <c r="E370" s="24">
        <f t="shared" si="32"/>
        <v>0</v>
      </c>
      <c r="F370" s="24">
        <f t="shared" si="32"/>
        <v>0</v>
      </c>
      <c r="G370" s="24">
        <f t="shared" si="32"/>
        <v>0</v>
      </c>
      <c r="H370" s="24">
        <f t="shared" si="32"/>
        <v>0</v>
      </c>
      <c r="I370" s="24">
        <f t="shared" si="32"/>
        <v>0</v>
      </c>
      <c r="J370" s="24">
        <f t="shared" si="32"/>
        <v>143768</v>
      </c>
      <c r="K370" s="24" t="str">
        <f t="shared" si="32"/>
        <v/>
      </c>
      <c r="L370" s="24">
        <f t="shared" si="33"/>
        <v>4092344</v>
      </c>
      <c r="M370" s="24">
        <f t="shared" si="33"/>
        <v>8357703</v>
      </c>
      <c r="N370" s="24">
        <f t="shared" si="33"/>
        <v>8999639</v>
      </c>
      <c r="O370" s="24">
        <f t="shared" si="33"/>
        <v>9185059</v>
      </c>
      <c r="P370" s="24">
        <f t="shared" si="33"/>
        <v>10844434</v>
      </c>
      <c r="Q370" s="24">
        <f t="shared" si="33"/>
        <v>15601343</v>
      </c>
      <c r="R370" s="24" t="str">
        <f t="shared" si="33"/>
        <v/>
      </c>
      <c r="S370" s="18"/>
      <c r="T370" s="25" t="s">
        <v>405</v>
      </c>
      <c r="W370" s="40" t="s">
        <v>424</v>
      </c>
      <c r="X370" s="40">
        <v>18</v>
      </c>
      <c r="Y370" s="40">
        <v>18</v>
      </c>
      <c r="Z370" s="40">
        <v>18</v>
      </c>
      <c r="AA370" s="40">
        <v>18</v>
      </c>
    </row>
    <row r="371" spans="1:27" ht="14" x14ac:dyDescent="0.3">
      <c r="B371" s="24">
        <f t="shared" si="32"/>
        <v>0</v>
      </c>
      <c r="C371" s="24">
        <f t="shared" si="32"/>
        <v>0</v>
      </c>
      <c r="D371" s="24">
        <f t="shared" si="32"/>
        <v>0</v>
      </c>
      <c r="E371" s="24">
        <f t="shared" si="32"/>
        <v>0</v>
      </c>
      <c r="F371" s="24">
        <f t="shared" si="32"/>
        <v>0</v>
      </c>
      <c r="G371" s="24">
        <f t="shared" si="32"/>
        <v>0</v>
      </c>
      <c r="H371" s="24">
        <f t="shared" si="32"/>
        <v>0</v>
      </c>
      <c r="I371" s="24">
        <f t="shared" si="32"/>
        <v>0</v>
      </c>
      <c r="J371" s="24">
        <f t="shared" si="32"/>
        <v>325328</v>
      </c>
      <c r="K371" s="24" t="str">
        <f t="shared" si="32"/>
        <v/>
      </c>
      <c r="L371" s="24">
        <f t="shared" si="33"/>
        <v>7118881</v>
      </c>
      <c r="M371" s="24">
        <f t="shared" si="33"/>
        <v>9150922</v>
      </c>
      <c r="N371" s="24">
        <f t="shared" si="33"/>
        <v>9672688</v>
      </c>
      <c r="O371" s="24">
        <f t="shared" si="33"/>
        <v>9644585</v>
      </c>
      <c r="P371" s="24">
        <f t="shared" si="33"/>
        <v>12420914</v>
      </c>
      <c r="Q371" s="24">
        <f t="shared" si="33"/>
        <v>15410210</v>
      </c>
      <c r="R371" s="24" t="str">
        <f t="shared" si="33"/>
        <v/>
      </c>
      <c r="S371" s="18"/>
      <c r="T371" s="25" t="s">
        <v>407</v>
      </c>
      <c r="W371" s="40" t="s">
        <v>425</v>
      </c>
      <c r="X371" s="41" t="e">
        <f>+(X370-X369)/X370</f>
        <v>#DIV/0!</v>
      </c>
      <c r="Y371" s="41">
        <f t="shared" ref="Y371:AA371" si="35">+(Y370-Y369)/Y370</f>
        <v>1</v>
      </c>
      <c r="Z371" s="41">
        <f t="shared" si="35"/>
        <v>1</v>
      </c>
      <c r="AA371" s="41">
        <f t="shared" si="35"/>
        <v>1</v>
      </c>
    </row>
    <row r="372" spans="1:27" ht="14" x14ac:dyDescent="0.3">
      <c r="B372" s="24">
        <f t="shared" ref="B372:M372" si="36">IFERROR(VLOOKUP($B$368,$4:$126,MATCH($T372&amp;"/"&amp;B$348,$2:$2,0),FALSE),"")</f>
        <v>0</v>
      </c>
      <c r="C372" s="24">
        <f t="shared" si="36"/>
        <v>0</v>
      </c>
      <c r="D372" s="24">
        <f t="shared" si="36"/>
        <v>0</v>
      </c>
      <c r="E372" s="24">
        <f t="shared" si="36"/>
        <v>0</v>
      </c>
      <c r="F372" s="24">
        <f t="shared" si="36"/>
        <v>0</v>
      </c>
      <c r="G372" s="24">
        <f t="shared" si="36"/>
        <v>0</v>
      </c>
      <c r="H372" s="24">
        <f t="shared" si="36"/>
        <v>0</v>
      </c>
      <c r="I372" s="24">
        <f t="shared" si="36"/>
        <v>0</v>
      </c>
      <c r="J372" s="24">
        <f t="shared" si="36"/>
        <v>428460.25</v>
      </c>
      <c r="K372" s="24">
        <f t="shared" si="36"/>
        <v>3606162.61</v>
      </c>
      <c r="L372" s="24">
        <f t="shared" si="36"/>
        <v>7787315.46</v>
      </c>
      <c r="M372" s="24">
        <f t="shared" si="36"/>
        <v>8361607.4000000004</v>
      </c>
      <c r="N372" s="24">
        <f>IFERROR(VLOOKUP($B$368,$4:$126,MATCH($T372&amp;"/"&amp;N$348,$2:$2,0),FALSE),IFERROR(VLOOKUP($B$368,$4:$126,MATCH($T371&amp;"/"&amp;N$348,$2:$2,0),FALSE),IFERROR(VLOOKUP($B$368,$4:$126,MATCH($T370&amp;"/"&amp;N$348,$2:$2,0),FALSE),IFERROR(VLOOKUP($B$368,$4:$126,MATCH($T369&amp;"/"&amp;N$348,$2:$2,0),FALSE),""))))</f>
        <v>9032387.1999999993</v>
      </c>
      <c r="O372" s="24">
        <f>IFERROR(VLOOKUP($B$368,$4:$126,MATCH($T372&amp;"/"&amp;O$348,$2:$2,0),FALSE),IFERROR(VLOOKUP($B$368,$4:$126,MATCH($T371&amp;"/"&amp;O$348,$2:$2,0),FALSE),IFERROR(VLOOKUP($B$368,$4:$126,MATCH($T370&amp;"/"&amp;O$348,$2:$2,0),FALSE),IFERROR(VLOOKUP($B$368,$4:$126,MATCH($T369&amp;"/"&amp;O$348,$2:$2,0),FALSE),""))))</f>
        <v>10062185.18</v>
      </c>
      <c r="P372" s="24">
        <f>IFERROR(VLOOKUP($B$368,$4:$126,MATCH($T372&amp;"/"&amp;P$348,$2:$2,0),FALSE),IFERROR(VLOOKUP($B$368,$4:$126,MATCH($T371&amp;"/"&amp;P$348,$2:$2,0),FALSE),IFERROR(VLOOKUP($B$368,$4:$126,MATCH($T370&amp;"/"&amp;P$348,$2:$2,0),FALSE),IFERROR(VLOOKUP($B$368,$4:$126,MATCH($T369&amp;"/"&amp;P$348,$2:$2,0),FALSE),""))))</f>
        <v>13666532.74</v>
      </c>
      <c r="Q372" s="24">
        <f>IFERROR(VLOOKUP($B$368,$4:$126,MATCH($T372&amp;"/"&amp;Q$348,$2:$2,0),FALSE),IFERROR(VLOOKUP($B$368,$4:$126,MATCH($T371&amp;"/"&amp;Q$348,$2:$2,0),FALSE),IFERROR(VLOOKUP($B$368,$4:$126,MATCH($T370&amp;"/"&amp;Q$348,$2:$2,0),FALSE),IFERROR(VLOOKUP($B$368,$4:$126,MATCH($T369&amp;"/"&amp;Q$348,$2:$2,0),FALSE),""))))</f>
        <v>16432026.02</v>
      </c>
      <c r="R372" s="24">
        <f>IFERROR(VLOOKUP($B$368,$4:$126,MATCH($T372&amp;"/"&amp;R$348,$2:$2,0),FALSE),IFERROR(VLOOKUP($B$368,$4:$126,MATCH($T371&amp;"/"&amp;R$348,$2:$2,0),FALSE),IFERROR(VLOOKUP($B$368,$4:$126,MATCH($T370&amp;"/"&amp;R$348,$2:$2,0),FALSE),IFERROR(VLOOKUP($B$368,$4:$126,MATCH($T369&amp;"/"&amp;R$348,$2:$2,0),FALSE),""))))</f>
        <v>16667448</v>
      </c>
      <c r="S372" s="18"/>
      <c r="T372" s="25" t="s">
        <v>409</v>
      </c>
      <c r="W372" s="40" t="s">
        <v>426</v>
      </c>
      <c r="X372" s="43">
        <v>0.1</v>
      </c>
      <c r="Y372" s="43">
        <v>0.1</v>
      </c>
      <c r="Z372" s="43">
        <v>0.1</v>
      </c>
      <c r="AA372" s="43">
        <v>0.1</v>
      </c>
    </row>
    <row r="373" spans="1:27" ht="14" x14ac:dyDescent="0.3">
      <c r="B373" s="31">
        <f t="shared" ref="B373:R373" si="37">+B372/B$402</f>
        <v>0</v>
      </c>
      <c r="C373" s="31">
        <f t="shared" si="37"/>
        <v>0</v>
      </c>
      <c r="D373" s="31">
        <f t="shared" si="37"/>
        <v>0</v>
      </c>
      <c r="E373" s="31">
        <f t="shared" si="37"/>
        <v>0</v>
      </c>
      <c r="F373" s="31">
        <f t="shared" si="37"/>
        <v>0</v>
      </c>
      <c r="G373" s="31">
        <f t="shared" si="37"/>
        <v>0</v>
      </c>
      <c r="H373" s="31">
        <f t="shared" si="37"/>
        <v>0</v>
      </c>
      <c r="I373" s="31">
        <f t="shared" si="37"/>
        <v>0</v>
      </c>
      <c r="J373" s="31">
        <f t="shared" si="37"/>
        <v>4.0990253507930353E-3</v>
      </c>
      <c r="K373" s="31">
        <f t="shared" si="37"/>
        <v>2.9908395331366831E-2</v>
      </c>
      <c r="L373" s="31">
        <f t="shared" si="37"/>
        <v>4.8156701087897581E-2</v>
      </c>
      <c r="M373" s="31">
        <f t="shared" si="37"/>
        <v>4.9205308675458304E-2</v>
      </c>
      <c r="N373" s="31">
        <f t="shared" si="37"/>
        <v>4.0727981157166769E-2</v>
      </c>
      <c r="O373" s="31">
        <f t="shared" si="37"/>
        <v>3.8198136041912072E-2</v>
      </c>
      <c r="P373" s="31">
        <f t="shared" si="37"/>
        <v>5.0117115173840793E-2</v>
      </c>
      <c r="Q373" s="31">
        <f t="shared" si="37"/>
        <v>5.8712495394248387E-2</v>
      </c>
      <c r="R373" s="31">
        <f t="shared" si="37"/>
        <v>5.6778460076014801E-2</v>
      </c>
      <c r="S373" s="18"/>
      <c r="T373" s="32" t="s">
        <v>411</v>
      </c>
      <c r="W373" s="40" t="s">
        <v>427</v>
      </c>
      <c r="X373" s="40"/>
      <c r="Y373" s="40"/>
      <c r="Z373" s="40"/>
      <c r="AA373" s="40"/>
    </row>
    <row r="374" spans="1:27" ht="14" x14ac:dyDescent="0.3">
      <c r="A374" s="16"/>
      <c r="B374" s="205" t="s">
        <v>82</v>
      </c>
      <c r="C374" s="205"/>
      <c r="D374" s="205"/>
      <c r="E374" s="205"/>
      <c r="F374" s="205"/>
      <c r="G374" s="205"/>
      <c r="H374" s="205"/>
      <c r="I374" s="205"/>
      <c r="J374" s="205"/>
      <c r="K374" s="205"/>
      <c r="L374" s="205"/>
      <c r="M374" s="205"/>
      <c r="N374" s="205"/>
      <c r="O374" s="20"/>
      <c r="P374" s="20"/>
      <c r="Q374" s="20"/>
      <c r="R374" s="20"/>
      <c r="S374" s="18"/>
      <c r="T374" s="3"/>
      <c r="W374" s="40" t="s">
        <v>428</v>
      </c>
      <c r="X374" s="41">
        <f>+X370*X368</f>
        <v>0</v>
      </c>
      <c r="Y374" s="41">
        <f t="shared" ref="Y374:AA374" si="38">+Y370*Y368</f>
        <v>862.16496208551723</v>
      </c>
      <c r="Z374" s="41">
        <f t="shared" si="38"/>
        <v>953.55557248209118</v>
      </c>
      <c r="AA374" s="41">
        <f t="shared" si="38"/>
        <v>1055.0172760267801</v>
      </c>
    </row>
    <row r="375" spans="1:27" ht="14" x14ac:dyDescent="0.3">
      <c r="B375" s="24">
        <f t="shared" ref="B375:K377" si="39">IFERROR(VLOOKUP($B$374,$4:$126,MATCH($T375&amp;"/"&amp;B$348,$2:$2,0),FALSE),"")</f>
        <v>4392036</v>
      </c>
      <c r="C375" s="24">
        <f t="shared" si="39"/>
        <v>4487511</v>
      </c>
      <c r="D375" s="24">
        <f t="shared" si="39"/>
        <v>4609180</v>
      </c>
      <c r="E375" s="24">
        <f t="shared" si="39"/>
        <v>3096714</v>
      </c>
      <c r="F375" s="24">
        <f t="shared" si="39"/>
        <v>4032026</v>
      </c>
      <c r="G375" s="24">
        <f t="shared" si="39"/>
        <v>6051782</v>
      </c>
      <c r="H375" s="24">
        <f t="shared" si="39"/>
        <v>5581293</v>
      </c>
      <c r="I375" s="24">
        <f t="shared" si="39"/>
        <v>5532027</v>
      </c>
      <c r="J375" s="24">
        <f t="shared" si="39"/>
        <v>7929011</v>
      </c>
      <c r="K375" s="24">
        <f t="shared" si="39"/>
        <v>6601753</v>
      </c>
      <c r="L375" s="24">
        <f t="shared" ref="L375:R377" si="40">IFERROR(VLOOKUP($B$374,$4:$126,MATCH($T375&amp;"/"&amp;L$348,$2:$2,0),FALSE),"")</f>
        <v>15529708</v>
      </c>
      <c r="M375" s="24">
        <f t="shared" si="40"/>
        <v>15117985</v>
      </c>
      <c r="N375" s="24">
        <f t="shared" si="40"/>
        <v>27305463</v>
      </c>
      <c r="O375" s="24">
        <f t="shared" si="40"/>
        <v>24312042</v>
      </c>
      <c r="P375" s="24">
        <f t="shared" si="40"/>
        <v>24536458</v>
      </c>
      <c r="Q375" s="24">
        <f t="shared" si="40"/>
        <v>24238632</v>
      </c>
      <c r="R375" s="24">
        <f t="shared" si="40"/>
        <v>26298135</v>
      </c>
      <c r="S375" s="18"/>
      <c r="T375" s="25" t="s">
        <v>403</v>
      </c>
      <c r="W375" s="40" t="s">
        <v>429</v>
      </c>
      <c r="X375" s="41" t="e">
        <f>X374/$V$368-1</f>
        <v>#DIV/0!</v>
      </c>
      <c r="Y375" s="41" t="e">
        <f t="shared" ref="Y375:AA375" si="41">Y374/$V$368-1</f>
        <v>#DIV/0!</v>
      </c>
      <c r="Z375" s="41" t="e">
        <f t="shared" si="41"/>
        <v>#DIV/0!</v>
      </c>
      <c r="AA375" s="41" t="e">
        <f t="shared" si="41"/>
        <v>#DIV/0!</v>
      </c>
    </row>
    <row r="376" spans="1:27" ht="14" x14ac:dyDescent="0.3">
      <c r="B376" s="24">
        <f t="shared" si="39"/>
        <v>2882660</v>
      </c>
      <c r="C376" s="24">
        <f t="shared" si="39"/>
        <v>4215958</v>
      </c>
      <c r="D376" s="24">
        <f t="shared" si="39"/>
        <v>4442138</v>
      </c>
      <c r="E376" s="24">
        <f t="shared" si="39"/>
        <v>3247969</v>
      </c>
      <c r="F376" s="24">
        <f t="shared" si="39"/>
        <v>4305797</v>
      </c>
      <c r="G376" s="24">
        <f t="shared" si="39"/>
        <v>6939521</v>
      </c>
      <c r="H376" s="24">
        <f t="shared" si="39"/>
        <v>7035626</v>
      </c>
      <c r="I376" s="24">
        <f t="shared" si="39"/>
        <v>5393943</v>
      </c>
      <c r="J376" s="24">
        <f t="shared" si="39"/>
        <v>5510896</v>
      </c>
      <c r="K376" s="24" t="str">
        <f t="shared" si="39"/>
        <v/>
      </c>
      <c r="L376" s="24">
        <f t="shared" si="40"/>
        <v>10663818</v>
      </c>
      <c r="M376" s="24">
        <f t="shared" si="40"/>
        <v>15656143</v>
      </c>
      <c r="N376" s="24">
        <f t="shared" si="40"/>
        <v>19526329</v>
      </c>
      <c r="O376" s="24">
        <f t="shared" si="40"/>
        <v>23865066</v>
      </c>
      <c r="P376" s="24">
        <f t="shared" si="40"/>
        <v>25693199</v>
      </c>
      <c r="Q376" s="24">
        <f t="shared" si="40"/>
        <v>25546142</v>
      </c>
      <c r="R376" s="24" t="str">
        <f t="shared" si="40"/>
        <v/>
      </c>
      <c r="S376" s="18"/>
      <c r="T376" s="25" t="s">
        <v>405</v>
      </c>
    </row>
    <row r="377" spans="1:27" ht="14" x14ac:dyDescent="0.3">
      <c r="B377" s="24">
        <f t="shared" si="39"/>
        <v>4253505</v>
      </c>
      <c r="C377" s="24">
        <f t="shared" si="39"/>
        <v>3477867</v>
      </c>
      <c r="D377" s="24">
        <f t="shared" si="39"/>
        <v>3023027</v>
      </c>
      <c r="E377" s="24">
        <f t="shared" si="39"/>
        <v>3096055</v>
      </c>
      <c r="F377" s="24">
        <f t="shared" si="39"/>
        <v>6902623</v>
      </c>
      <c r="G377" s="24">
        <f t="shared" si="39"/>
        <v>5611487</v>
      </c>
      <c r="H377" s="24">
        <f t="shared" si="39"/>
        <v>6003509</v>
      </c>
      <c r="I377" s="24">
        <f t="shared" si="39"/>
        <v>5563795</v>
      </c>
      <c r="J377" s="24">
        <f t="shared" si="39"/>
        <v>6458969</v>
      </c>
      <c r="K377" s="24" t="str">
        <f t="shared" si="39"/>
        <v/>
      </c>
      <c r="L377" s="24">
        <f t="shared" si="40"/>
        <v>14282535</v>
      </c>
      <c r="M377" s="24">
        <f t="shared" si="40"/>
        <v>15941507</v>
      </c>
      <c r="N377" s="24">
        <f t="shared" si="40"/>
        <v>24617192</v>
      </c>
      <c r="O377" s="24">
        <f t="shared" si="40"/>
        <v>24722777</v>
      </c>
      <c r="P377" s="24">
        <f t="shared" si="40"/>
        <v>24293138</v>
      </c>
      <c r="Q377" s="24">
        <f t="shared" si="40"/>
        <v>23533337</v>
      </c>
      <c r="R377" s="24" t="str">
        <f t="shared" si="40"/>
        <v/>
      </c>
      <c r="S377" s="18"/>
      <c r="T377" s="25" t="s">
        <v>407</v>
      </c>
      <c r="W377" s="2" t="s">
        <v>422</v>
      </c>
      <c r="X377" s="44">
        <f>X364/348</f>
        <v>43.326071022252869</v>
      </c>
      <c r="Y377" s="44">
        <f t="shared" ref="Y377:AA377" si="42">Y364/348</f>
        <v>47.898053449195402</v>
      </c>
      <c r="Z377" s="44">
        <f t="shared" si="42"/>
        <v>52.975309582338397</v>
      </c>
      <c r="AA377" s="44">
        <f t="shared" si="42"/>
        <v>58.612070890376671</v>
      </c>
    </row>
    <row r="378" spans="1:27" ht="14" x14ac:dyDescent="0.3">
      <c r="B378" s="24">
        <f t="shared" ref="B378:M378" si="43">IFERROR(VLOOKUP($B$374,$4:$126,MATCH($T378&amp;"/"&amp;B$348,$2:$2,0),FALSE),"")</f>
        <v>5392518</v>
      </c>
      <c r="C378" s="24">
        <f t="shared" si="43"/>
        <v>3937173.33</v>
      </c>
      <c r="D378" s="24">
        <f t="shared" si="43"/>
        <v>3764924.14</v>
      </c>
      <c r="E378" s="24">
        <f t="shared" si="43"/>
        <v>3292388.34</v>
      </c>
      <c r="F378" s="24">
        <f t="shared" si="43"/>
        <v>6326379.1100000003</v>
      </c>
      <c r="G378" s="24">
        <f t="shared" si="43"/>
        <v>5499102.5700000003</v>
      </c>
      <c r="H378" s="24">
        <f t="shared" si="43"/>
        <v>7018151.5099999998</v>
      </c>
      <c r="I378" s="24">
        <f t="shared" si="43"/>
        <v>7336995.75</v>
      </c>
      <c r="J378" s="24">
        <f t="shared" si="43"/>
        <v>6659019.8099999996</v>
      </c>
      <c r="K378" s="24">
        <f t="shared" si="43"/>
        <v>13114265.49</v>
      </c>
      <c r="L378" s="24">
        <f t="shared" si="43"/>
        <v>15301264.119999999</v>
      </c>
      <c r="M378" s="24">
        <f t="shared" si="43"/>
        <v>16378259.939999999</v>
      </c>
      <c r="N378" s="24">
        <f>IFERROR(VLOOKUP($B$374,$4:$126,MATCH($T378&amp;"/"&amp;N$348,$2:$2,0),FALSE),IFERROR(VLOOKUP($B$374,$4:$126,MATCH($T377&amp;"/"&amp;N$348,$2:$2,0),FALSE),IFERROR(VLOOKUP($B$374,$4:$126,MATCH($T376&amp;"/"&amp;N$348,$2:$2,0),FALSE),IFERROR(VLOOKUP($B$374,$4:$126,MATCH($T375&amp;"/"&amp;N$348,$2:$2,0),FALSE),""))))</f>
        <v>23885841.289999999</v>
      </c>
      <c r="O378" s="24">
        <f>IFERROR(VLOOKUP($B$374,$4:$126,MATCH($T378&amp;"/"&amp;O$348,$2:$2,0),FALSE),IFERROR(VLOOKUP($B$374,$4:$126,MATCH($T377&amp;"/"&amp;O$348,$2:$2,0),FALSE),IFERROR(VLOOKUP($B$374,$4:$126,MATCH($T376&amp;"/"&amp;O$348,$2:$2,0),FALSE),IFERROR(VLOOKUP($B$374,$4:$126,MATCH($T375&amp;"/"&amp;O$348,$2:$2,0),FALSE),""))))</f>
        <v>23514596.760000002</v>
      </c>
      <c r="P378" s="24">
        <f>IFERROR(VLOOKUP($B$374,$4:$126,MATCH($T378&amp;"/"&amp;P$348,$2:$2,0),FALSE),IFERROR(VLOOKUP($B$374,$4:$126,MATCH($T377&amp;"/"&amp;P$348,$2:$2,0),FALSE),IFERROR(VLOOKUP($B$374,$4:$126,MATCH($T376&amp;"/"&amp;P$348,$2:$2,0),FALSE),IFERROR(VLOOKUP($B$374,$4:$126,MATCH($T375&amp;"/"&amp;P$348,$2:$2,0),FALSE),""))))</f>
        <v>25242210.550000001</v>
      </c>
      <c r="Q378" s="24">
        <f>IFERROR(VLOOKUP($B$374,$4:$126,MATCH($T378&amp;"/"&amp;Q$348,$2:$2,0),FALSE),IFERROR(VLOOKUP($B$374,$4:$126,MATCH($T377&amp;"/"&amp;Q$348,$2:$2,0),FALSE),IFERROR(VLOOKUP($B$374,$4:$126,MATCH($T376&amp;"/"&amp;Q$348,$2:$2,0),FALSE),IFERROR(VLOOKUP($B$374,$4:$126,MATCH($T375&amp;"/"&amp;Q$348,$2:$2,0),FALSE),""))))</f>
        <v>25545928.68</v>
      </c>
      <c r="R378" s="24">
        <f>IFERROR(VLOOKUP($B$374,$4:$126,MATCH($T378&amp;"/"&amp;R$348,$2:$2,0),FALSE),IFERROR(VLOOKUP($B$374,$4:$126,MATCH($T377&amp;"/"&amp;R$348,$2:$2,0),FALSE),IFERROR(VLOOKUP($B$374,$4:$126,MATCH($T376&amp;"/"&amp;R$348,$2:$2,0),FALSE),IFERROR(VLOOKUP($B$374,$4:$126,MATCH($T375&amp;"/"&amp;R$348,$2:$2,0),FALSE),""))))</f>
        <v>26298135</v>
      </c>
      <c r="S378" s="18"/>
      <c r="T378" s="25" t="s">
        <v>409</v>
      </c>
    </row>
    <row r="379" spans="1:27" ht="25.5" x14ac:dyDescent="0.5">
      <c r="B379" s="31">
        <f t="shared" ref="B379:R379" si="44">+B378/B$402</f>
        <v>0.12316245879181742</v>
      </c>
      <c r="C379" s="31">
        <f t="shared" si="44"/>
        <v>7.7358061205641065E-2</v>
      </c>
      <c r="D379" s="31">
        <f t="shared" si="44"/>
        <v>6.9937672098217274E-2</v>
      </c>
      <c r="E379" s="31">
        <f t="shared" si="44"/>
        <v>5.1396054585287225E-2</v>
      </c>
      <c r="F379" s="31">
        <f t="shared" si="44"/>
        <v>9.0011886131292282E-2</v>
      </c>
      <c r="G379" s="31">
        <f t="shared" si="44"/>
        <v>7.0920679671554229E-2</v>
      </c>
      <c r="H379" s="31">
        <f t="shared" si="44"/>
        <v>7.8824470290135243E-2</v>
      </c>
      <c r="I379" s="31">
        <f t="shared" si="44"/>
        <v>7.1202115014780021E-2</v>
      </c>
      <c r="J379" s="31">
        <f t="shared" si="44"/>
        <v>6.3706005429028767E-2</v>
      </c>
      <c r="K379" s="31">
        <f t="shared" si="44"/>
        <v>0.10876565456803435</v>
      </c>
      <c r="L379" s="31">
        <f t="shared" si="44"/>
        <v>9.4622903910690184E-2</v>
      </c>
      <c r="M379" s="31">
        <f t="shared" si="44"/>
        <v>9.6380671486034269E-2</v>
      </c>
      <c r="N379" s="31">
        <f t="shared" si="44"/>
        <v>0.10770376340622288</v>
      </c>
      <c r="O379" s="31">
        <f t="shared" si="44"/>
        <v>8.9266272677480663E-2</v>
      </c>
      <c r="P379" s="31">
        <f t="shared" si="44"/>
        <v>9.2566768575764541E-2</v>
      </c>
      <c r="Q379" s="31">
        <f t="shared" si="44"/>
        <v>9.1276950154579775E-2</v>
      </c>
      <c r="R379" s="31">
        <f t="shared" si="44"/>
        <v>8.9585856705306499E-2</v>
      </c>
      <c r="S379" s="18"/>
      <c r="T379" s="32" t="s">
        <v>411</v>
      </c>
      <c r="W379" s="45" t="s">
        <v>430</v>
      </c>
      <c r="X379" s="46"/>
      <c r="Y379" s="46"/>
      <c r="Z379" s="46"/>
    </row>
    <row r="380" spans="1:27" ht="25.5" x14ac:dyDescent="0.5">
      <c r="B380" s="204" t="s">
        <v>98</v>
      </c>
      <c r="C380" s="204"/>
      <c r="D380" s="204"/>
      <c r="E380" s="204"/>
      <c r="F380" s="204"/>
      <c r="G380" s="204"/>
      <c r="H380" s="204"/>
      <c r="I380" s="204"/>
      <c r="J380" s="204"/>
      <c r="K380" s="204"/>
      <c r="L380" s="204"/>
      <c r="M380" s="204"/>
      <c r="N380" s="204"/>
      <c r="O380" s="20"/>
      <c r="P380" s="20"/>
      <c r="Q380" s="20"/>
      <c r="R380" s="20"/>
      <c r="S380" s="18"/>
      <c r="T380" s="3"/>
      <c r="W380" s="46" t="s">
        <v>431</v>
      </c>
      <c r="X380" s="46"/>
      <c r="Y380" s="46"/>
      <c r="Z380" s="206" t="s">
        <v>521</v>
      </c>
    </row>
    <row r="381" spans="1:27" ht="25.5" x14ac:dyDescent="0.5">
      <c r="B381" s="24">
        <f t="shared" ref="B381:K383" si="45">IFERROR(VLOOKUP($B$380,$4:$126,MATCH($T381&amp;"/"&amp;B$348,$2:$2,0),FALSE),"")</f>
        <v>29396694</v>
      </c>
      <c r="C381" s="24">
        <f t="shared" si="45"/>
        <v>33137980</v>
      </c>
      <c r="D381" s="24">
        <f t="shared" si="45"/>
        <v>42654651</v>
      </c>
      <c r="E381" s="24">
        <f t="shared" si="45"/>
        <v>15759397</v>
      </c>
      <c r="F381" s="24">
        <f t="shared" si="45"/>
        <v>15606313</v>
      </c>
      <c r="G381" s="24">
        <f t="shared" si="45"/>
        <v>12150551</v>
      </c>
      <c r="H381" s="24">
        <f t="shared" si="45"/>
        <v>13890546</v>
      </c>
      <c r="I381" s="24">
        <f t="shared" si="45"/>
        <v>13593729</v>
      </c>
      <c r="J381" s="24">
        <f t="shared" si="45"/>
        <v>13365777</v>
      </c>
      <c r="K381" s="24">
        <f t="shared" si="45"/>
        <v>12307005</v>
      </c>
      <c r="L381" s="24">
        <f t="shared" ref="L381:R383" si="46">IFERROR(VLOOKUP($B$380,$4:$126,MATCH($T381&amp;"/"&amp;L$348,$2:$2,0),FALSE),"")</f>
        <v>12622948</v>
      </c>
      <c r="M381" s="24">
        <f t="shared" si="46"/>
        <v>22378928</v>
      </c>
      <c r="N381" s="24">
        <f t="shared" si="46"/>
        <v>1562686</v>
      </c>
      <c r="O381" s="24">
        <f t="shared" si="46"/>
        <v>3205613</v>
      </c>
      <c r="P381" s="24">
        <f t="shared" si="46"/>
        <v>3280700</v>
      </c>
      <c r="Q381" s="24">
        <f t="shared" si="46"/>
        <v>4290416</v>
      </c>
      <c r="R381" s="24">
        <f t="shared" si="46"/>
        <v>4778749</v>
      </c>
      <c r="S381" s="18"/>
      <c r="T381" s="25" t="s">
        <v>403</v>
      </c>
      <c r="W381" s="46" t="s">
        <v>432</v>
      </c>
      <c r="X381" s="46"/>
      <c r="Y381" s="46"/>
      <c r="Z381" s="206" t="s">
        <v>522</v>
      </c>
    </row>
    <row r="382" spans="1:27" ht="25.5" x14ac:dyDescent="0.5">
      <c r="B382" s="24">
        <f t="shared" si="45"/>
        <v>31191066</v>
      </c>
      <c r="C382" s="24">
        <f t="shared" si="45"/>
        <v>41523952</v>
      </c>
      <c r="D382" s="24">
        <f t="shared" si="45"/>
        <v>43229446</v>
      </c>
      <c r="E382" s="24">
        <f t="shared" si="45"/>
        <v>15556538</v>
      </c>
      <c r="F382" s="24">
        <f t="shared" si="45"/>
        <v>15370222</v>
      </c>
      <c r="G382" s="24">
        <f t="shared" si="45"/>
        <v>11892683</v>
      </c>
      <c r="H382" s="24">
        <f t="shared" si="45"/>
        <v>13691056</v>
      </c>
      <c r="I382" s="24">
        <f t="shared" si="45"/>
        <v>14251789</v>
      </c>
      <c r="J382" s="24">
        <f t="shared" si="45"/>
        <v>12998898</v>
      </c>
      <c r="K382" s="24" t="str">
        <f t="shared" si="45"/>
        <v/>
      </c>
      <c r="L382" s="24">
        <f t="shared" si="46"/>
        <v>15433255</v>
      </c>
      <c r="M382" s="24">
        <f t="shared" si="46"/>
        <v>22913462</v>
      </c>
      <c r="N382" s="24">
        <f t="shared" si="46"/>
        <v>1532325</v>
      </c>
      <c r="O382" s="24">
        <f t="shared" si="46"/>
        <v>3126657</v>
      </c>
      <c r="P382" s="24">
        <f t="shared" si="46"/>
        <v>3397389</v>
      </c>
      <c r="Q382" s="24">
        <f t="shared" si="46"/>
        <v>4488782</v>
      </c>
      <c r="R382" s="24" t="str">
        <f t="shared" si="46"/>
        <v/>
      </c>
      <c r="S382" s="18"/>
      <c r="T382" s="25" t="s">
        <v>405</v>
      </c>
      <c r="W382" s="46" t="s">
        <v>433</v>
      </c>
      <c r="X382" s="46"/>
      <c r="Y382" s="46"/>
      <c r="Z382" s="206" t="s">
        <v>523</v>
      </c>
    </row>
    <row r="383" spans="1:27" ht="25.5" x14ac:dyDescent="0.5">
      <c r="B383" s="24">
        <f t="shared" si="45"/>
        <v>32326138</v>
      </c>
      <c r="C383" s="24">
        <f t="shared" si="45"/>
        <v>41877981</v>
      </c>
      <c r="D383" s="24">
        <f t="shared" si="45"/>
        <v>44172881</v>
      </c>
      <c r="E383" s="24">
        <f t="shared" si="45"/>
        <v>16438957</v>
      </c>
      <c r="F383" s="24">
        <f t="shared" si="45"/>
        <v>12887630</v>
      </c>
      <c r="G383" s="24">
        <f t="shared" si="45"/>
        <v>11777843</v>
      </c>
      <c r="H383" s="24">
        <f t="shared" si="45"/>
        <v>14233164</v>
      </c>
      <c r="I383" s="24">
        <f t="shared" si="45"/>
        <v>13923002</v>
      </c>
      <c r="J383" s="24">
        <f t="shared" si="45"/>
        <v>12690762</v>
      </c>
      <c r="K383" s="24" t="str">
        <f t="shared" si="45"/>
        <v/>
      </c>
      <c r="L383" s="24">
        <f t="shared" si="46"/>
        <v>15589106</v>
      </c>
      <c r="M383" s="24">
        <f t="shared" si="46"/>
        <v>22594510</v>
      </c>
      <c r="N383" s="24">
        <f t="shared" si="46"/>
        <v>1720419</v>
      </c>
      <c r="O383" s="24">
        <f t="shared" si="46"/>
        <v>3119597</v>
      </c>
      <c r="P383" s="24">
        <f t="shared" si="46"/>
        <v>3706992</v>
      </c>
      <c r="Q383" s="24">
        <f t="shared" si="46"/>
        <v>4694030</v>
      </c>
      <c r="R383" s="24" t="str">
        <f t="shared" si="46"/>
        <v/>
      </c>
      <c r="S383" s="18"/>
      <c r="T383" s="25" t="s">
        <v>407</v>
      </c>
      <c r="W383" s="46" t="s">
        <v>434</v>
      </c>
      <c r="X383" s="46"/>
      <c r="Y383" s="46"/>
      <c r="Z383" s="206" t="s">
        <v>524</v>
      </c>
    </row>
    <row r="384" spans="1:27" ht="25.5" x14ac:dyDescent="0.5">
      <c r="B384" s="24">
        <f t="shared" ref="B384:M384" si="47">IFERROR(VLOOKUP($B$380,$4:$126,MATCH($T384&amp;"/"&amp;B$348,$2:$2,0),FALSE),"")</f>
        <v>31660922</v>
      </c>
      <c r="C384" s="24">
        <f t="shared" si="47"/>
        <v>42876530.630000003</v>
      </c>
      <c r="D384" s="24">
        <f t="shared" si="47"/>
        <v>45858006.380000003</v>
      </c>
      <c r="E384" s="24">
        <f t="shared" si="47"/>
        <v>15900786.08</v>
      </c>
      <c r="F384" s="24">
        <f t="shared" si="47"/>
        <v>12500818.1</v>
      </c>
      <c r="G384" s="24">
        <f t="shared" si="47"/>
        <v>13809467.119999999</v>
      </c>
      <c r="H384" s="24">
        <f t="shared" si="47"/>
        <v>13935650.119999999</v>
      </c>
      <c r="I384" s="24">
        <f t="shared" si="47"/>
        <v>13583419.85</v>
      </c>
      <c r="J384" s="24">
        <f t="shared" si="47"/>
        <v>12444134.859999999</v>
      </c>
      <c r="K384" s="24">
        <f t="shared" si="47"/>
        <v>12882870.42</v>
      </c>
      <c r="L384" s="24">
        <f t="shared" si="47"/>
        <v>15732033.689999999</v>
      </c>
      <c r="M384" s="24">
        <f t="shared" si="47"/>
        <v>22756245.48</v>
      </c>
      <c r="N384" s="24">
        <f>IFERROR(VLOOKUP($B$380,$4:$126,MATCH($T384&amp;"/"&amp;N$348,$2:$2,0),FALSE),IFERROR(VLOOKUP($B$380,$4:$126,MATCH($T383&amp;"/"&amp;N$348,$2:$2,0),FALSE),IFERROR(VLOOKUP($B$380,$4:$126,MATCH($T382&amp;"/"&amp;N$348,$2:$2,0),FALSE),IFERROR(VLOOKUP($B$380,$4:$126,MATCH($T381&amp;"/"&amp;N$348,$2:$2,0),FALSE),""))))</f>
        <v>3241510.58</v>
      </c>
      <c r="O384" s="24">
        <f>IFERROR(VLOOKUP($B$380,$4:$126,MATCH($T384&amp;"/"&amp;O$348,$2:$2,0),FALSE),IFERROR(VLOOKUP($B$380,$4:$126,MATCH($T383&amp;"/"&amp;O$348,$2:$2,0),FALSE),IFERROR(VLOOKUP($B$380,$4:$126,MATCH($T382&amp;"/"&amp;O$348,$2:$2,0),FALSE),IFERROR(VLOOKUP($B$380,$4:$126,MATCH($T381&amp;"/"&amp;O$348,$2:$2,0),FALSE),""))))</f>
        <v>3200404.72</v>
      </c>
      <c r="P384" s="24">
        <f>IFERROR(VLOOKUP($B$380,$4:$126,MATCH($T384&amp;"/"&amp;P$348,$2:$2,0),FALSE),IFERROR(VLOOKUP($B$380,$4:$126,MATCH($T383&amp;"/"&amp;P$348,$2:$2,0),FALSE),IFERROR(VLOOKUP($B$380,$4:$126,MATCH($T382&amp;"/"&amp;P$348,$2:$2,0),FALSE),IFERROR(VLOOKUP($B$380,$4:$126,MATCH($T381&amp;"/"&amp;P$348,$2:$2,0),FALSE),""))))</f>
        <v>4005430.71</v>
      </c>
      <c r="Q384" s="24">
        <f>IFERROR(VLOOKUP($B$380,$4:$126,MATCH($T384&amp;"/"&amp;Q$348,$2:$2,0),FALSE),IFERROR(VLOOKUP($B$380,$4:$126,MATCH($T383&amp;"/"&amp;Q$348,$2:$2,0),FALSE),IFERROR(VLOOKUP($B$380,$4:$126,MATCH($T382&amp;"/"&amp;Q$348,$2:$2,0),FALSE),IFERROR(VLOOKUP($B$380,$4:$126,MATCH($T381&amp;"/"&amp;Q$348,$2:$2,0),FALSE),""))))</f>
        <v>4821628.62</v>
      </c>
      <c r="R384" s="24">
        <f>IFERROR(VLOOKUP($B$380,$4:$126,MATCH($T384&amp;"/"&amp;R$348,$2:$2,0),FALSE),IFERROR(VLOOKUP($B$380,$4:$126,MATCH($T383&amp;"/"&amp;R$348,$2:$2,0),FALSE),IFERROR(VLOOKUP($B$380,$4:$126,MATCH($T382&amp;"/"&amp;R$348,$2:$2,0),FALSE),IFERROR(VLOOKUP($B$380,$4:$126,MATCH($T381&amp;"/"&amp;R$348,$2:$2,0),FALSE),""))))</f>
        <v>4778749</v>
      </c>
      <c r="S384" s="18"/>
      <c r="T384" s="25" t="s">
        <v>409</v>
      </c>
      <c r="W384" s="46"/>
      <c r="X384" s="46"/>
      <c r="Y384" s="46"/>
      <c r="Z384" s="46"/>
    </row>
    <row r="385" spans="1:26" ht="25.5" x14ac:dyDescent="0.5">
      <c r="A385" s="16"/>
      <c r="B385" s="31">
        <f t="shared" ref="B385:R385" si="48">+B384/B$402</f>
        <v>0.72311988594863208</v>
      </c>
      <c r="C385" s="31">
        <f t="shared" si="48"/>
        <v>0.84244329694295783</v>
      </c>
      <c r="D385" s="31">
        <f t="shared" si="48"/>
        <v>0.85186370137125678</v>
      </c>
      <c r="E385" s="31">
        <f t="shared" si="48"/>
        <v>0.24822031453211116</v>
      </c>
      <c r="F385" s="31">
        <f t="shared" si="48"/>
        <v>0.1778619642927465</v>
      </c>
      <c r="G385" s="31">
        <f t="shared" si="48"/>
        <v>0.17809756802779192</v>
      </c>
      <c r="H385" s="31">
        <f t="shared" si="48"/>
        <v>0.15651845607671408</v>
      </c>
      <c r="I385" s="31">
        <f t="shared" si="48"/>
        <v>0.13182074181435174</v>
      </c>
      <c r="J385" s="31">
        <f t="shared" si="48"/>
        <v>0.11905147387611181</v>
      </c>
      <c r="K385" s="31">
        <f t="shared" si="48"/>
        <v>0.10684653555434979</v>
      </c>
      <c r="L385" s="31">
        <f t="shared" si="48"/>
        <v>9.7286779738863224E-2</v>
      </c>
      <c r="M385" s="31">
        <f t="shared" si="48"/>
        <v>0.13391301810437822</v>
      </c>
      <c r="N385" s="31">
        <f t="shared" si="48"/>
        <v>1.4616311158914527E-2</v>
      </c>
      <c r="O385" s="31">
        <f t="shared" si="48"/>
        <v>1.2149398236749357E-2</v>
      </c>
      <c r="P385" s="31">
        <f t="shared" si="48"/>
        <v>1.4688482882448273E-2</v>
      </c>
      <c r="Q385" s="31">
        <f t="shared" si="48"/>
        <v>1.7227933293190237E-2</v>
      </c>
      <c r="R385" s="31">
        <f t="shared" si="48"/>
        <v>1.6279037397314552E-2</v>
      </c>
      <c r="S385" s="18"/>
      <c r="T385" s="32" t="s">
        <v>411</v>
      </c>
      <c r="W385" s="46"/>
      <c r="X385" s="46"/>
      <c r="Y385" s="46"/>
      <c r="Z385" s="46"/>
    </row>
    <row r="386" spans="1:26" ht="14" x14ac:dyDescent="0.3">
      <c r="B386" s="204" t="s">
        <v>99</v>
      </c>
      <c r="C386" s="204"/>
      <c r="D386" s="204"/>
      <c r="E386" s="204"/>
      <c r="F386" s="204"/>
      <c r="G386" s="204"/>
      <c r="H386" s="204"/>
      <c r="I386" s="204"/>
      <c r="J386" s="204"/>
      <c r="K386" s="204"/>
      <c r="L386" s="204"/>
      <c r="M386" s="204"/>
      <c r="N386" s="204"/>
      <c r="O386" s="20"/>
      <c r="P386" s="20"/>
      <c r="Q386" s="20"/>
      <c r="R386" s="20"/>
      <c r="S386" s="18"/>
      <c r="T386" s="3"/>
    </row>
    <row r="387" spans="1:26" ht="14" x14ac:dyDescent="0.3">
      <c r="B387" s="24">
        <f t="shared" ref="B387:K389" si="49">IFERROR(VLOOKUP($B$386,$4:$126,MATCH($T387&amp;"/"&amp;B$348,$2:$2,0),FALSE),"")</f>
        <v>189776</v>
      </c>
      <c r="C387" s="24">
        <f t="shared" si="49"/>
        <v>5455924</v>
      </c>
      <c r="D387" s="24">
        <f t="shared" si="49"/>
        <v>172650</v>
      </c>
      <c r="E387" s="24">
        <f t="shared" si="49"/>
        <v>163300</v>
      </c>
      <c r="F387" s="24">
        <f t="shared" si="49"/>
        <v>154822</v>
      </c>
      <c r="G387" s="24">
        <f t="shared" si="49"/>
        <v>178819</v>
      </c>
      <c r="H387" s="24">
        <f t="shared" si="49"/>
        <v>0</v>
      </c>
      <c r="I387" s="24">
        <f t="shared" si="49"/>
        <v>0</v>
      </c>
      <c r="J387" s="24">
        <f t="shared" si="49"/>
        <v>0</v>
      </c>
      <c r="K387" s="24">
        <f t="shared" si="49"/>
        <v>0</v>
      </c>
      <c r="L387" s="24">
        <f t="shared" ref="L387:R389" si="50">IFERROR(VLOOKUP($B$386,$4:$126,MATCH($T387&amp;"/"&amp;L$348,$2:$2,0),FALSE),"")</f>
        <v>0</v>
      </c>
      <c r="M387" s="24">
        <f t="shared" si="50"/>
        <v>0</v>
      </c>
      <c r="N387" s="24">
        <f t="shared" si="50"/>
        <v>0</v>
      </c>
      <c r="O387" s="24">
        <f t="shared" si="50"/>
        <v>0</v>
      </c>
      <c r="P387" s="24">
        <f t="shared" si="50"/>
        <v>0</v>
      </c>
      <c r="Q387" s="24">
        <f t="shared" si="50"/>
        <v>0</v>
      </c>
      <c r="R387" s="24">
        <f t="shared" si="50"/>
        <v>0</v>
      </c>
      <c r="S387" s="18"/>
      <c r="T387" s="25" t="s">
        <v>403</v>
      </c>
    </row>
    <row r="388" spans="1:26" ht="14" x14ac:dyDescent="0.3">
      <c r="B388" s="24">
        <f t="shared" si="49"/>
        <v>187519</v>
      </c>
      <c r="C388" s="24">
        <f t="shared" si="49"/>
        <v>179161</v>
      </c>
      <c r="D388" s="24">
        <f t="shared" si="49"/>
        <v>168636</v>
      </c>
      <c r="E388" s="24">
        <f t="shared" si="49"/>
        <v>161028</v>
      </c>
      <c r="F388" s="24">
        <f t="shared" si="49"/>
        <v>152852</v>
      </c>
      <c r="G388" s="24">
        <f t="shared" si="49"/>
        <v>0</v>
      </c>
      <c r="H388" s="24">
        <f t="shared" si="49"/>
        <v>0</v>
      </c>
      <c r="I388" s="24">
        <f t="shared" si="49"/>
        <v>0</v>
      </c>
      <c r="J388" s="24">
        <f t="shared" si="49"/>
        <v>0</v>
      </c>
      <c r="K388" s="24" t="str">
        <f t="shared" si="49"/>
        <v/>
      </c>
      <c r="L388" s="24">
        <f t="shared" si="50"/>
        <v>0</v>
      </c>
      <c r="M388" s="24">
        <f t="shared" si="50"/>
        <v>0</v>
      </c>
      <c r="N388" s="24">
        <f t="shared" si="50"/>
        <v>0</v>
      </c>
      <c r="O388" s="24">
        <f t="shared" si="50"/>
        <v>0</v>
      </c>
      <c r="P388" s="24">
        <f t="shared" si="50"/>
        <v>0</v>
      </c>
      <c r="Q388" s="24">
        <f t="shared" si="50"/>
        <v>0</v>
      </c>
      <c r="R388" s="24" t="str">
        <f t="shared" si="50"/>
        <v/>
      </c>
      <c r="S388" s="18"/>
      <c r="T388" s="25" t="s">
        <v>405</v>
      </c>
    </row>
    <row r="389" spans="1:26" ht="14" x14ac:dyDescent="0.3">
      <c r="B389" s="24">
        <f t="shared" si="49"/>
        <v>185262</v>
      </c>
      <c r="C389" s="24">
        <f t="shared" si="49"/>
        <v>176903</v>
      </c>
      <c r="D389" s="24">
        <f t="shared" si="49"/>
        <v>166381</v>
      </c>
      <c r="E389" s="24">
        <f t="shared" si="49"/>
        <v>158756</v>
      </c>
      <c r="F389" s="24">
        <f t="shared" si="49"/>
        <v>150883</v>
      </c>
      <c r="G389" s="24">
        <f t="shared" si="49"/>
        <v>171589</v>
      </c>
      <c r="H389" s="24">
        <f t="shared" si="49"/>
        <v>123737</v>
      </c>
      <c r="I389" s="24">
        <f t="shared" si="49"/>
        <v>0</v>
      </c>
      <c r="J389" s="24">
        <f t="shared" si="49"/>
        <v>0</v>
      </c>
      <c r="K389" s="24" t="str">
        <f t="shared" si="49"/>
        <v/>
      </c>
      <c r="L389" s="24">
        <f t="shared" si="50"/>
        <v>0</v>
      </c>
      <c r="M389" s="24">
        <f t="shared" si="50"/>
        <v>386618</v>
      </c>
      <c r="N389" s="24">
        <f t="shared" si="50"/>
        <v>0</v>
      </c>
      <c r="O389" s="24">
        <f t="shared" si="50"/>
        <v>0</v>
      </c>
      <c r="P389" s="24">
        <f t="shared" si="50"/>
        <v>0</v>
      </c>
      <c r="Q389" s="24">
        <f t="shared" si="50"/>
        <v>0</v>
      </c>
      <c r="R389" s="24" t="str">
        <f t="shared" si="50"/>
        <v/>
      </c>
      <c r="S389" s="18"/>
      <c r="T389" s="25" t="s">
        <v>407</v>
      </c>
    </row>
    <row r="390" spans="1:26" ht="14" x14ac:dyDescent="0.3">
      <c r="B390" s="24">
        <f t="shared" ref="B390:M390" si="51">IFERROR(VLOOKUP($B$386,$4:$126,MATCH($T390&amp;"/"&amp;B$348,$2:$2,0),FALSE),"")</f>
        <v>3495804</v>
      </c>
      <c r="C390" s="24">
        <f t="shared" si="51"/>
        <v>174905.75</v>
      </c>
      <c r="D390" s="24">
        <f t="shared" si="51"/>
        <v>165572.1</v>
      </c>
      <c r="E390" s="24">
        <f t="shared" si="51"/>
        <v>156792.37</v>
      </c>
      <c r="F390" s="24">
        <f t="shared" si="51"/>
        <v>181003.2</v>
      </c>
      <c r="G390" s="24">
        <f t="shared" si="51"/>
        <v>0</v>
      </c>
      <c r="H390" s="24">
        <f t="shared" si="51"/>
        <v>0</v>
      </c>
      <c r="I390" s="24">
        <f t="shared" si="51"/>
        <v>0</v>
      </c>
      <c r="J390" s="24">
        <f t="shared" si="51"/>
        <v>481771.3</v>
      </c>
      <c r="K390" s="24">
        <f t="shared" si="51"/>
        <v>0</v>
      </c>
      <c r="L390" s="24">
        <f t="shared" si="51"/>
        <v>0</v>
      </c>
      <c r="M390" s="24">
        <f t="shared" si="51"/>
        <v>0</v>
      </c>
      <c r="N390" s="24">
        <f>IFERROR(VLOOKUP($B$386,$4:$126,MATCH($T390&amp;"/"&amp;N$348,$2:$2,0),FALSE),IFERROR(VLOOKUP($B$386,$4:$126,MATCH($T389&amp;"/"&amp;N$348,$2:$2,0),FALSE),IFERROR(VLOOKUP($B$386,$4:$126,MATCH($T388&amp;"/"&amp;N$348,$2:$2,0),FALSE),IFERROR(VLOOKUP($B$386,$4:$126,MATCH($T387&amp;"/"&amp;N$348,$2:$2,0),FALSE),""))))</f>
        <v>0</v>
      </c>
      <c r="O390" s="24">
        <f>IFERROR(VLOOKUP($B$386,$4:$126,MATCH($T390&amp;"/"&amp;O$348,$2:$2,0),FALSE),IFERROR(VLOOKUP($B$386,$4:$126,MATCH($T389&amp;"/"&amp;O$348,$2:$2,0),FALSE),IFERROR(VLOOKUP($B$386,$4:$126,MATCH($T388&amp;"/"&amp;O$348,$2:$2,0),FALSE),IFERROR(VLOOKUP($B$386,$4:$126,MATCH($T387&amp;"/"&amp;O$348,$2:$2,0),FALSE),""))))</f>
        <v>0</v>
      </c>
      <c r="P390" s="24">
        <f>IFERROR(VLOOKUP($B$386,$4:$126,MATCH($T390&amp;"/"&amp;P$348,$2:$2,0),FALSE),IFERROR(VLOOKUP($B$386,$4:$126,MATCH($T389&amp;"/"&amp;P$348,$2:$2,0),FALSE),IFERROR(VLOOKUP($B$386,$4:$126,MATCH($T388&amp;"/"&amp;P$348,$2:$2,0),FALSE),IFERROR(VLOOKUP($B$386,$4:$126,MATCH($T387&amp;"/"&amp;P$348,$2:$2,0),FALSE),""))))</f>
        <v>0</v>
      </c>
      <c r="Q390" s="24">
        <f>IFERROR(VLOOKUP($B$386,$4:$126,MATCH($T390&amp;"/"&amp;Q$348,$2:$2,0),FALSE),IFERROR(VLOOKUP($B$386,$4:$126,MATCH($T389&amp;"/"&amp;Q$348,$2:$2,0),FALSE),IFERROR(VLOOKUP($B$386,$4:$126,MATCH($T388&amp;"/"&amp;Q$348,$2:$2,0),FALSE),IFERROR(VLOOKUP($B$386,$4:$126,MATCH($T387&amp;"/"&amp;Q$348,$2:$2,0),FALSE),""))))</f>
        <v>0</v>
      </c>
      <c r="R390" s="24">
        <f>IFERROR(VLOOKUP($B$386,$4:$126,MATCH($T390&amp;"/"&amp;R$348,$2:$2,0),FALSE),IFERROR(VLOOKUP($B$386,$4:$126,MATCH($T389&amp;"/"&amp;R$348,$2:$2,0),FALSE),IFERROR(VLOOKUP($B$386,$4:$126,MATCH($T388&amp;"/"&amp;R$348,$2:$2,0),FALSE),IFERROR(VLOOKUP($B$386,$4:$126,MATCH($T387&amp;"/"&amp;R$348,$2:$2,0),FALSE),""))))</f>
        <v>0</v>
      </c>
      <c r="S390" s="18"/>
      <c r="T390" s="25" t="s">
        <v>409</v>
      </c>
    </row>
    <row r="391" spans="1:26" ht="14" x14ac:dyDescent="0.3">
      <c r="B391" s="31">
        <f t="shared" ref="B391:R391" si="52">+B390/B$402</f>
        <v>7.9842443937001323E-2</v>
      </c>
      <c r="C391" s="31">
        <f t="shared" si="52"/>
        <v>3.4365694826340182E-3</v>
      </c>
      <c r="D391" s="31">
        <f t="shared" si="52"/>
        <v>3.0756867357261651E-3</v>
      </c>
      <c r="E391" s="31">
        <f t="shared" si="52"/>
        <v>2.447618073837715E-3</v>
      </c>
      <c r="F391" s="31">
        <f t="shared" si="52"/>
        <v>2.5753182261945605E-3</v>
      </c>
      <c r="G391" s="31">
        <f t="shared" si="52"/>
        <v>0</v>
      </c>
      <c r="H391" s="31">
        <f t="shared" si="52"/>
        <v>0</v>
      </c>
      <c r="I391" s="31">
        <f t="shared" si="52"/>
        <v>0</v>
      </c>
      <c r="J391" s="31">
        <f t="shared" si="52"/>
        <v>4.6090454645081229E-3</v>
      </c>
      <c r="K391" s="31">
        <f t="shared" si="52"/>
        <v>0</v>
      </c>
      <c r="L391" s="31">
        <f t="shared" si="52"/>
        <v>0</v>
      </c>
      <c r="M391" s="31">
        <f t="shared" si="52"/>
        <v>0</v>
      </c>
      <c r="N391" s="31">
        <f t="shared" si="52"/>
        <v>0</v>
      </c>
      <c r="O391" s="31">
        <f t="shared" si="52"/>
        <v>0</v>
      </c>
      <c r="P391" s="31">
        <f t="shared" si="52"/>
        <v>0</v>
      </c>
      <c r="Q391" s="31">
        <f t="shared" si="52"/>
        <v>0</v>
      </c>
      <c r="R391" s="31">
        <f t="shared" si="52"/>
        <v>0</v>
      </c>
      <c r="S391" s="18"/>
      <c r="T391" s="32" t="s">
        <v>411</v>
      </c>
    </row>
    <row r="392" spans="1:26" ht="14" x14ac:dyDescent="0.3">
      <c r="A392" s="16"/>
      <c r="B392" s="205" t="s">
        <v>106</v>
      </c>
      <c r="C392" s="205"/>
      <c r="D392" s="205"/>
      <c r="E392" s="205"/>
      <c r="F392" s="205"/>
      <c r="G392" s="205"/>
      <c r="H392" s="205"/>
      <c r="I392" s="205"/>
      <c r="J392" s="205"/>
      <c r="K392" s="205"/>
      <c r="L392" s="205"/>
      <c r="M392" s="205"/>
      <c r="N392" s="205"/>
      <c r="O392" s="20"/>
      <c r="P392" s="20"/>
      <c r="Q392" s="20"/>
      <c r="R392" s="20"/>
      <c r="S392" s="18"/>
      <c r="T392" s="3"/>
    </row>
    <row r="393" spans="1:26" ht="14" x14ac:dyDescent="0.3">
      <c r="B393" s="24">
        <f t="shared" ref="B393:K395" si="53">IFERROR(VLOOKUP($B$392,$4:$126,MATCH($T393&amp;"/"&amp;B$348,$2:$2,0),FALSE),"")</f>
        <v>32727116</v>
      </c>
      <c r="C393" s="24">
        <f t="shared" si="53"/>
        <v>41873226</v>
      </c>
      <c r="D393" s="24">
        <f t="shared" si="53"/>
        <v>46930995</v>
      </c>
      <c r="E393" s="24">
        <f t="shared" si="53"/>
        <v>51837770</v>
      </c>
      <c r="F393" s="24">
        <f t="shared" si="53"/>
        <v>61584877</v>
      </c>
      <c r="G393" s="24">
        <f t="shared" si="53"/>
        <v>65129279</v>
      </c>
      <c r="H393" s="24">
        <f t="shared" si="53"/>
        <v>73565160</v>
      </c>
      <c r="I393" s="24">
        <f t="shared" si="53"/>
        <v>84186374</v>
      </c>
      <c r="J393" s="24">
        <f t="shared" si="53"/>
        <v>95649909</v>
      </c>
      <c r="K393" s="24">
        <f t="shared" si="53"/>
        <v>98603440</v>
      </c>
      <c r="L393" s="24">
        <f t="shared" ref="L393:R395" si="54">IFERROR(VLOOKUP($B$392,$4:$126,MATCH($T393&amp;"/"&amp;L$348,$2:$2,0),FALSE),"")</f>
        <v>106836229</v>
      </c>
      <c r="M393" s="24">
        <f t="shared" si="54"/>
        <v>147964221</v>
      </c>
      <c r="N393" s="24">
        <f t="shared" si="54"/>
        <v>192103113</v>
      </c>
      <c r="O393" s="24">
        <f t="shared" si="54"/>
        <v>198244795</v>
      </c>
      <c r="P393" s="24">
        <f t="shared" si="54"/>
        <v>240342608</v>
      </c>
      <c r="Q393" s="24">
        <f t="shared" si="54"/>
        <v>251212014</v>
      </c>
      <c r="R393" s="24">
        <f t="shared" si="54"/>
        <v>267254173</v>
      </c>
      <c r="S393" s="18"/>
      <c r="T393" s="25" t="s">
        <v>403</v>
      </c>
    </row>
    <row r="394" spans="1:26" ht="14" x14ac:dyDescent="0.3">
      <c r="B394" s="24">
        <f t="shared" si="53"/>
        <v>34547552</v>
      </c>
      <c r="C394" s="24">
        <f t="shared" si="53"/>
        <v>45002152</v>
      </c>
      <c r="D394" s="24">
        <f t="shared" si="53"/>
        <v>47504770</v>
      </c>
      <c r="E394" s="24">
        <f t="shared" si="53"/>
        <v>52977183</v>
      </c>
      <c r="F394" s="24">
        <f t="shared" si="53"/>
        <v>61988018</v>
      </c>
      <c r="G394" s="24">
        <f t="shared" si="53"/>
        <v>66332488</v>
      </c>
      <c r="H394" s="24">
        <f t="shared" si="53"/>
        <v>77986076</v>
      </c>
      <c r="I394" s="24">
        <f t="shared" si="53"/>
        <v>92463719</v>
      </c>
      <c r="J394" s="24">
        <f t="shared" si="53"/>
        <v>96087850</v>
      </c>
      <c r="K394" s="24" t="str">
        <f t="shared" si="53"/>
        <v/>
      </c>
      <c r="L394" s="24">
        <f t="shared" si="54"/>
        <v>112341785</v>
      </c>
      <c r="M394" s="24">
        <f t="shared" si="54"/>
        <v>152569834</v>
      </c>
      <c r="N394" s="24">
        <f t="shared" si="54"/>
        <v>196836265</v>
      </c>
      <c r="O394" s="24">
        <f t="shared" si="54"/>
        <v>199543308</v>
      </c>
      <c r="P394" s="24">
        <f t="shared" si="54"/>
        <v>240868533</v>
      </c>
      <c r="Q394" s="24">
        <f t="shared" si="54"/>
        <v>252685781</v>
      </c>
      <c r="R394" s="24" t="str">
        <f t="shared" si="54"/>
        <v/>
      </c>
      <c r="S394" s="18"/>
      <c r="T394" s="25" t="s">
        <v>405</v>
      </c>
    </row>
    <row r="395" spans="1:26" ht="14" x14ac:dyDescent="0.3">
      <c r="B395" s="24">
        <f t="shared" si="53"/>
        <v>35680484</v>
      </c>
      <c r="C395" s="24">
        <f t="shared" si="53"/>
        <v>45465205</v>
      </c>
      <c r="D395" s="24">
        <f t="shared" si="53"/>
        <v>48515858</v>
      </c>
      <c r="E395" s="24">
        <f t="shared" si="53"/>
        <v>59084959</v>
      </c>
      <c r="F395" s="24">
        <f t="shared" si="53"/>
        <v>61440934</v>
      </c>
      <c r="G395" s="24">
        <f t="shared" si="53"/>
        <v>69957628</v>
      </c>
      <c r="H395" s="24">
        <f t="shared" si="53"/>
        <v>79957350</v>
      </c>
      <c r="I395" s="24">
        <f t="shared" si="53"/>
        <v>94400171</v>
      </c>
      <c r="J395" s="24">
        <f t="shared" si="53"/>
        <v>95981958</v>
      </c>
      <c r="K395" s="24" t="str">
        <f t="shared" si="53"/>
        <v/>
      </c>
      <c r="L395" s="24">
        <f t="shared" si="54"/>
        <v>146154240</v>
      </c>
      <c r="M395" s="24">
        <f t="shared" si="54"/>
        <v>153476015</v>
      </c>
      <c r="N395" s="24">
        <f t="shared" si="54"/>
        <v>197140503</v>
      </c>
      <c r="O395" s="24">
        <f t="shared" si="54"/>
        <v>233149071</v>
      </c>
      <c r="P395" s="24">
        <f t="shared" si="54"/>
        <v>245556070</v>
      </c>
      <c r="Q395" s="24">
        <f t="shared" si="54"/>
        <v>255712129</v>
      </c>
      <c r="R395" s="24" t="str">
        <f t="shared" si="54"/>
        <v/>
      </c>
      <c r="S395" s="18"/>
      <c r="T395" s="25" t="s">
        <v>407</v>
      </c>
    </row>
    <row r="396" spans="1:26" ht="14" x14ac:dyDescent="0.3">
      <c r="B396" s="24">
        <f t="shared" ref="B396:M396" si="55">IFERROR(VLOOKUP($B$392,$4:$126,MATCH($T396&amp;"/"&amp;B$348,$2:$2,0),FALSE),"")</f>
        <v>38391262</v>
      </c>
      <c r="C396" s="24">
        <f t="shared" si="55"/>
        <v>46958276.590000004</v>
      </c>
      <c r="D396" s="24">
        <f t="shared" si="55"/>
        <v>50067638.869999997</v>
      </c>
      <c r="E396" s="24">
        <f t="shared" si="55"/>
        <v>60766776.630000003</v>
      </c>
      <c r="F396" s="24">
        <f t="shared" si="55"/>
        <v>63957439.850000001</v>
      </c>
      <c r="G396" s="24">
        <f t="shared" si="55"/>
        <v>72039671.670000002</v>
      </c>
      <c r="H396" s="24">
        <f t="shared" si="55"/>
        <v>82017036.219999999</v>
      </c>
      <c r="I396" s="24">
        <f t="shared" si="55"/>
        <v>95707636.400000006</v>
      </c>
      <c r="J396" s="24">
        <f t="shared" si="55"/>
        <v>97868328.359999999</v>
      </c>
      <c r="K396" s="24">
        <f t="shared" si="55"/>
        <v>107459324.98</v>
      </c>
      <c r="L396" s="24">
        <f t="shared" si="55"/>
        <v>146406562.28999999</v>
      </c>
      <c r="M396" s="24">
        <f t="shared" si="55"/>
        <v>153554774.22</v>
      </c>
      <c r="N396" s="24">
        <f>IFERROR(VLOOKUP($B$392,$4:$126,MATCH($T396&amp;"/"&amp;N$348,$2:$2,0),FALSE),IFERROR(VLOOKUP($B$392,$4:$126,MATCH($T395&amp;"/"&amp;N$348,$2:$2,0),FALSE),IFERROR(VLOOKUP($B$392,$4:$126,MATCH($T394&amp;"/"&amp;N$348,$2:$2,0),FALSE),IFERROR(VLOOKUP($B$392,$4:$126,MATCH($T393&amp;"/"&amp;N$348,$2:$2,0),FALSE),""))))</f>
        <v>197887665.36000001</v>
      </c>
      <c r="O396" s="24">
        <f>IFERROR(VLOOKUP($B$392,$4:$126,MATCH($T396&amp;"/"&amp;O$348,$2:$2,0),FALSE),IFERROR(VLOOKUP($B$392,$4:$126,MATCH($T395&amp;"/"&amp;O$348,$2:$2,0),FALSE),IFERROR(VLOOKUP($B$392,$4:$126,MATCH($T394&amp;"/"&amp;O$348,$2:$2,0),FALSE),IFERROR(VLOOKUP($B$392,$4:$126,MATCH($T393&amp;"/"&amp;O$348,$2:$2,0),FALSE),""))))</f>
        <v>239906245.78999999</v>
      </c>
      <c r="P396" s="24">
        <f>IFERROR(VLOOKUP($B$392,$4:$126,MATCH($T396&amp;"/"&amp;P$348,$2:$2,0),FALSE),IFERROR(VLOOKUP($B$392,$4:$126,MATCH($T395&amp;"/"&amp;P$348,$2:$2,0),FALSE),IFERROR(VLOOKUP($B$392,$4:$126,MATCH($T394&amp;"/"&amp;P$348,$2:$2,0),FALSE),IFERROR(VLOOKUP($B$392,$4:$126,MATCH($T393&amp;"/"&amp;P$348,$2:$2,0),FALSE),""))))</f>
        <v>247449717</v>
      </c>
      <c r="Q396" s="24">
        <f>IFERROR(VLOOKUP($B$392,$4:$126,MATCH($T396&amp;"/"&amp;Q$348,$2:$2,0),FALSE),IFERROR(VLOOKUP($B$392,$4:$126,MATCH($T395&amp;"/"&amp;Q$348,$2:$2,0),FALSE),IFERROR(VLOOKUP($B$392,$4:$126,MATCH($T394&amp;"/"&amp;Q$348,$2:$2,0),FALSE),IFERROR(VLOOKUP($B$392,$4:$126,MATCH($T393&amp;"/"&amp;Q$348,$2:$2,0),FALSE),""))))</f>
        <v>254326795.34999999</v>
      </c>
      <c r="R396" s="24">
        <f>IFERROR(VLOOKUP($B$392,$4:$126,MATCH($T396&amp;"/"&amp;R$348,$2:$2,0),FALSE),IFERROR(VLOOKUP($B$392,$4:$126,MATCH($T395&amp;"/"&amp;R$348,$2:$2,0),FALSE),IFERROR(VLOOKUP($B$392,$4:$126,MATCH($T394&amp;"/"&amp;R$348,$2:$2,0),FALSE),IFERROR(VLOOKUP($B$392,$4:$126,MATCH($T393&amp;"/"&amp;R$348,$2:$2,0),FALSE),""))))</f>
        <v>267254173</v>
      </c>
      <c r="S396" s="18"/>
      <c r="T396" s="25" t="s">
        <v>409</v>
      </c>
    </row>
    <row r="397" spans="1:26" ht="14" x14ac:dyDescent="0.3">
      <c r="A397" s="47"/>
      <c r="B397" s="31">
        <f t="shared" ref="B397:M397" si="56">+B396/B$402</f>
        <v>0.87683754120818258</v>
      </c>
      <c r="C397" s="31">
        <f t="shared" si="56"/>
        <v>0.92264193879435896</v>
      </c>
      <c r="D397" s="31">
        <f t="shared" si="56"/>
        <v>0.93006232790178267</v>
      </c>
      <c r="E397" s="31">
        <f t="shared" si="56"/>
        <v>0.94860394525860714</v>
      </c>
      <c r="F397" s="31">
        <f t="shared" si="56"/>
        <v>0.90998811372642752</v>
      </c>
      <c r="G397" s="31">
        <f t="shared" si="56"/>
        <v>0.92907932032844587</v>
      </c>
      <c r="H397" s="31">
        <f t="shared" si="56"/>
        <v>0.92117552970986472</v>
      </c>
      <c r="I397" s="31">
        <f t="shared" si="56"/>
        <v>0.92879788498521998</v>
      </c>
      <c r="J397" s="31">
        <f t="shared" si="56"/>
        <v>0.93629399457097118</v>
      </c>
      <c r="K397" s="31">
        <f t="shared" si="56"/>
        <v>0.89123434551490266</v>
      </c>
      <c r="L397" s="31">
        <f t="shared" si="56"/>
        <v>0.90537709608930983</v>
      </c>
      <c r="M397" s="31">
        <f t="shared" si="56"/>
        <v>0.90361932851396576</v>
      </c>
      <c r="N397" s="31">
        <f>+N396/N$402</f>
        <v>0.8922962365937771</v>
      </c>
      <c r="O397" s="31">
        <f>+O396/O$402</f>
        <v>0.91073372732251923</v>
      </c>
      <c r="P397" s="31">
        <f>+P396/P$402</f>
        <v>0.90743323142423538</v>
      </c>
      <c r="Q397" s="31">
        <f>+Q396/Q$402</f>
        <v>0.90872304988115082</v>
      </c>
      <c r="R397" s="31">
        <f>+R396/R$402</f>
        <v>0.9104141432946935</v>
      </c>
      <c r="S397" s="18"/>
      <c r="T397" s="32" t="s">
        <v>411</v>
      </c>
    </row>
    <row r="398" spans="1:26" ht="14" x14ac:dyDescent="0.3">
      <c r="B398" s="190" t="s">
        <v>107</v>
      </c>
      <c r="C398" s="190"/>
      <c r="D398" s="190"/>
      <c r="E398" s="190"/>
      <c r="F398" s="190"/>
      <c r="G398" s="190"/>
      <c r="H398" s="190"/>
      <c r="I398" s="190"/>
      <c r="J398" s="190"/>
      <c r="K398" s="190"/>
      <c r="L398" s="190"/>
      <c r="M398" s="190"/>
      <c r="N398" s="190"/>
      <c r="O398" s="17"/>
      <c r="P398" s="17"/>
      <c r="Q398" s="17"/>
      <c r="R398" s="17"/>
      <c r="S398" s="18"/>
      <c r="T398" s="3"/>
    </row>
    <row r="399" spans="1:26" ht="14" x14ac:dyDescent="0.3">
      <c r="B399" s="24">
        <f t="shared" ref="B399:K401" si="57">IFERROR(VLOOKUP($B$398,$4:$126,MATCH($T399&amp;"/"&amp;B$348,$2:$2,0),FALSE),"")</f>
        <v>37119152</v>
      </c>
      <c r="C399" s="24">
        <f t="shared" si="57"/>
        <v>46360737</v>
      </c>
      <c r="D399" s="24">
        <f t="shared" si="57"/>
        <v>51540175</v>
      </c>
      <c r="E399" s="24">
        <f t="shared" si="57"/>
        <v>54934484</v>
      </c>
      <c r="F399" s="24">
        <f t="shared" si="57"/>
        <v>65616903</v>
      </c>
      <c r="G399" s="24">
        <f t="shared" si="57"/>
        <v>71181061</v>
      </c>
      <c r="H399" s="24">
        <f t="shared" si="57"/>
        <v>79146453</v>
      </c>
      <c r="I399" s="24">
        <f t="shared" si="57"/>
        <v>89718401</v>
      </c>
      <c r="J399" s="24">
        <f t="shared" si="57"/>
        <v>103578920</v>
      </c>
      <c r="K399" s="24">
        <f t="shared" si="57"/>
        <v>105205193</v>
      </c>
      <c r="L399" s="24">
        <f t="shared" ref="L399:R401" si="58">IFERROR(VLOOKUP($B$398,$4:$126,MATCH($T399&amp;"/"&amp;L$348,$2:$2,0),FALSE),"")</f>
        <v>122365937</v>
      </c>
      <c r="M399" s="24">
        <f t="shared" si="58"/>
        <v>163082206</v>
      </c>
      <c r="N399" s="24">
        <f t="shared" si="58"/>
        <v>219408576</v>
      </c>
      <c r="O399" s="24">
        <f t="shared" si="58"/>
        <v>222556837</v>
      </c>
      <c r="P399" s="24">
        <f t="shared" si="58"/>
        <v>264879066</v>
      </c>
      <c r="Q399" s="24">
        <f t="shared" si="58"/>
        <v>275450646</v>
      </c>
      <c r="R399" s="24">
        <f t="shared" si="58"/>
        <v>293552308</v>
      </c>
      <c r="S399" s="18"/>
      <c r="T399" s="25" t="s">
        <v>403</v>
      </c>
    </row>
    <row r="400" spans="1:26" ht="14" x14ac:dyDescent="0.3">
      <c r="B400" s="24">
        <f t="shared" si="57"/>
        <v>37430212</v>
      </c>
      <c r="C400" s="24">
        <f t="shared" si="57"/>
        <v>49218110</v>
      </c>
      <c r="D400" s="24">
        <f t="shared" si="57"/>
        <v>51946908</v>
      </c>
      <c r="E400" s="24">
        <f t="shared" si="57"/>
        <v>56225152</v>
      </c>
      <c r="F400" s="24">
        <f t="shared" si="57"/>
        <v>66293815</v>
      </c>
      <c r="G400" s="24">
        <f t="shared" si="57"/>
        <v>73272009</v>
      </c>
      <c r="H400" s="24">
        <f t="shared" si="57"/>
        <v>85021702</v>
      </c>
      <c r="I400" s="24">
        <f t="shared" si="57"/>
        <v>97857662</v>
      </c>
      <c r="J400" s="24">
        <f t="shared" si="57"/>
        <v>101598746</v>
      </c>
      <c r="K400" s="24" t="str">
        <f t="shared" si="57"/>
        <v/>
      </c>
      <c r="L400" s="24">
        <f t="shared" si="58"/>
        <v>123005603</v>
      </c>
      <c r="M400" s="24">
        <f t="shared" si="58"/>
        <v>168225977</v>
      </c>
      <c r="N400" s="24">
        <f t="shared" si="58"/>
        <v>216362594</v>
      </c>
      <c r="O400" s="24">
        <f t="shared" si="58"/>
        <v>223408374</v>
      </c>
      <c r="P400" s="24">
        <f t="shared" si="58"/>
        <v>266561732</v>
      </c>
      <c r="Q400" s="24">
        <f t="shared" si="58"/>
        <v>278231923</v>
      </c>
      <c r="R400" s="24" t="str">
        <f t="shared" si="58"/>
        <v/>
      </c>
      <c r="S400" s="18"/>
      <c r="T400" s="25" t="s">
        <v>405</v>
      </c>
    </row>
    <row r="401" spans="1:20" ht="14" x14ac:dyDescent="0.3">
      <c r="B401" s="24">
        <f t="shared" si="57"/>
        <v>39933989</v>
      </c>
      <c r="C401" s="24">
        <f t="shared" si="57"/>
        <v>48943072</v>
      </c>
      <c r="D401" s="24">
        <f t="shared" si="57"/>
        <v>51538885</v>
      </c>
      <c r="E401" s="24">
        <f t="shared" si="57"/>
        <v>62181014</v>
      </c>
      <c r="F401" s="24">
        <f t="shared" si="57"/>
        <v>68343557</v>
      </c>
      <c r="G401" s="24">
        <f t="shared" si="57"/>
        <v>75569115</v>
      </c>
      <c r="H401" s="24">
        <f t="shared" si="57"/>
        <v>85960859</v>
      </c>
      <c r="I401" s="24">
        <f t="shared" si="57"/>
        <v>99963966</v>
      </c>
      <c r="J401" s="24">
        <f t="shared" si="57"/>
        <v>102440927</v>
      </c>
      <c r="K401" s="24" t="str">
        <f t="shared" si="57"/>
        <v/>
      </c>
      <c r="L401" s="24">
        <f t="shared" si="58"/>
        <v>160436775</v>
      </c>
      <c r="M401" s="24">
        <f t="shared" si="58"/>
        <v>169417522</v>
      </c>
      <c r="N401" s="24">
        <f t="shared" si="58"/>
        <v>221757695</v>
      </c>
      <c r="O401" s="24">
        <f t="shared" si="58"/>
        <v>257871848</v>
      </c>
      <c r="P401" s="24">
        <f t="shared" si="58"/>
        <v>269849208</v>
      </c>
      <c r="Q401" s="24">
        <f t="shared" si="58"/>
        <v>279245466</v>
      </c>
      <c r="R401" s="24" t="str">
        <f t="shared" si="58"/>
        <v/>
      </c>
      <c r="S401" s="18"/>
      <c r="T401" s="25" t="s">
        <v>407</v>
      </c>
    </row>
    <row r="402" spans="1:20" ht="14" x14ac:dyDescent="0.3">
      <c r="B402" s="24">
        <f t="shared" ref="B402:M402" si="59">IFERROR(VLOOKUP($B$398,$4:$126,MATCH($T402&amp;"/"&amp;B$348,$2:$2,0),FALSE),"")</f>
        <v>43783780</v>
      </c>
      <c r="C402" s="24">
        <f t="shared" si="59"/>
        <v>50895449.920000002</v>
      </c>
      <c r="D402" s="24">
        <f t="shared" si="59"/>
        <v>53832563.009999998</v>
      </c>
      <c r="E402" s="24">
        <f t="shared" si="59"/>
        <v>64059164.979999997</v>
      </c>
      <c r="F402" s="24">
        <f t="shared" si="59"/>
        <v>70283818.969999999</v>
      </c>
      <c r="G402" s="24">
        <f t="shared" si="59"/>
        <v>77538774.239999995</v>
      </c>
      <c r="H402" s="24">
        <f t="shared" si="59"/>
        <v>89035187.730000004</v>
      </c>
      <c r="I402" s="24">
        <f t="shared" si="59"/>
        <v>103044632.15000001</v>
      </c>
      <c r="J402" s="24">
        <f t="shared" si="59"/>
        <v>104527348.17</v>
      </c>
      <c r="K402" s="24">
        <f t="shared" si="59"/>
        <v>120573590.45999999</v>
      </c>
      <c r="L402" s="24">
        <f t="shared" si="59"/>
        <v>161707826.41</v>
      </c>
      <c r="M402" s="24">
        <f t="shared" si="59"/>
        <v>169933034.16</v>
      </c>
      <c r="N402" s="24">
        <f>IFERROR(VLOOKUP($B$398,$4:$126,MATCH($T402&amp;"/"&amp;N$348,$2:$2,0),FALSE),IFERROR(VLOOKUP($B$398,$4:$126,MATCH($T401&amp;"/"&amp;N$348,$2:$2,0),FALSE),IFERROR(VLOOKUP($B$398,$4:$126,MATCH($T400&amp;"/"&amp;N$348,$2:$2,0),FALSE),IFERROR(VLOOKUP($B$398,$4:$126,MATCH($T399&amp;"/"&amp;N$348,$2:$2,0),FALSE),""))))</f>
        <v>221773506.65000001</v>
      </c>
      <c r="O402" s="24">
        <f>IFERROR(VLOOKUP($B$398,$4:$126,MATCH($T402&amp;"/"&amp;O$348,$2:$2,0),FALSE),IFERROR(VLOOKUP($B$398,$4:$126,MATCH($T401&amp;"/"&amp;O$348,$2:$2,0),FALSE),IFERROR(VLOOKUP($B$398,$4:$126,MATCH($T400&amp;"/"&amp;O$348,$2:$2,0),FALSE),IFERROR(VLOOKUP($B$398,$4:$126,MATCH($T399&amp;"/"&amp;O$348,$2:$2,0),FALSE),""))))</f>
        <v>263420842.55000001</v>
      </c>
      <c r="P402" s="24">
        <f>IFERROR(VLOOKUP($B$398,$4:$126,MATCH($T402&amp;"/"&amp;P$348,$2:$2,0),FALSE),IFERROR(VLOOKUP($B$398,$4:$126,MATCH($T401&amp;"/"&amp;P$348,$2:$2,0),FALSE),IFERROR(VLOOKUP($B$398,$4:$126,MATCH($T400&amp;"/"&amp;P$348,$2:$2,0),FALSE),IFERROR(VLOOKUP($B$398,$4:$126,MATCH($T399&amp;"/"&amp;P$348,$2:$2,0),FALSE),""))))</f>
        <v>272691927.55000001</v>
      </c>
      <c r="Q402" s="24">
        <f>IFERROR(VLOOKUP($B$398,$4:$126,MATCH($T402&amp;"/"&amp;Q$348,$2:$2,0),FALSE),IFERROR(VLOOKUP($B$398,$4:$126,MATCH($T401&amp;"/"&amp;Q$348,$2:$2,0),FALSE),IFERROR(VLOOKUP($B$398,$4:$126,MATCH($T400&amp;"/"&amp;Q$348,$2:$2,0),FALSE),IFERROR(VLOOKUP($B$398,$4:$126,MATCH($T399&amp;"/"&amp;Q$348,$2:$2,0),FALSE),""))))</f>
        <v>279872724.01999998</v>
      </c>
      <c r="R402" s="24">
        <f>IFERROR(VLOOKUP($B$398,$4:$126,MATCH($T402&amp;"/"&amp;R$348,$2:$2,0),FALSE),IFERROR(VLOOKUP($B$398,$4:$126,MATCH($T401&amp;"/"&amp;R$348,$2:$2,0),FALSE),IFERROR(VLOOKUP($B$398,$4:$126,MATCH($T400&amp;"/"&amp;R$348,$2:$2,0),FALSE),IFERROR(VLOOKUP($B$398,$4:$126,MATCH($T399&amp;"/"&amp;R$348,$2:$2,0),FALSE),""))))</f>
        <v>293552308</v>
      </c>
      <c r="S402" s="18"/>
      <c r="T402" s="25" t="s">
        <v>409</v>
      </c>
    </row>
    <row r="403" spans="1:20" ht="14" x14ac:dyDescent="0.3">
      <c r="B403" s="201" t="s">
        <v>435</v>
      </c>
      <c r="C403" s="201"/>
      <c r="D403" s="201"/>
      <c r="E403" s="201"/>
      <c r="F403" s="201"/>
      <c r="G403" s="201"/>
      <c r="H403" s="201"/>
      <c r="I403" s="201"/>
      <c r="J403" s="201"/>
      <c r="K403" s="201"/>
      <c r="L403" s="201"/>
      <c r="M403" s="201"/>
      <c r="N403" s="201"/>
      <c r="O403" s="48"/>
      <c r="P403" s="48"/>
      <c r="Q403" s="48"/>
      <c r="R403" s="48"/>
    </row>
    <row r="404" spans="1:20" ht="14" x14ac:dyDescent="0.3">
      <c r="B404" s="199" t="s">
        <v>111</v>
      </c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49"/>
      <c r="P404" s="49"/>
      <c r="Q404" s="49"/>
      <c r="R404" s="49"/>
      <c r="S404" s="18"/>
      <c r="T404" s="3"/>
    </row>
    <row r="405" spans="1:20" ht="14" x14ac:dyDescent="0.3">
      <c r="B405" s="24">
        <f t="shared" ref="B405:K407" si="60">IFERROR(VLOOKUP($B$404,$4:$126,MATCH($T405&amp;"/"&amp;B$348,$2:$2,0),FALSE),"")</f>
        <v>63260</v>
      </c>
      <c r="C405" s="24">
        <f t="shared" si="60"/>
        <v>31751</v>
      </c>
      <c r="D405" s="24">
        <f t="shared" si="60"/>
        <v>1095766</v>
      </c>
      <c r="E405" s="24">
        <f t="shared" si="60"/>
        <v>2226671</v>
      </c>
      <c r="F405" s="24">
        <f t="shared" si="60"/>
        <v>6795807</v>
      </c>
      <c r="G405" s="24">
        <f t="shared" si="60"/>
        <v>6016854</v>
      </c>
      <c r="H405" s="24">
        <f t="shared" si="60"/>
        <v>7804233</v>
      </c>
      <c r="I405" s="24">
        <f t="shared" si="60"/>
        <v>7649644</v>
      </c>
      <c r="J405" s="24">
        <f t="shared" si="60"/>
        <v>8162770</v>
      </c>
      <c r="K405" s="24">
        <f t="shared" si="60"/>
        <v>8824930</v>
      </c>
      <c r="L405" s="24">
        <f t="shared" ref="L405:R407" si="61">IFERROR(VLOOKUP($B$404,$4:$126,MATCH($T405&amp;"/"&amp;L$348,$2:$2,0),FALSE),"")</f>
        <v>8679478</v>
      </c>
      <c r="M405" s="24">
        <f t="shared" si="61"/>
        <v>10244187</v>
      </c>
      <c r="N405" s="24">
        <f t="shared" si="61"/>
        <v>8211008</v>
      </c>
      <c r="O405" s="24">
        <f t="shared" si="61"/>
        <v>8138120</v>
      </c>
      <c r="P405" s="24">
        <f t="shared" si="61"/>
        <v>8264648</v>
      </c>
      <c r="Q405" s="24">
        <f t="shared" si="61"/>
        <v>9542777</v>
      </c>
      <c r="R405" s="24">
        <f t="shared" si="61"/>
        <v>10860177</v>
      </c>
      <c r="S405" s="18"/>
      <c r="T405" s="25" t="s">
        <v>403</v>
      </c>
    </row>
    <row r="406" spans="1:20" ht="14" x14ac:dyDescent="0.3">
      <c r="B406" s="24">
        <f t="shared" si="60"/>
        <v>67494</v>
      </c>
      <c r="C406" s="24">
        <f t="shared" si="60"/>
        <v>1333240</v>
      </c>
      <c r="D406" s="24">
        <f t="shared" si="60"/>
        <v>1022430</v>
      </c>
      <c r="E406" s="24">
        <f t="shared" si="60"/>
        <v>1849646</v>
      </c>
      <c r="F406" s="24">
        <f t="shared" si="60"/>
        <v>6300625</v>
      </c>
      <c r="G406" s="24">
        <f t="shared" si="60"/>
        <v>5805442</v>
      </c>
      <c r="H406" s="24">
        <f t="shared" si="60"/>
        <v>7631741</v>
      </c>
      <c r="I406" s="24">
        <f t="shared" si="60"/>
        <v>7907317</v>
      </c>
      <c r="J406" s="24">
        <f t="shared" si="60"/>
        <v>8068432</v>
      </c>
      <c r="K406" s="24" t="str">
        <f t="shared" si="60"/>
        <v/>
      </c>
      <c r="L406" s="24">
        <f t="shared" si="61"/>
        <v>8831476</v>
      </c>
      <c r="M406" s="24">
        <f t="shared" si="61"/>
        <v>10128559</v>
      </c>
      <c r="N406" s="24">
        <f t="shared" si="61"/>
        <v>8029132</v>
      </c>
      <c r="O406" s="24">
        <f t="shared" si="61"/>
        <v>7626986</v>
      </c>
      <c r="P406" s="24">
        <f t="shared" si="61"/>
        <v>8824249</v>
      </c>
      <c r="Q406" s="24">
        <f t="shared" si="61"/>
        <v>10617779</v>
      </c>
      <c r="R406" s="24" t="str">
        <f t="shared" si="61"/>
        <v/>
      </c>
      <c r="S406" s="18"/>
      <c r="T406" s="25" t="s">
        <v>405</v>
      </c>
    </row>
    <row r="407" spans="1:20" ht="14" x14ac:dyDescent="0.3">
      <c r="B407" s="24">
        <f t="shared" si="60"/>
        <v>83945</v>
      </c>
      <c r="C407" s="24">
        <f t="shared" si="60"/>
        <v>1044644</v>
      </c>
      <c r="D407" s="24">
        <f t="shared" si="60"/>
        <v>853479</v>
      </c>
      <c r="E407" s="24">
        <f t="shared" si="60"/>
        <v>6282825</v>
      </c>
      <c r="F407" s="24">
        <f t="shared" si="60"/>
        <v>6047042</v>
      </c>
      <c r="G407" s="24">
        <f t="shared" si="60"/>
        <v>7511419</v>
      </c>
      <c r="H407" s="24">
        <f t="shared" si="60"/>
        <v>7785301</v>
      </c>
      <c r="I407" s="24">
        <f t="shared" si="60"/>
        <v>8580669</v>
      </c>
      <c r="J407" s="24">
        <f t="shared" si="60"/>
        <v>7737367</v>
      </c>
      <c r="K407" s="24" t="str">
        <f t="shared" si="60"/>
        <v/>
      </c>
      <c r="L407" s="24">
        <f t="shared" si="61"/>
        <v>10501578</v>
      </c>
      <c r="M407" s="24">
        <f t="shared" si="61"/>
        <v>9876374</v>
      </c>
      <c r="N407" s="24">
        <f t="shared" si="61"/>
        <v>7786781</v>
      </c>
      <c r="O407" s="24">
        <f t="shared" si="61"/>
        <v>7724563</v>
      </c>
      <c r="P407" s="24">
        <f t="shared" si="61"/>
        <v>8978620</v>
      </c>
      <c r="Q407" s="24">
        <f t="shared" si="61"/>
        <v>10660452</v>
      </c>
      <c r="R407" s="24" t="str">
        <f t="shared" si="61"/>
        <v/>
      </c>
      <c r="S407" s="18"/>
      <c r="T407" s="25" t="s">
        <v>407</v>
      </c>
    </row>
    <row r="408" spans="1:20" ht="14" x14ac:dyDescent="0.3">
      <c r="B408" s="24">
        <f t="shared" ref="B408:M408" si="62">IFERROR(VLOOKUP($B$404,$4:$126,MATCH($T408&amp;"/"&amp;B$348,$2:$2,0),FALSE),"")</f>
        <v>53325</v>
      </c>
      <c r="C408" s="24">
        <f t="shared" si="62"/>
        <v>1490077.63</v>
      </c>
      <c r="D408" s="24">
        <f t="shared" si="62"/>
        <v>2325067.61</v>
      </c>
      <c r="E408" s="24">
        <f t="shared" si="62"/>
        <v>7338421.2199999997</v>
      </c>
      <c r="F408" s="24">
        <f t="shared" si="62"/>
        <v>7005228.7000000002</v>
      </c>
      <c r="G408" s="24">
        <f t="shared" si="62"/>
        <v>8534666.1300000008</v>
      </c>
      <c r="H408" s="24">
        <f t="shared" si="62"/>
        <v>8500872.2599999998</v>
      </c>
      <c r="I408" s="24">
        <f t="shared" si="62"/>
        <v>9291023.3000000007</v>
      </c>
      <c r="J408" s="24">
        <f t="shared" si="62"/>
        <v>8762355.2100000009</v>
      </c>
      <c r="K408" s="24">
        <f t="shared" si="62"/>
        <v>10176084.789999999</v>
      </c>
      <c r="L408" s="24">
        <f t="shared" si="62"/>
        <v>11234508.08</v>
      </c>
      <c r="M408" s="24">
        <f t="shared" si="62"/>
        <v>9446458.5299999993</v>
      </c>
      <c r="N408" s="24">
        <f>IFERROR(VLOOKUP($B$404,$4:$126,MATCH($T408&amp;"/"&amp;N$348,$2:$2,0),FALSE),IFERROR(VLOOKUP($B$404,$4:$126,MATCH($T407&amp;"/"&amp;N$348,$2:$2,0),FALSE),IFERROR(VLOOKUP($B$404,$4:$126,MATCH($T406&amp;"/"&amp;N$348,$2:$2,0),FALSE),IFERROR(VLOOKUP($B$404,$4:$126,MATCH($T405&amp;"/"&amp;N$348,$2:$2,0),FALSE),""))))</f>
        <v>7922442.8099999996</v>
      </c>
      <c r="O408" s="24">
        <f>IFERROR(VLOOKUP($B$404,$4:$126,MATCH($T408&amp;"/"&amp;O$348,$2:$2,0),FALSE),IFERROR(VLOOKUP($B$404,$4:$126,MATCH($T407&amp;"/"&amp;O$348,$2:$2,0),FALSE),IFERROR(VLOOKUP($B$404,$4:$126,MATCH($T406&amp;"/"&amp;O$348,$2:$2,0),FALSE),IFERROR(VLOOKUP($B$404,$4:$126,MATCH($T405&amp;"/"&amp;O$348,$2:$2,0),FALSE),""))))</f>
        <v>8315433.1900000004</v>
      </c>
      <c r="P408" s="24">
        <f>IFERROR(VLOOKUP($B$404,$4:$126,MATCH($T408&amp;"/"&amp;P$348,$2:$2,0),FALSE),IFERROR(VLOOKUP($B$404,$4:$126,MATCH($T407&amp;"/"&amp;P$348,$2:$2,0),FALSE),IFERROR(VLOOKUP($B$404,$4:$126,MATCH($T406&amp;"/"&amp;P$348,$2:$2,0),FALSE),IFERROR(VLOOKUP($B$404,$4:$126,MATCH($T405&amp;"/"&amp;P$348,$2:$2,0),FALSE),""))))</f>
        <v>9282818.1799999997</v>
      </c>
      <c r="Q408" s="24">
        <f>IFERROR(VLOOKUP($B$404,$4:$126,MATCH($T408&amp;"/"&amp;Q$348,$2:$2,0),FALSE),IFERROR(VLOOKUP($B$404,$4:$126,MATCH($T407&amp;"/"&amp;Q$348,$2:$2,0),FALSE),IFERROR(VLOOKUP($B$404,$4:$126,MATCH($T406&amp;"/"&amp;Q$348,$2:$2,0),FALSE),IFERROR(VLOOKUP($B$404,$4:$126,MATCH($T405&amp;"/"&amp;Q$348,$2:$2,0),FALSE),""))))</f>
        <v>11056475.85</v>
      </c>
      <c r="R408" s="24">
        <f>IFERROR(VLOOKUP($B$404,$4:$126,MATCH($T408&amp;"/"&amp;R$348,$2:$2,0),FALSE),IFERROR(VLOOKUP($B$404,$4:$126,MATCH($T407&amp;"/"&amp;R$348,$2:$2,0),FALSE),IFERROR(VLOOKUP($B$404,$4:$126,MATCH($T406&amp;"/"&amp;R$348,$2:$2,0),FALSE),IFERROR(VLOOKUP($B$404,$4:$126,MATCH($T405&amp;"/"&amp;R$348,$2:$2,0),FALSE),""))))</f>
        <v>10860177</v>
      </c>
      <c r="S408" s="18"/>
      <c r="T408" s="25" t="s">
        <v>409</v>
      </c>
    </row>
    <row r="409" spans="1:20" ht="14" x14ac:dyDescent="0.3">
      <c r="A409" s="16"/>
      <c r="B409" s="31">
        <f t="shared" ref="B409:M409" si="63">+B408/B$402</f>
        <v>1.2179167719187335E-3</v>
      </c>
      <c r="C409" s="31">
        <f t="shared" si="63"/>
        <v>2.9277226792221663E-2</v>
      </c>
      <c r="D409" s="31">
        <f t="shared" si="63"/>
        <v>4.3190728436394391E-2</v>
      </c>
      <c r="E409" s="31">
        <f t="shared" si="63"/>
        <v>0.11455692908721396</v>
      </c>
      <c r="F409" s="31">
        <f t="shared" si="63"/>
        <v>9.9670575712314635E-2</v>
      </c>
      <c r="G409" s="31">
        <f t="shared" si="63"/>
        <v>0.11006965500361515</v>
      </c>
      <c r="H409" s="31">
        <f t="shared" si="63"/>
        <v>9.5477669859909436E-2</v>
      </c>
      <c r="I409" s="31">
        <f t="shared" si="63"/>
        <v>9.0165039227615901E-2</v>
      </c>
      <c r="J409" s="31">
        <f t="shared" si="63"/>
        <v>8.3828350794369927E-2</v>
      </c>
      <c r="K409" s="31">
        <f t="shared" si="63"/>
        <v>8.4397294226515471E-2</v>
      </c>
      <c r="L409" s="31">
        <f t="shared" si="63"/>
        <v>6.947411470064295E-2</v>
      </c>
      <c r="M409" s="31">
        <f t="shared" si="63"/>
        <v>5.5589300671850014E-2</v>
      </c>
      <c r="N409" s="31">
        <f>+N408/N$402</f>
        <v>3.5723125497145576E-2</v>
      </c>
      <c r="O409" s="31">
        <f>+O408/O$402</f>
        <v>3.156710421811685E-2</v>
      </c>
      <c r="P409" s="31">
        <f>+P408/P$402</f>
        <v>3.4041411725684208E-2</v>
      </c>
      <c r="Q409" s="31">
        <f>+Q408/Q$402</f>
        <v>3.9505371195836476E-2</v>
      </c>
      <c r="R409" s="31">
        <f>+R408/R$402</f>
        <v>3.6995713213741788E-2</v>
      </c>
      <c r="S409" s="18"/>
      <c r="T409" s="32" t="s">
        <v>411</v>
      </c>
    </row>
    <row r="410" spans="1:20" ht="14" x14ac:dyDescent="0.3">
      <c r="A410" s="16"/>
      <c r="B410" s="199" t="s">
        <v>127</v>
      </c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49"/>
      <c r="P410" s="49"/>
      <c r="Q410" s="49"/>
      <c r="R410" s="49"/>
      <c r="S410" s="18"/>
      <c r="T410" s="3"/>
    </row>
    <row r="411" spans="1:20" ht="14" x14ac:dyDescent="0.3">
      <c r="B411" s="24">
        <f t="shared" ref="B411:K413" si="64">IFERROR(VLOOKUP($B$410,$4:$126,MATCH($T411&amp;"/"&amp;B$348,$2:$2,0),FALSE),"")</f>
        <v>4628981</v>
      </c>
      <c r="C411" s="24">
        <f t="shared" si="64"/>
        <v>8293426</v>
      </c>
      <c r="D411" s="24">
        <f t="shared" si="64"/>
        <v>6454184</v>
      </c>
      <c r="E411" s="24">
        <f t="shared" si="64"/>
        <v>9360710</v>
      </c>
      <c r="F411" s="24">
        <f t="shared" si="64"/>
        <v>14330005</v>
      </c>
      <c r="G411" s="24">
        <f t="shared" si="64"/>
        <v>14206230</v>
      </c>
      <c r="H411" s="24">
        <f t="shared" si="64"/>
        <v>15703051</v>
      </c>
      <c r="I411" s="24">
        <f t="shared" si="64"/>
        <v>13632192</v>
      </c>
      <c r="J411" s="24">
        <f t="shared" si="64"/>
        <v>16706854</v>
      </c>
      <c r="K411" s="24">
        <f t="shared" si="64"/>
        <v>13063186</v>
      </c>
      <c r="L411" s="24">
        <f t="shared" ref="L411:R413" si="65">IFERROR(VLOOKUP($B$410,$4:$126,MATCH($T411&amp;"/"&amp;L$348,$2:$2,0),FALSE),"")</f>
        <v>13277831</v>
      </c>
      <c r="M411" s="24">
        <f t="shared" si="65"/>
        <v>23346754</v>
      </c>
      <c r="N411" s="24">
        <f t="shared" si="65"/>
        <v>30031246</v>
      </c>
      <c r="O411" s="24">
        <f t="shared" si="65"/>
        <v>23679318</v>
      </c>
      <c r="P411" s="24">
        <f t="shared" si="65"/>
        <v>38571985</v>
      </c>
      <c r="Q411" s="24">
        <f t="shared" si="65"/>
        <v>47454609</v>
      </c>
      <c r="R411" s="24">
        <f t="shared" si="65"/>
        <v>45064874</v>
      </c>
      <c r="S411" s="18"/>
      <c r="T411" s="25" t="s">
        <v>403</v>
      </c>
    </row>
    <row r="412" spans="1:20" ht="14" x14ac:dyDescent="0.3">
      <c r="B412" s="24">
        <f t="shared" si="64"/>
        <v>6829508</v>
      </c>
      <c r="C412" s="24">
        <f t="shared" si="64"/>
        <v>7403951</v>
      </c>
      <c r="D412" s="24">
        <f t="shared" si="64"/>
        <v>6999141</v>
      </c>
      <c r="E412" s="24">
        <f t="shared" si="64"/>
        <v>13212501</v>
      </c>
      <c r="F412" s="24">
        <f t="shared" si="64"/>
        <v>13906500</v>
      </c>
      <c r="G412" s="24">
        <f t="shared" si="64"/>
        <v>11921002</v>
      </c>
      <c r="H412" s="24">
        <f t="shared" si="64"/>
        <v>12590412</v>
      </c>
      <c r="I412" s="24">
        <f t="shared" si="64"/>
        <v>21225622</v>
      </c>
      <c r="J412" s="24">
        <f t="shared" si="64"/>
        <v>16229127</v>
      </c>
      <c r="K412" s="24" t="str">
        <f t="shared" si="64"/>
        <v/>
      </c>
      <c r="L412" s="24">
        <f t="shared" si="65"/>
        <v>16807244</v>
      </c>
      <c r="M412" s="24">
        <f t="shared" si="65"/>
        <v>24946182</v>
      </c>
      <c r="N412" s="24">
        <f t="shared" si="65"/>
        <v>30616274</v>
      </c>
      <c r="O412" s="24">
        <f t="shared" si="65"/>
        <v>25832316</v>
      </c>
      <c r="P412" s="24">
        <f t="shared" si="65"/>
        <v>46470542</v>
      </c>
      <c r="Q412" s="24">
        <f t="shared" si="65"/>
        <v>49551172</v>
      </c>
      <c r="R412" s="24" t="str">
        <f t="shared" si="65"/>
        <v/>
      </c>
      <c r="S412" s="18"/>
      <c r="T412" s="25" t="s">
        <v>405</v>
      </c>
    </row>
    <row r="413" spans="1:20" ht="14" x14ac:dyDescent="0.3">
      <c r="B413" s="24">
        <f t="shared" si="64"/>
        <v>7469706</v>
      </c>
      <c r="C413" s="24">
        <f t="shared" si="64"/>
        <v>5744176</v>
      </c>
      <c r="D413" s="24">
        <f t="shared" si="64"/>
        <v>8232100</v>
      </c>
      <c r="E413" s="24">
        <f t="shared" si="64"/>
        <v>18104408</v>
      </c>
      <c r="F413" s="24">
        <f t="shared" si="64"/>
        <v>12285272</v>
      </c>
      <c r="G413" s="24">
        <f t="shared" si="64"/>
        <v>13781670</v>
      </c>
      <c r="H413" s="24">
        <f t="shared" si="64"/>
        <v>12703254</v>
      </c>
      <c r="I413" s="24">
        <f t="shared" si="64"/>
        <v>17152274</v>
      </c>
      <c r="J413" s="24">
        <f t="shared" si="64"/>
        <v>14945055</v>
      </c>
      <c r="K413" s="24" t="str">
        <f t="shared" si="64"/>
        <v/>
      </c>
      <c r="L413" s="24">
        <f t="shared" si="65"/>
        <v>24740789</v>
      </c>
      <c r="M413" s="24">
        <f t="shared" si="65"/>
        <v>21940202</v>
      </c>
      <c r="N413" s="24">
        <f t="shared" si="65"/>
        <v>34413582</v>
      </c>
      <c r="O413" s="24">
        <f t="shared" si="65"/>
        <v>38539745</v>
      </c>
      <c r="P413" s="24">
        <f t="shared" si="65"/>
        <v>44092683</v>
      </c>
      <c r="Q413" s="24">
        <f t="shared" si="65"/>
        <v>53268687</v>
      </c>
      <c r="R413" s="24" t="str">
        <f t="shared" si="65"/>
        <v/>
      </c>
      <c r="S413" s="18"/>
      <c r="T413" s="25" t="s">
        <v>407</v>
      </c>
    </row>
    <row r="414" spans="1:20" ht="14" x14ac:dyDescent="0.3">
      <c r="B414" s="24">
        <f t="shared" ref="B414:M414" si="66">IFERROR(VLOOKUP($B$410,$4:$126,MATCH($T414&amp;"/"&amp;B$348,$2:$2,0),FALSE),"")</f>
        <v>8350826</v>
      </c>
      <c r="C414" s="24">
        <f t="shared" si="66"/>
        <v>6582812.9000000004</v>
      </c>
      <c r="D414" s="24">
        <f t="shared" si="66"/>
        <v>10153294.210000001</v>
      </c>
      <c r="E414" s="24">
        <f t="shared" si="66"/>
        <v>15355490.060000001</v>
      </c>
      <c r="F414" s="24">
        <f t="shared" si="66"/>
        <v>14491661.130000001</v>
      </c>
      <c r="G414" s="24">
        <f t="shared" si="66"/>
        <v>15458231.939999999</v>
      </c>
      <c r="H414" s="24">
        <f t="shared" si="66"/>
        <v>14126491.380000001</v>
      </c>
      <c r="I414" s="24">
        <f t="shared" si="66"/>
        <v>15529897.640000001</v>
      </c>
      <c r="J414" s="24">
        <f t="shared" si="66"/>
        <v>14878403.470000001</v>
      </c>
      <c r="K414" s="24">
        <f t="shared" si="66"/>
        <v>14353979.039999999</v>
      </c>
      <c r="L414" s="24">
        <f t="shared" si="66"/>
        <v>24613354.140000001</v>
      </c>
      <c r="M414" s="24">
        <f t="shared" si="66"/>
        <v>21074977.199999999</v>
      </c>
      <c r="N414" s="24">
        <f>IFERROR(VLOOKUP($B$410,$4:$126,MATCH($T414&amp;"/"&amp;N$348,$2:$2,0),FALSE),IFERROR(VLOOKUP($B$410,$4:$126,MATCH($T413&amp;"/"&amp;N$348,$2:$2,0),FALSE),IFERROR(VLOOKUP($B$410,$4:$126,MATCH($T412&amp;"/"&amp;N$348,$2:$2,0),FALSE),IFERROR(VLOOKUP($B$410,$4:$126,MATCH($T411&amp;"/"&amp;N$348,$2:$2,0),FALSE),""))))</f>
        <v>30554088.969999999</v>
      </c>
      <c r="O414" s="24">
        <f>IFERROR(VLOOKUP($B$410,$4:$126,MATCH($T414&amp;"/"&amp;O$348,$2:$2,0),FALSE),IFERROR(VLOOKUP($B$410,$4:$126,MATCH($T413&amp;"/"&amp;O$348,$2:$2,0),FALSE),IFERROR(VLOOKUP($B$410,$4:$126,MATCH($T412&amp;"/"&amp;O$348,$2:$2,0),FALSE),IFERROR(VLOOKUP($B$410,$4:$126,MATCH($T411&amp;"/"&amp;O$348,$2:$2,0),FALSE),""))))</f>
        <v>43492187.439999998</v>
      </c>
      <c r="P414" s="24">
        <f>IFERROR(VLOOKUP($B$410,$4:$126,MATCH($T414&amp;"/"&amp;P$348,$2:$2,0),FALSE),IFERROR(VLOOKUP($B$410,$4:$126,MATCH($T413&amp;"/"&amp;P$348,$2:$2,0),FALSE),IFERROR(VLOOKUP($B$410,$4:$126,MATCH($T412&amp;"/"&amp;P$348,$2:$2,0),FALSE),IFERROR(VLOOKUP($B$410,$4:$126,MATCH($T411&amp;"/"&amp;P$348,$2:$2,0),FALSE),""))))</f>
        <v>42032063.859999999</v>
      </c>
      <c r="Q414" s="24">
        <f>IFERROR(VLOOKUP($B$410,$4:$126,MATCH($T414&amp;"/"&amp;Q$348,$2:$2,0),FALSE),IFERROR(VLOOKUP($B$410,$4:$126,MATCH($T413&amp;"/"&amp;Q$348,$2:$2,0),FALSE),IFERROR(VLOOKUP($B$410,$4:$126,MATCH($T412&amp;"/"&amp;Q$348,$2:$2,0),FALSE),IFERROR(VLOOKUP($B$410,$4:$126,MATCH($T411&amp;"/"&amp;Q$348,$2:$2,0),FALSE),""))))</f>
        <v>53868212.960000001</v>
      </c>
      <c r="R414" s="24">
        <f>IFERROR(VLOOKUP($B$410,$4:$126,MATCH($T414&amp;"/"&amp;R$348,$2:$2,0),FALSE),IFERROR(VLOOKUP($B$410,$4:$126,MATCH($T413&amp;"/"&amp;R$348,$2:$2,0),FALSE),IFERROR(VLOOKUP($B$410,$4:$126,MATCH($T412&amp;"/"&amp;R$348,$2:$2,0),FALSE),IFERROR(VLOOKUP($B$410,$4:$126,MATCH($T411&amp;"/"&amp;R$348,$2:$2,0),FALSE),""))))</f>
        <v>45064874</v>
      </c>
      <c r="S414" s="18"/>
      <c r="T414" s="25" t="s">
        <v>409</v>
      </c>
    </row>
    <row r="415" spans="1:20" ht="14" x14ac:dyDescent="0.3">
      <c r="B415" s="31">
        <f t="shared" ref="B415:M415" si="67">+B414/B$402</f>
        <v>0.19072875845804085</v>
      </c>
      <c r="C415" s="31">
        <f t="shared" si="67"/>
        <v>0.12933990976299833</v>
      </c>
      <c r="D415" s="31">
        <f t="shared" si="67"/>
        <v>0.18860878327702721</v>
      </c>
      <c r="E415" s="31">
        <f t="shared" si="67"/>
        <v>0.23970793351418426</v>
      </c>
      <c r="F415" s="31">
        <f t="shared" si="67"/>
        <v>0.20618773058114034</v>
      </c>
      <c r="G415" s="31">
        <f t="shared" si="67"/>
        <v>0.19936131427810924</v>
      </c>
      <c r="H415" s="31">
        <f t="shared" si="67"/>
        <v>0.15866189245131612</v>
      </c>
      <c r="I415" s="31">
        <f t="shared" si="67"/>
        <v>0.15071039913455597</v>
      </c>
      <c r="J415" s="31">
        <f t="shared" si="67"/>
        <v>0.14233981566051243</v>
      </c>
      <c r="K415" s="31">
        <f t="shared" si="67"/>
        <v>0.11904745463113581</v>
      </c>
      <c r="L415" s="31">
        <f t="shared" si="67"/>
        <v>0.15220879957655478</v>
      </c>
      <c r="M415" s="31">
        <f t="shared" si="67"/>
        <v>0.12401930739468178</v>
      </c>
      <c r="N415" s="31">
        <f>+N414/N$402</f>
        <v>0.13777159152837878</v>
      </c>
      <c r="O415" s="31">
        <f>+O414/O$402</f>
        <v>0.16510533873850444</v>
      </c>
      <c r="P415" s="31">
        <f>+P414/P$402</f>
        <v>0.15413754355560497</v>
      </c>
      <c r="Q415" s="31">
        <f>+Q414/Q$402</f>
        <v>0.19247396525911731</v>
      </c>
      <c r="R415" s="31">
        <f>+R414/R$402</f>
        <v>0.15351565214060589</v>
      </c>
      <c r="S415" s="18"/>
      <c r="T415" s="32" t="s">
        <v>411</v>
      </c>
    </row>
    <row r="416" spans="1:20" ht="14" x14ac:dyDescent="0.3">
      <c r="B416" s="203" t="s">
        <v>234</v>
      </c>
      <c r="C416" s="203"/>
      <c r="D416" s="203"/>
      <c r="E416" s="203"/>
      <c r="F416" s="203"/>
      <c r="G416" s="203"/>
      <c r="H416" s="203"/>
      <c r="I416" s="203"/>
      <c r="J416" s="203"/>
      <c r="K416" s="203"/>
      <c r="L416" s="203"/>
      <c r="M416" s="203"/>
      <c r="N416" s="203"/>
      <c r="O416" s="50"/>
      <c r="P416" s="50"/>
      <c r="Q416" s="50"/>
      <c r="R416" s="50"/>
      <c r="S416" s="18"/>
      <c r="T416" s="3"/>
    </row>
    <row r="417" spans="2:20" ht="14" x14ac:dyDescent="0.3">
      <c r="B417" s="24">
        <f t="shared" ref="B417:K419" si="68">IFERROR(VLOOKUP($B$416,$4:$126,MATCH($T417&amp;"/"&amp;B$348,$2:$2,0),FALSE),"")</f>
        <v>32727116</v>
      </c>
      <c r="C417" s="24">
        <f t="shared" si="68"/>
        <v>41873226</v>
      </c>
      <c r="D417" s="24">
        <f t="shared" si="68"/>
        <v>47860724</v>
      </c>
      <c r="E417" s="24">
        <f t="shared" si="68"/>
        <v>3819676</v>
      </c>
      <c r="F417" s="24">
        <f t="shared" si="68"/>
        <v>6799786</v>
      </c>
      <c r="G417" s="24">
        <f t="shared" si="68"/>
        <v>7311364</v>
      </c>
      <c r="H417" s="24">
        <f t="shared" si="68"/>
        <v>4749692</v>
      </c>
      <c r="I417" s="24">
        <f t="shared" si="68"/>
        <v>4874552</v>
      </c>
      <c r="J417" s="24">
        <f t="shared" si="68"/>
        <v>7141340</v>
      </c>
      <c r="K417" s="24">
        <f t="shared" si="68"/>
        <v>2436057</v>
      </c>
      <c r="L417" s="24">
        <f t="shared" ref="L417:R419" si="69">IFERROR(VLOOKUP($B$416,$4:$126,MATCH($T417&amp;"/"&amp;L$348,$2:$2,0),FALSE),"")</f>
        <v>2266933</v>
      </c>
      <c r="M417" s="24">
        <f t="shared" si="69"/>
        <v>3082892</v>
      </c>
      <c r="N417" s="24">
        <f t="shared" si="69"/>
        <v>3616784</v>
      </c>
      <c r="O417" s="24">
        <f t="shared" si="69"/>
        <v>6734102</v>
      </c>
      <c r="P417" s="24">
        <f t="shared" si="69"/>
        <v>11262345</v>
      </c>
      <c r="Q417" s="24">
        <f t="shared" si="69"/>
        <v>19498774</v>
      </c>
      <c r="R417" s="24">
        <f t="shared" si="69"/>
        <v>19183299</v>
      </c>
      <c r="S417" s="18"/>
      <c r="T417" s="25" t="s">
        <v>403</v>
      </c>
    </row>
    <row r="418" spans="2:20" ht="14" x14ac:dyDescent="0.3">
      <c r="B418" s="24">
        <f t="shared" si="68"/>
        <v>34547552</v>
      </c>
      <c r="C418" s="24">
        <f t="shared" si="68"/>
        <v>45779051</v>
      </c>
      <c r="D418" s="24">
        <f t="shared" si="68"/>
        <v>2832226</v>
      </c>
      <c r="E418" s="24">
        <f t="shared" si="68"/>
        <v>7607089</v>
      </c>
      <c r="F418" s="24">
        <f t="shared" si="68"/>
        <v>6506497</v>
      </c>
      <c r="G418" s="24">
        <f t="shared" si="68"/>
        <v>5392977</v>
      </c>
      <c r="H418" s="24">
        <f t="shared" si="68"/>
        <v>4101922</v>
      </c>
      <c r="I418" s="24">
        <f t="shared" si="68"/>
        <v>4832882</v>
      </c>
      <c r="J418" s="24">
        <f t="shared" si="68"/>
        <v>6483645</v>
      </c>
      <c r="K418" s="24" t="str">
        <f t="shared" si="68"/>
        <v/>
      </c>
      <c r="L418" s="24">
        <f t="shared" si="69"/>
        <v>2266933</v>
      </c>
      <c r="M418" s="24">
        <f t="shared" si="69"/>
        <v>2889314</v>
      </c>
      <c r="N418" s="24">
        <f t="shared" si="69"/>
        <v>5042232</v>
      </c>
      <c r="O418" s="24">
        <f t="shared" si="69"/>
        <v>8682435</v>
      </c>
      <c r="P418" s="24">
        <f t="shared" si="69"/>
        <v>13386346</v>
      </c>
      <c r="Q418" s="24">
        <f t="shared" si="69"/>
        <v>17373586</v>
      </c>
      <c r="R418" s="24" t="str">
        <f t="shared" si="69"/>
        <v/>
      </c>
      <c r="S418" s="18"/>
      <c r="T418" s="25" t="s">
        <v>405</v>
      </c>
    </row>
    <row r="419" spans="2:20" ht="14" x14ac:dyDescent="0.3">
      <c r="B419" s="24">
        <f t="shared" si="68"/>
        <v>35680484</v>
      </c>
      <c r="C419" s="24">
        <f t="shared" si="68"/>
        <v>46336309</v>
      </c>
      <c r="D419" s="24">
        <f t="shared" si="68"/>
        <v>4481246</v>
      </c>
      <c r="E419" s="24">
        <f t="shared" si="68"/>
        <v>7491735</v>
      </c>
      <c r="F419" s="24">
        <f t="shared" si="68"/>
        <v>5761758</v>
      </c>
      <c r="G419" s="24">
        <f t="shared" si="68"/>
        <v>5677442</v>
      </c>
      <c r="H419" s="24">
        <f t="shared" si="68"/>
        <v>3823422</v>
      </c>
      <c r="I419" s="24">
        <f t="shared" si="68"/>
        <v>4699612</v>
      </c>
      <c r="J419" s="24">
        <f t="shared" si="68"/>
        <v>6084519</v>
      </c>
      <c r="K419" s="24" t="str">
        <f t="shared" si="68"/>
        <v/>
      </c>
      <c r="L419" s="24">
        <f t="shared" si="69"/>
        <v>1859003</v>
      </c>
      <c r="M419" s="24">
        <f t="shared" si="69"/>
        <v>3390714</v>
      </c>
      <c r="N419" s="24">
        <f t="shared" si="69"/>
        <v>5942612</v>
      </c>
      <c r="O419" s="24">
        <f t="shared" si="69"/>
        <v>11818418</v>
      </c>
      <c r="P419" s="24">
        <f t="shared" si="69"/>
        <v>11908095</v>
      </c>
      <c r="Q419" s="24">
        <f t="shared" si="69"/>
        <v>24552944</v>
      </c>
      <c r="R419" s="24" t="str">
        <f t="shared" si="69"/>
        <v/>
      </c>
      <c r="S419" s="18"/>
      <c r="T419" s="25" t="s">
        <v>407</v>
      </c>
    </row>
    <row r="420" spans="2:20" ht="14" x14ac:dyDescent="0.3">
      <c r="B420" s="24">
        <f t="shared" ref="B420:M420" si="70">IFERROR(VLOOKUP($B$416,$4:$126,MATCH($T420&amp;"/"&amp;B$348,$2:$2,0),FALSE),"")</f>
        <v>38391262</v>
      </c>
      <c r="C420" s="24">
        <f t="shared" si="70"/>
        <v>47889937.620000005</v>
      </c>
      <c r="D420" s="24">
        <f t="shared" si="70"/>
        <v>3403686.16</v>
      </c>
      <c r="E420" s="24">
        <f t="shared" si="70"/>
        <v>6906088.9299999997</v>
      </c>
      <c r="F420" s="24">
        <f t="shared" si="70"/>
        <v>6840358.4500000002</v>
      </c>
      <c r="G420" s="24">
        <f t="shared" si="70"/>
        <v>5153567</v>
      </c>
      <c r="H420" s="24">
        <f t="shared" si="70"/>
        <v>4478722</v>
      </c>
      <c r="I420" s="24">
        <f t="shared" si="70"/>
        <v>5202315.33</v>
      </c>
      <c r="J420" s="24">
        <f t="shared" si="70"/>
        <v>4707620.46</v>
      </c>
      <c r="K420" s="24">
        <f t="shared" si="70"/>
        <v>2307410.5499999998</v>
      </c>
      <c r="L420" s="24">
        <f t="shared" si="70"/>
        <v>2927965.86</v>
      </c>
      <c r="M420" s="24">
        <f t="shared" si="70"/>
        <v>3769203.29</v>
      </c>
      <c r="N420" s="24">
        <f>IFERROR(VLOOKUP($B$416,$4:$126,MATCH($T420&amp;"/"&amp;N$348,$2:$2,0),FALSE),IFERROR(VLOOKUP($B$416,$4:$126,MATCH($T419&amp;"/"&amp;N$348,$2:$2,0),FALSE),IFERROR(VLOOKUP($B$416,$4:$126,MATCH($T418&amp;"/"&amp;N$348,$2:$2,0),FALSE),IFERROR(VLOOKUP($B$416,$4:$126,MATCH($T417&amp;"/"&amp;N$348,$2:$2,0),FALSE),""))))</f>
        <v>8284494.79</v>
      </c>
      <c r="O420" s="24">
        <f>IFERROR(VLOOKUP($B$416,$4:$126,MATCH($T420&amp;"/"&amp;O$348,$2:$2,0),FALSE),IFERROR(VLOOKUP($B$416,$4:$126,MATCH($T419&amp;"/"&amp;O$348,$2:$2,0),FALSE),IFERROR(VLOOKUP($B$416,$4:$126,MATCH($T418&amp;"/"&amp;O$348,$2:$2,0),FALSE),IFERROR(VLOOKUP($B$416,$4:$126,MATCH($T417&amp;"/"&amp;O$348,$2:$2,0),FALSE),""))))</f>
        <v>12136293.84</v>
      </c>
      <c r="P420" s="24">
        <f>IFERROR(VLOOKUP($B$416,$4:$126,MATCH($T420&amp;"/"&amp;P$348,$2:$2,0),FALSE),IFERROR(VLOOKUP($B$416,$4:$126,MATCH($T419&amp;"/"&amp;P$348,$2:$2,0),FALSE),IFERROR(VLOOKUP($B$416,$4:$126,MATCH($T418&amp;"/"&amp;P$348,$2:$2,0),FALSE),IFERROR(VLOOKUP($B$416,$4:$126,MATCH($T417&amp;"/"&amp;P$348,$2:$2,0),FALSE),""))))</f>
        <v>14130496.6</v>
      </c>
      <c r="Q420" s="24">
        <f>IFERROR(VLOOKUP($B$416,$4:$126,MATCH($T420&amp;"/"&amp;Q$348,$2:$2,0),FALSE),IFERROR(VLOOKUP($B$416,$4:$126,MATCH($T419&amp;"/"&amp;Q$348,$2:$2,0),FALSE),IFERROR(VLOOKUP($B$416,$4:$126,MATCH($T418&amp;"/"&amp;Q$348,$2:$2,0),FALSE),IFERROR(VLOOKUP($B$416,$4:$126,MATCH($T417&amp;"/"&amp;Q$348,$2:$2,0),FALSE),""))))</f>
        <v>23027128.640000001</v>
      </c>
      <c r="R420" s="24">
        <f>IFERROR(VLOOKUP($B$416,$4:$126,MATCH($T420&amp;"/"&amp;R$348,$2:$2,0),FALSE),IFERROR(VLOOKUP($B$416,$4:$126,MATCH($T419&amp;"/"&amp;R$348,$2:$2,0),FALSE),IFERROR(VLOOKUP($B$416,$4:$126,MATCH($T418&amp;"/"&amp;R$348,$2:$2,0),FALSE),IFERROR(VLOOKUP($B$416,$4:$126,MATCH($T417&amp;"/"&amp;R$348,$2:$2,0),FALSE),""))))</f>
        <v>19183299</v>
      </c>
      <c r="S420" s="18"/>
      <c r="T420" s="25" t="s">
        <v>409</v>
      </c>
    </row>
    <row r="421" spans="2:20" ht="14" x14ac:dyDescent="0.3">
      <c r="B421" s="31">
        <f t="shared" ref="B421:M421" si="71">+B420/B$402</f>
        <v>0.87683754120818258</v>
      </c>
      <c r="C421" s="31">
        <f t="shared" si="71"/>
        <v>0.94094732820469784</v>
      </c>
      <c r="D421" s="31">
        <f t="shared" si="71"/>
        <v>6.3227273042298346E-2</v>
      </c>
      <c r="E421" s="31">
        <f t="shared" si="71"/>
        <v>0.10780797614449329</v>
      </c>
      <c r="F421" s="31">
        <f t="shared" si="71"/>
        <v>9.7324797517331044E-2</v>
      </c>
      <c r="G421" s="31">
        <f t="shared" si="71"/>
        <v>6.646438572846855E-2</v>
      </c>
      <c r="H421" s="31">
        <f t="shared" si="71"/>
        <v>5.0302830983877569E-2</v>
      </c>
      <c r="I421" s="31">
        <f t="shared" si="71"/>
        <v>5.0486039121640937E-2</v>
      </c>
      <c r="J421" s="31">
        <f t="shared" si="71"/>
        <v>4.5037213154433743E-2</v>
      </c>
      <c r="K421" s="31">
        <f t="shared" si="71"/>
        <v>1.9136948159186467E-2</v>
      </c>
      <c r="L421" s="31">
        <f t="shared" si="71"/>
        <v>1.8106519177224775E-2</v>
      </c>
      <c r="M421" s="31">
        <f t="shared" si="71"/>
        <v>2.2180521336723245E-2</v>
      </c>
      <c r="N421" s="31">
        <f>+N420/N$402</f>
        <v>3.7355655845197414E-2</v>
      </c>
      <c r="O421" s="31">
        <f>+O420/O$402</f>
        <v>4.6071881490153559E-2</v>
      </c>
      <c r="P421" s="31">
        <f>+P420/P$402</f>
        <v>5.1818536496314405E-2</v>
      </c>
      <c r="Q421" s="31">
        <f>+Q420/Q$402</f>
        <v>8.2277144800843333E-2</v>
      </c>
      <c r="R421" s="31">
        <f>+R420/R$402</f>
        <v>6.5348827030854068E-2</v>
      </c>
      <c r="S421" s="18"/>
      <c r="T421" s="32" t="s">
        <v>411</v>
      </c>
    </row>
    <row r="422" spans="2:20" ht="14" x14ac:dyDescent="0.3">
      <c r="B422" s="199" t="s">
        <v>235</v>
      </c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49"/>
      <c r="P422" s="49"/>
      <c r="Q422" s="49"/>
      <c r="R422" s="49"/>
      <c r="S422" s="18"/>
      <c r="T422" s="3"/>
    </row>
    <row r="423" spans="2:20" ht="14" x14ac:dyDescent="0.3">
      <c r="B423" s="24">
        <f t="shared" ref="B423:K425" si="72">IFERROR(VLOOKUP($B$422,$4:$126,MATCH($T423&amp;"/"&amp;B$348,$2:$2,0),FALSE),"")</f>
        <v>9819971</v>
      </c>
      <c r="C423" s="24">
        <f t="shared" si="72"/>
        <v>12618405</v>
      </c>
      <c r="D423" s="24">
        <f t="shared" si="72"/>
        <v>15401473</v>
      </c>
      <c r="E423" s="24">
        <f t="shared" si="72"/>
        <v>16731786</v>
      </c>
      <c r="F423" s="24">
        <f t="shared" si="72"/>
        <v>19692880</v>
      </c>
      <c r="G423" s="24">
        <f t="shared" si="72"/>
        <v>18377248</v>
      </c>
      <c r="H423" s="24">
        <f t="shared" si="72"/>
        <v>13037556</v>
      </c>
      <c r="I423" s="24">
        <f t="shared" si="72"/>
        <v>10333754</v>
      </c>
      <c r="J423" s="24">
        <f t="shared" si="72"/>
        <v>14459067</v>
      </c>
      <c r="K423" s="24">
        <f t="shared" si="72"/>
        <v>12523010</v>
      </c>
      <c r="L423" s="24">
        <f t="shared" ref="L423:R425" si="73">IFERROR(VLOOKUP($B$422,$4:$126,MATCH($T423&amp;"/"&amp;L$348,$2:$2,0),FALSE),"")</f>
        <v>7171800</v>
      </c>
      <c r="M423" s="24">
        <f t="shared" si="73"/>
        <v>19652136</v>
      </c>
      <c r="N423" s="24">
        <f t="shared" si="73"/>
        <v>26518271</v>
      </c>
      <c r="O423" s="24">
        <f t="shared" si="73"/>
        <v>32338317</v>
      </c>
      <c r="P423" s="24">
        <f t="shared" si="73"/>
        <v>55295080</v>
      </c>
      <c r="Q423" s="24">
        <f t="shared" si="73"/>
        <v>46573718</v>
      </c>
      <c r="R423" s="24">
        <f t="shared" si="73"/>
        <v>47051747</v>
      </c>
      <c r="S423" s="18"/>
      <c r="T423" s="25" t="s">
        <v>403</v>
      </c>
    </row>
    <row r="424" spans="2:20" ht="14" x14ac:dyDescent="0.3">
      <c r="B424" s="24">
        <f t="shared" si="72"/>
        <v>8084896</v>
      </c>
      <c r="C424" s="24">
        <f t="shared" si="72"/>
        <v>17132038</v>
      </c>
      <c r="D424" s="24">
        <f t="shared" si="72"/>
        <v>15822640</v>
      </c>
      <c r="E424" s="24">
        <f t="shared" si="72"/>
        <v>14261015</v>
      </c>
      <c r="F424" s="24">
        <f t="shared" si="72"/>
        <v>20132518</v>
      </c>
      <c r="G424" s="24">
        <f t="shared" si="72"/>
        <v>16235998</v>
      </c>
      <c r="H424" s="24">
        <f t="shared" si="72"/>
        <v>12212451</v>
      </c>
      <c r="I424" s="24">
        <f t="shared" si="72"/>
        <v>11177569</v>
      </c>
      <c r="J424" s="24">
        <f t="shared" si="72"/>
        <v>13910567</v>
      </c>
      <c r="K424" s="24" t="str">
        <f t="shared" si="72"/>
        <v/>
      </c>
      <c r="L424" s="24">
        <f t="shared" si="73"/>
        <v>7088400</v>
      </c>
      <c r="M424" s="24">
        <f t="shared" si="73"/>
        <v>25452421</v>
      </c>
      <c r="N424" s="24">
        <f t="shared" si="73"/>
        <v>27474352</v>
      </c>
      <c r="O424" s="24">
        <f t="shared" si="73"/>
        <v>34002967</v>
      </c>
      <c r="P424" s="24">
        <f t="shared" si="73"/>
        <v>50768686</v>
      </c>
      <c r="Q424" s="24">
        <f t="shared" si="73"/>
        <v>50318451</v>
      </c>
      <c r="R424" s="24" t="str">
        <f t="shared" si="73"/>
        <v/>
      </c>
      <c r="S424" s="18"/>
      <c r="T424" s="25" t="s">
        <v>405</v>
      </c>
    </row>
    <row r="425" spans="2:20" ht="14" x14ac:dyDescent="0.3">
      <c r="B425" s="24">
        <f t="shared" si="72"/>
        <v>9379791</v>
      </c>
      <c r="C425" s="24">
        <f t="shared" si="72"/>
        <v>19197478</v>
      </c>
      <c r="D425" s="24">
        <f t="shared" si="72"/>
        <v>14848505</v>
      </c>
      <c r="E425" s="24">
        <f t="shared" si="72"/>
        <v>14599889</v>
      </c>
      <c r="F425" s="24">
        <f t="shared" si="72"/>
        <v>20949778</v>
      </c>
      <c r="G425" s="24">
        <f t="shared" si="72"/>
        <v>14779517</v>
      </c>
      <c r="H425" s="24">
        <f t="shared" si="72"/>
        <v>11510595</v>
      </c>
      <c r="I425" s="24">
        <f t="shared" si="72"/>
        <v>15313173</v>
      </c>
      <c r="J425" s="24">
        <f t="shared" si="72"/>
        <v>13595287</v>
      </c>
      <c r="K425" s="24" t="str">
        <f t="shared" si="72"/>
        <v/>
      </c>
      <c r="L425" s="24">
        <f t="shared" si="73"/>
        <v>16825562</v>
      </c>
      <c r="M425" s="24">
        <f t="shared" si="73"/>
        <v>27161275</v>
      </c>
      <c r="N425" s="24">
        <f t="shared" si="73"/>
        <v>27080745</v>
      </c>
      <c r="O425" s="24">
        <f t="shared" si="73"/>
        <v>41251265</v>
      </c>
      <c r="P425" s="24">
        <f t="shared" si="73"/>
        <v>50099147</v>
      </c>
      <c r="Q425" s="24">
        <f t="shared" si="73"/>
        <v>41941592</v>
      </c>
      <c r="R425" s="24" t="str">
        <f t="shared" si="73"/>
        <v/>
      </c>
      <c r="S425" s="18"/>
      <c r="T425" s="25" t="s">
        <v>407</v>
      </c>
    </row>
    <row r="426" spans="2:20" ht="14" x14ac:dyDescent="0.3">
      <c r="B426" s="24">
        <f t="shared" ref="B426:M426" si="74">IFERROR(VLOOKUP($B$422,$4:$126,MATCH($T426&amp;"/"&amp;B$348,$2:$2,0),FALSE),"")</f>
        <v>11836274</v>
      </c>
      <c r="C426" s="24">
        <f t="shared" si="74"/>
        <v>15730371.359999999</v>
      </c>
      <c r="D426" s="24">
        <f t="shared" si="74"/>
        <v>15433265.9</v>
      </c>
      <c r="E426" s="24">
        <f t="shared" si="74"/>
        <v>18484056.449999999</v>
      </c>
      <c r="F426" s="24">
        <f t="shared" si="74"/>
        <v>18943698</v>
      </c>
      <c r="G426" s="24">
        <f t="shared" si="74"/>
        <v>13788036.68</v>
      </c>
      <c r="H426" s="24">
        <f t="shared" si="74"/>
        <v>11339939.68</v>
      </c>
      <c r="I426" s="24">
        <f t="shared" si="74"/>
        <v>17454287.68</v>
      </c>
      <c r="J426" s="24">
        <f t="shared" si="74"/>
        <v>13496667.220000001</v>
      </c>
      <c r="K426" s="24">
        <f t="shared" si="74"/>
        <v>7255200</v>
      </c>
      <c r="L426" s="24">
        <f t="shared" si="74"/>
        <v>19522147.449999999</v>
      </c>
      <c r="M426" s="24">
        <f t="shared" si="74"/>
        <v>25163538.800000001</v>
      </c>
      <c r="N426" s="24">
        <f>IFERROR(VLOOKUP($B$422,$4:$126,MATCH($T426&amp;"/"&amp;N$348,$2:$2,0),FALSE),IFERROR(VLOOKUP($B$422,$4:$126,MATCH($T425&amp;"/"&amp;N$348,$2:$2,0),FALSE),IFERROR(VLOOKUP($B$422,$4:$126,MATCH($T424&amp;"/"&amp;N$348,$2:$2,0),FALSE),IFERROR(VLOOKUP($B$422,$4:$126,MATCH($T423&amp;"/"&amp;N$348,$2:$2,0),FALSE),""))))</f>
        <v>71841586.629999995</v>
      </c>
      <c r="O426" s="24">
        <f>IFERROR(VLOOKUP($B$422,$4:$126,MATCH($T426&amp;"/"&amp;O$348,$2:$2,0),FALSE),IFERROR(VLOOKUP($B$422,$4:$126,MATCH($T425&amp;"/"&amp;O$348,$2:$2,0),FALSE),IFERROR(VLOOKUP($B$422,$4:$126,MATCH($T424&amp;"/"&amp;O$348,$2:$2,0),FALSE),IFERROR(VLOOKUP($B$422,$4:$126,MATCH($T423&amp;"/"&amp;O$348,$2:$2,0),FALSE),""))))</f>
        <v>50683957.780000001</v>
      </c>
      <c r="P426" s="24">
        <f>IFERROR(VLOOKUP($B$422,$4:$126,MATCH($T426&amp;"/"&amp;P$348,$2:$2,0),FALSE),IFERROR(VLOOKUP($B$422,$4:$126,MATCH($T425&amp;"/"&amp;P$348,$2:$2,0),FALSE),IFERROR(VLOOKUP($B$422,$4:$126,MATCH($T424&amp;"/"&amp;P$348,$2:$2,0),FALSE),IFERROR(VLOOKUP($B$422,$4:$126,MATCH($T423&amp;"/"&amp;P$348,$2:$2,0),FALSE),""))))</f>
        <v>52304041.789999999</v>
      </c>
      <c r="Q426" s="24">
        <f>IFERROR(VLOOKUP($B$422,$4:$126,MATCH($T426&amp;"/"&amp;Q$348,$2:$2,0),FALSE),IFERROR(VLOOKUP($B$422,$4:$126,MATCH($T425&amp;"/"&amp;Q$348,$2:$2,0),FALSE),IFERROR(VLOOKUP($B$422,$4:$126,MATCH($T424&amp;"/"&amp;Q$348,$2:$2,0),FALSE),IFERROR(VLOOKUP($B$422,$4:$126,MATCH($T423&amp;"/"&amp;Q$348,$2:$2,0),FALSE),""))))</f>
        <v>39762128.579999998</v>
      </c>
      <c r="R426" s="24">
        <f>IFERROR(VLOOKUP($B$422,$4:$126,MATCH($T426&amp;"/"&amp;R$348,$2:$2,0),FALSE),IFERROR(VLOOKUP($B$422,$4:$126,MATCH($T425&amp;"/"&amp;R$348,$2:$2,0),FALSE),IFERROR(VLOOKUP($B$422,$4:$126,MATCH($T424&amp;"/"&amp;R$348,$2:$2,0),FALSE),IFERROR(VLOOKUP($B$422,$4:$126,MATCH($T423&amp;"/"&amp;R$348,$2:$2,0),FALSE),""))))</f>
        <v>47051747</v>
      </c>
      <c r="S426" s="18"/>
      <c r="T426" s="25" t="s">
        <v>409</v>
      </c>
    </row>
    <row r="427" spans="2:20" ht="14" x14ac:dyDescent="0.3">
      <c r="B427" s="31">
        <f t="shared" ref="B427:M427" si="75">+B426/B$402</f>
        <v>0.27033467644867576</v>
      </c>
      <c r="C427" s="31">
        <f t="shared" si="75"/>
        <v>0.30907225272054339</v>
      </c>
      <c r="D427" s="31">
        <f t="shared" si="75"/>
        <v>0.28669015623746352</v>
      </c>
      <c r="E427" s="31">
        <f t="shared" si="75"/>
        <v>0.28854663428364907</v>
      </c>
      <c r="F427" s="31">
        <f t="shared" si="75"/>
        <v>0.26953142668707208</v>
      </c>
      <c r="G427" s="31">
        <f t="shared" si="75"/>
        <v>0.17782118449955009</v>
      </c>
      <c r="H427" s="31">
        <f t="shared" si="75"/>
        <v>0.127364696690352</v>
      </c>
      <c r="I427" s="31">
        <f t="shared" si="75"/>
        <v>0.16938570516310003</v>
      </c>
      <c r="J427" s="31">
        <f t="shared" si="75"/>
        <v>0.12912091865230757</v>
      </c>
      <c r="K427" s="31">
        <f t="shared" si="75"/>
        <v>6.0172380803463724E-2</v>
      </c>
      <c r="L427" s="31">
        <f t="shared" si="75"/>
        <v>0.12072481513976216</v>
      </c>
      <c r="M427" s="31">
        <f t="shared" si="75"/>
        <v>0.14807914732051061</v>
      </c>
      <c r="N427" s="31">
        <f>+N426/N$402</f>
        <v>0.32394124850710609</v>
      </c>
      <c r="O427" s="31">
        <f>+O426/O$402</f>
        <v>0.19240678637788375</v>
      </c>
      <c r="P427" s="31">
        <f>+P426/P$402</f>
        <v>0.1918063444705736</v>
      </c>
      <c r="Q427" s="31">
        <f>+Q426/Q$402</f>
        <v>0.14207218198640378</v>
      </c>
      <c r="R427" s="31">
        <f>+R426/R$402</f>
        <v>0.16028403019743928</v>
      </c>
      <c r="S427" s="18"/>
      <c r="T427" s="32" t="s">
        <v>411</v>
      </c>
    </row>
    <row r="428" spans="2:20" ht="14" x14ac:dyDescent="0.3">
      <c r="B428" s="199" t="s">
        <v>236</v>
      </c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49"/>
      <c r="P428" s="49"/>
      <c r="Q428" s="49"/>
      <c r="R428" s="49"/>
      <c r="S428" s="18"/>
      <c r="T428" s="3"/>
    </row>
    <row r="429" spans="2:20" ht="14" x14ac:dyDescent="0.3">
      <c r="B429" s="24">
        <f t="shared" ref="B429:K431" si="76">IFERROR(VLOOKUP($B$428,$4:$126,MATCH($T429&amp;"/"&amp;B$348,$2:$2,0),FALSE),"")</f>
        <v>42547087</v>
      </c>
      <c r="C429" s="24">
        <f t="shared" si="76"/>
        <v>54491631</v>
      </c>
      <c r="D429" s="24">
        <f t="shared" si="76"/>
        <v>63262197</v>
      </c>
      <c r="E429" s="24">
        <f t="shared" si="76"/>
        <v>20551462</v>
      </c>
      <c r="F429" s="24">
        <f t="shared" si="76"/>
        <v>26492666</v>
      </c>
      <c r="G429" s="24">
        <f t="shared" si="76"/>
        <v>25688612</v>
      </c>
      <c r="H429" s="24">
        <f t="shared" si="76"/>
        <v>17787248</v>
      </c>
      <c r="I429" s="24">
        <f t="shared" si="76"/>
        <v>15208306</v>
      </c>
      <c r="J429" s="24">
        <f t="shared" si="76"/>
        <v>21600407</v>
      </c>
      <c r="K429" s="24">
        <f t="shared" si="76"/>
        <v>14959067</v>
      </c>
      <c r="L429" s="24">
        <f t="shared" ref="L429:R431" si="77">IFERROR(VLOOKUP($B$428,$4:$126,MATCH($T429&amp;"/"&amp;L$348,$2:$2,0),FALSE),"")</f>
        <v>9438733</v>
      </c>
      <c r="M429" s="24">
        <f t="shared" si="77"/>
        <v>22735028</v>
      </c>
      <c r="N429" s="24">
        <f t="shared" si="77"/>
        <v>30135055</v>
      </c>
      <c r="O429" s="24">
        <f t="shared" si="77"/>
        <v>39072419</v>
      </c>
      <c r="P429" s="24">
        <f t="shared" si="77"/>
        <v>66557425</v>
      </c>
      <c r="Q429" s="24">
        <f t="shared" si="77"/>
        <v>66072492</v>
      </c>
      <c r="R429" s="24">
        <f t="shared" si="77"/>
        <v>66235046</v>
      </c>
      <c r="S429" s="18"/>
      <c r="T429" s="25" t="s">
        <v>403</v>
      </c>
    </row>
    <row r="430" spans="2:20" ht="14" x14ac:dyDescent="0.3">
      <c r="B430" s="24">
        <f t="shared" si="76"/>
        <v>42632448</v>
      </c>
      <c r="C430" s="24">
        <f t="shared" si="76"/>
        <v>62911089</v>
      </c>
      <c r="D430" s="24">
        <f t="shared" si="76"/>
        <v>18654866</v>
      </c>
      <c r="E430" s="24">
        <f t="shared" si="76"/>
        <v>21868104</v>
      </c>
      <c r="F430" s="24">
        <f t="shared" si="76"/>
        <v>26639015</v>
      </c>
      <c r="G430" s="24">
        <f t="shared" si="76"/>
        <v>21628975</v>
      </c>
      <c r="H430" s="24">
        <f t="shared" si="76"/>
        <v>16314373</v>
      </c>
      <c r="I430" s="24">
        <f t="shared" si="76"/>
        <v>16010451</v>
      </c>
      <c r="J430" s="24">
        <f t="shared" si="76"/>
        <v>20394212</v>
      </c>
      <c r="K430" s="24" t="str">
        <f t="shared" si="76"/>
        <v/>
      </c>
      <c r="L430" s="24">
        <f t="shared" si="77"/>
        <v>9355333</v>
      </c>
      <c r="M430" s="24">
        <f t="shared" si="77"/>
        <v>28341735</v>
      </c>
      <c r="N430" s="24">
        <f t="shared" si="77"/>
        <v>32516584</v>
      </c>
      <c r="O430" s="24">
        <f t="shared" si="77"/>
        <v>42685402</v>
      </c>
      <c r="P430" s="24">
        <f t="shared" si="77"/>
        <v>64155032</v>
      </c>
      <c r="Q430" s="24">
        <f t="shared" si="77"/>
        <v>67692037</v>
      </c>
      <c r="R430" s="24" t="str">
        <f t="shared" si="77"/>
        <v/>
      </c>
      <c r="S430" s="18"/>
      <c r="T430" s="25" t="s">
        <v>405</v>
      </c>
    </row>
    <row r="431" spans="2:20" ht="14" x14ac:dyDescent="0.3">
      <c r="B431" s="24">
        <f t="shared" si="76"/>
        <v>45060275</v>
      </c>
      <c r="C431" s="24">
        <f t="shared" si="76"/>
        <v>65533787</v>
      </c>
      <c r="D431" s="24">
        <f t="shared" si="76"/>
        <v>19329751</v>
      </c>
      <c r="E431" s="24">
        <f t="shared" si="76"/>
        <v>22091624</v>
      </c>
      <c r="F431" s="24">
        <f t="shared" si="76"/>
        <v>26711536</v>
      </c>
      <c r="G431" s="24">
        <f t="shared" si="76"/>
        <v>20456959</v>
      </c>
      <c r="H431" s="24">
        <f t="shared" si="76"/>
        <v>15334017</v>
      </c>
      <c r="I431" s="24">
        <f t="shared" si="76"/>
        <v>20012785</v>
      </c>
      <c r="J431" s="24">
        <f t="shared" si="76"/>
        <v>19679806</v>
      </c>
      <c r="K431" s="24" t="str">
        <f t="shared" si="76"/>
        <v/>
      </c>
      <c r="L431" s="24">
        <f t="shared" si="77"/>
        <v>18684565</v>
      </c>
      <c r="M431" s="24">
        <f t="shared" si="77"/>
        <v>30551989</v>
      </c>
      <c r="N431" s="24">
        <f t="shared" si="77"/>
        <v>33023357</v>
      </c>
      <c r="O431" s="24">
        <f t="shared" si="77"/>
        <v>53069683</v>
      </c>
      <c r="P431" s="24">
        <f t="shared" si="77"/>
        <v>62007242</v>
      </c>
      <c r="Q431" s="24">
        <f t="shared" si="77"/>
        <v>66494536</v>
      </c>
      <c r="R431" s="24" t="str">
        <f t="shared" si="77"/>
        <v/>
      </c>
      <c r="S431" s="18"/>
      <c r="T431" s="25" t="s">
        <v>407</v>
      </c>
    </row>
    <row r="432" spans="2:20" ht="14" x14ac:dyDescent="0.3">
      <c r="B432" s="24">
        <f t="shared" ref="B432:M432" si="78">IFERROR(VLOOKUP($B$428,$4:$126,MATCH($T432&amp;"/"&amp;B$348,$2:$2,0),FALSE),"")</f>
        <v>50227536</v>
      </c>
      <c r="C432" s="24">
        <f t="shared" si="78"/>
        <v>63620308.980000004</v>
      </c>
      <c r="D432" s="24">
        <f t="shared" si="78"/>
        <v>18836952.060000002</v>
      </c>
      <c r="E432" s="24">
        <f t="shared" si="78"/>
        <v>25390145.379999999</v>
      </c>
      <c r="F432" s="24">
        <f t="shared" si="78"/>
        <v>25784056.449999999</v>
      </c>
      <c r="G432" s="24">
        <f t="shared" si="78"/>
        <v>18941603.68</v>
      </c>
      <c r="H432" s="24">
        <f t="shared" si="78"/>
        <v>15818661.68</v>
      </c>
      <c r="I432" s="24">
        <f t="shared" si="78"/>
        <v>22656603.009999998</v>
      </c>
      <c r="J432" s="24">
        <f t="shared" si="78"/>
        <v>18204287.68</v>
      </c>
      <c r="K432" s="24">
        <f t="shared" si="78"/>
        <v>9562610.5500000007</v>
      </c>
      <c r="L432" s="24">
        <f t="shared" si="78"/>
        <v>22450113.309999999</v>
      </c>
      <c r="M432" s="24">
        <f t="shared" si="78"/>
        <v>28932742.09</v>
      </c>
      <c r="N432" s="24">
        <f>IFERROR(VLOOKUP($B$428,$4:$126,MATCH($T432&amp;"/"&amp;N$348,$2:$2,0),FALSE),IFERROR(VLOOKUP($B$428,$4:$126,MATCH($T431&amp;"/"&amp;N$348,$2:$2,0),FALSE),IFERROR(VLOOKUP($B$428,$4:$126,MATCH($T430&amp;"/"&amp;N$348,$2:$2,0),FALSE),IFERROR(VLOOKUP($B$428,$4:$126,MATCH($T429&amp;"/"&amp;N$348,$2:$2,0),FALSE),""))))</f>
        <v>80126081.420000002</v>
      </c>
      <c r="O432" s="24">
        <f>IFERROR(VLOOKUP($B$428,$4:$126,MATCH($T432&amp;"/"&amp;O$348,$2:$2,0),FALSE),IFERROR(VLOOKUP($B$428,$4:$126,MATCH($T431&amp;"/"&amp;O$348,$2:$2,0),FALSE),IFERROR(VLOOKUP($B$428,$4:$126,MATCH($T430&amp;"/"&amp;O$348,$2:$2,0),FALSE),IFERROR(VLOOKUP($B$428,$4:$126,MATCH($T429&amp;"/"&amp;O$348,$2:$2,0),FALSE),""))))</f>
        <v>62820251.620000005</v>
      </c>
      <c r="P432" s="24">
        <f>IFERROR(VLOOKUP($B$428,$4:$126,MATCH($T432&amp;"/"&amp;P$348,$2:$2,0),FALSE),IFERROR(VLOOKUP($B$428,$4:$126,MATCH($T431&amp;"/"&amp;P$348,$2:$2,0),FALSE),IFERROR(VLOOKUP($B$428,$4:$126,MATCH($T430&amp;"/"&amp;P$348,$2:$2,0),FALSE),IFERROR(VLOOKUP($B$428,$4:$126,MATCH($T429&amp;"/"&amp;P$348,$2:$2,0),FALSE),""))))</f>
        <v>66434538.390000001</v>
      </c>
      <c r="Q432" s="24">
        <f>IFERROR(VLOOKUP($B$428,$4:$126,MATCH($T432&amp;"/"&amp;Q$348,$2:$2,0),FALSE),IFERROR(VLOOKUP($B$428,$4:$126,MATCH($T431&amp;"/"&amp;Q$348,$2:$2,0),FALSE),IFERROR(VLOOKUP($B$428,$4:$126,MATCH($T430&amp;"/"&amp;Q$348,$2:$2,0),FALSE),IFERROR(VLOOKUP($B$428,$4:$126,MATCH($T429&amp;"/"&amp;Q$348,$2:$2,0),FALSE),""))))</f>
        <v>62789257.219999999</v>
      </c>
      <c r="R432" s="24">
        <f>IFERROR(VLOOKUP($B$428,$4:$126,MATCH($T432&amp;"/"&amp;R$348,$2:$2,0),FALSE),IFERROR(VLOOKUP($B$428,$4:$126,MATCH($T431&amp;"/"&amp;R$348,$2:$2,0),FALSE),IFERROR(VLOOKUP($B$428,$4:$126,MATCH($T430&amp;"/"&amp;R$348,$2:$2,0),FALSE),IFERROR(VLOOKUP($B$428,$4:$126,MATCH($T429&amp;"/"&amp;R$348,$2:$2,0),FALSE),""))))</f>
        <v>66235046</v>
      </c>
      <c r="S432" s="18"/>
      <c r="T432" s="25" t="s">
        <v>409</v>
      </c>
    </row>
    <row r="433" spans="1:20" s="54" customFormat="1" ht="14" x14ac:dyDescent="0.3">
      <c r="A433" s="51"/>
      <c r="B433" s="52">
        <f t="shared" ref="B433:R433" si="79">+B432/B$457</f>
        <v>3.4642257861809167</v>
      </c>
      <c r="C433" s="52">
        <f t="shared" si="79"/>
        <v>3.4070024094255431</v>
      </c>
      <c r="D433" s="52">
        <f t="shared" si="79"/>
        <v>1.0159106953494415</v>
      </c>
      <c r="E433" s="52">
        <f t="shared" si="79"/>
        <v>1.2718738312831932</v>
      </c>
      <c r="F433" s="52">
        <f t="shared" si="79"/>
        <v>1.0170651634815167</v>
      </c>
      <c r="G433" s="52">
        <f t="shared" si="79"/>
        <v>0.52356081750401418</v>
      </c>
      <c r="H433" s="52">
        <f t="shared" si="79"/>
        <v>0.38562624137954893</v>
      </c>
      <c r="I433" s="52">
        <f t="shared" si="79"/>
        <v>0.4932146958235249</v>
      </c>
      <c r="J433" s="52">
        <f t="shared" si="79"/>
        <v>0.34983321852451926</v>
      </c>
      <c r="K433" s="52">
        <f t="shared" si="79"/>
        <v>0.15473223727448601</v>
      </c>
      <c r="L433" s="52">
        <f t="shared" si="79"/>
        <v>0.3415711688301552</v>
      </c>
      <c r="M433" s="52">
        <f t="shared" si="79"/>
        <v>0.40112824974467398</v>
      </c>
      <c r="N433" s="52">
        <f t="shared" si="79"/>
        <v>1.164791758502322</v>
      </c>
      <c r="O433" s="52">
        <f t="shared" si="79"/>
        <v>0.85934851720205629</v>
      </c>
      <c r="P433" s="52">
        <f t="shared" si="79"/>
        <v>0.81539838558113231</v>
      </c>
      <c r="Q433" s="52">
        <f t="shared" si="79"/>
        <v>0.68047340107249643</v>
      </c>
      <c r="R433" s="52">
        <f t="shared" si="79"/>
        <v>0.68554143556116809</v>
      </c>
      <c r="S433" s="18"/>
      <c r="T433" s="53" t="s">
        <v>436</v>
      </c>
    </row>
    <row r="434" spans="1:20" ht="14" x14ac:dyDescent="0.3">
      <c r="A434" s="16"/>
      <c r="B434" s="199" t="s">
        <v>141</v>
      </c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49"/>
      <c r="P434" s="49"/>
      <c r="Q434" s="49"/>
      <c r="R434" s="49"/>
      <c r="S434" s="18"/>
      <c r="T434" s="3"/>
    </row>
    <row r="435" spans="1:20" ht="14" x14ac:dyDescent="0.3">
      <c r="B435" s="24">
        <f t="shared" ref="B435:K437" si="80">IFERROR(VLOOKUP($B$434,$4:$126,MATCH($T435&amp;"/"&amp;B$348,$2:$2,0),FALSE),"")</f>
        <v>18139085</v>
      </c>
      <c r="C435" s="24">
        <f t="shared" si="80"/>
        <v>22293281</v>
      </c>
      <c r="D435" s="24">
        <f t="shared" si="80"/>
        <v>25123680</v>
      </c>
      <c r="E435" s="24">
        <f t="shared" si="80"/>
        <v>26046322</v>
      </c>
      <c r="F435" s="24">
        <f t="shared" si="80"/>
        <v>29764422</v>
      </c>
      <c r="G435" s="24">
        <f t="shared" si="80"/>
        <v>29406441</v>
      </c>
      <c r="H435" s="24">
        <f t="shared" si="80"/>
        <v>24879424</v>
      </c>
      <c r="I435" s="24">
        <f t="shared" si="80"/>
        <v>32135284</v>
      </c>
      <c r="J435" s="24">
        <f t="shared" si="80"/>
        <v>37651540</v>
      </c>
      <c r="K435" s="24">
        <f t="shared" si="80"/>
        <v>36334994</v>
      </c>
      <c r="L435" s="24">
        <f t="shared" ref="L435:R437" si="81">IFERROR(VLOOKUP($B$434,$4:$126,MATCH($T435&amp;"/"&amp;L$348,$2:$2,0),FALSE),"")</f>
        <v>42293656</v>
      </c>
      <c r="M435" s="24">
        <f t="shared" si="81"/>
        <v>62685129</v>
      </c>
      <c r="N435" s="24">
        <f t="shared" si="81"/>
        <v>114085699</v>
      </c>
      <c r="O435" s="24">
        <f t="shared" si="81"/>
        <v>118093400</v>
      </c>
      <c r="P435" s="24">
        <f t="shared" si="81"/>
        <v>142066085</v>
      </c>
      <c r="Q435" s="24">
        <f t="shared" si="81"/>
        <v>135012109</v>
      </c>
      <c r="R435" s="24">
        <f t="shared" si="81"/>
        <v>143532775</v>
      </c>
      <c r="S435" s="18"/>
      <c r="T435" s="25" t="s">
        <v>403</v>
      </c>
    </row>
    <row r="436" spans="1:20" ht="14" x14ac:dyDescent="0.3">
      <c r="B436" s="24">
        <f t="shared" si="80"/>
        <v>16458671</v>
      </c>
      <c r="C436" s="24">
        <f t="shared" si="80"/>
        <v>26783606</v>
      </c>
      <c r="D436" s="24">
        <f t="shared" si="80"/>
        <v>25984454</v>
      </c>
      <c r="E436" s="24">
        <f t="shared" si="80"/>
        <v>23666308</v>
      </c>
      <c r="F436" s="24">
        <f t="shared" si="80"/>
        <v>30482792</v>
      </c>
      <c r="G436" s="24">
        <f t="shared" si="80"/>
        <v>27784988</v>
      </c>
      <c r="H436" s="24">
        <f t="shared" si="80"/>
        <v>34504229</v>
      </c>
      <c r="I436" s="24">
        <f t="shared" si="80"/>
        <v>33569685</v>
      </c>
      <c r="J436" s="24">
        <f t="shared" si="80"/>
        <v>36976695</v>
      </c>
      <c r="K436" s="24" t="str">
        <f t="shared" si="80"/>
        <v/>
      </c>
      <c r="L436" s="24">
        <f t="shared" si="81"/>
        <v>42286206</v>
      </c>
      <c r="M436" s="24">
        <f t="shared" si="81"/>
        <v>69196678</v>
      </c>
      <c r="N436" s="24">
        <f t="shared" si="81"/>
        <v>113504956</v>
      </c>
      <c r="O436" s="24">
        <f t="shared" si="81"/>
        <v>118284327</v>
      </c>
      <c r="P436" s="24">
        <f t="shared" si="81"/>
        <v>136116530</v>
      </c>
      <c r="Q436" s="24">
        <f t="shared" si="81"/>
        <v>137077061</v>
      </c>
      <c r="R436" s="24" t="str">
        <f t="shared" si="81"/>
        <v/>
      </c>
      <c r="S436" s="18"/>
      <c r="T436" s="25" t="s">
        <v>405</v>
      </c>
    </row>
    <row r="437" spans="1:20" ht="14" x14ac:dyDescent="0.3">
      <c r="B437" s="24">
        <f t="shared" si="80"/>
        <v>17761964</v>
      </c>
      <c r="C437" s="24">
        <f t="shared" si="80"/>
        <v>27622612</v>
      </c>
      <c r="D437" s="24">
        <f t="shared" si="80"/>
        <v>24170087</v>
      </c>
      <c r="E437" s="24">
        <f t="shared" si="80"/>
        <v>24327388</v>
      </c>
      <c r="F437" s="24">
        <f t="shared" si="80"/>
        <v>31293492</v>
      </c>
      <c r="G437" s="24">
        <f t="shared" si="80"/>
        <v>26737881</v>
      </c>
      <c r="H437" s="24">
        <f t="shared" si="80"/>
        <v>33363898</v>
      </c>
      <c r="I437" s="24">
        <f t="shared" si="80"/>
        <v>37909120</v>
      </c>
      <c r="J437" s="24">
        <f t="shared" si="80"/>
        <v>36733949</v>
      </c>
      <c r="K437" s="24" t="str">
        <f t="shared" si="80"/>
        <v/>
      </c>
      <c r="L437" s="24">
        <f t="shared" si="81"/>
        <v>60221587</v>
      </c>
      <c r="M437" s="24">
        <f t="shared" si="81"/>
        <v>70735968</v>
      </c>
      <c r="N437" s="24">
        <f t="shared" si="81"/>
        <v>112712280</v>
      </c>
      <c r="O437" s="24">
        <f t="shared" si="81"/>
        <v>128812664</v>
      </c>
      <c r="P437" s="24">
        <f t="shared" si="81"/>
        <v>138706196</v>
      </c>
      <c r="Q437" s="24">
        <f t="shared" si="81"/>
        <v>129255800</v>
      </c>
      <c r="R437" s="24" t="str">
        <f t="shared" si="81"/>
        <v/>
      </c>
      <c r="S437" s="18"/>
      <c r="T437" s="25" t="s">
        <v>407</v>
      </c>
    </row>
    <row r="438" spans="1:20" ht="14" x14ac:dyDescent="0.3">
      <c r="B438" s="24">
        <f t="shared" ref="B438:M438" si="82">IFERROR(VLOOKUP($B$434,$4:$126,MATCH($T438&amp;"/"&amp;B$348,$2:$2,0),FALSE),"")</f>
        <v>20259631</v>
      </c>
      <c r="C438" s="24">
        <f t="shared" si="82"/>
        <v>25304534.84</v>
      </c>
      <c r="D438" s="24">
        <f t="shared" si="82"/>
        <v>24694309.420000002</v>
      </c>
      <c r="E438" s="24">
        <f t="shared" si="82"/>
        <v>28255497.620000001</v>
      </c>
      <c r="F438" s="24">
        <f t="shared" si="82"/>
        <v>29892183.59</v>
      </c>
      <c r="G438" s="24">
        <f t="shared" si="82"/>
        <v>25256901.039999999</v>
      </c>
      <c r="H438" s="24">
        <f t="shared" si="82"/>
        <v>33160775.27</v>
      </c>
      <c r="I438" s="24">
        <f t="shared" si="82"/>
        <v>40713617.719999999</v>
      </c>
      <c r="J438" s="24">
        <f t="shared" si="82"/>
        <v>36644143.140000001</v>
      </c>
      <c r="K438" s="24">
        <f t="shared" si="82"/>
        <v>42339824.630000003</v>
      </c>
      <c r="L438" s="24">
        <f t="shared" si="82"/>
        <v>62918735.229999997</v>
      </c>
      <c r="M438" s="24">
        <f t="shared" si="82"/>
        <v>68395793.790000007</v>
      </c>
      <c r="N438" s="24">
        <f>IFERROR(VLOOKUP($B$434,$4:$126,MATCH($T438&amp;"/"&amp;N$348,$2:$2,0),FALSE),IFERROR(VLOOKUP($B$434,$4:$126,MATCH($T437&amp;"/"&amp;N$348,$2:$2,0),FALSE),IFERROR(VLOOKUP($B$434,$4:$126,MATCH($T436&amp;"/"&amp;N$348,$2:$2,0),FALSE),IFERROR(VLOOKUP($B$434,$4:$126,MATCH($T435&amp;"/"&amp;N$348,$2:$2,0),FALSE),""))))</f>
        <v>114096116.90000001</v>
      </c>
      <c r="O438" s="24">
        <f>IFERROR(VLOOKUP($B$434,$4:$126,MATCH($T438&amp;"/"&amp;O$348,$2:$2,0),FALSE),IFERROR(VLOOKUP($B$434,$4:$126,MATCH($T437&amp;"/"&amp;O$348,$2:$2,0),FALSE),IFERROR(VLOOKUP($B$434,$4:$126,MATCH($T436&amp;"/"&amp;O$348,$2:$2,0),FALSE),IFERROR(VLOOKUP($B$434,$4:$126,MATCH($T435&amp;"/"&amp;O$348,$2:$2,0),FALSE),""))))</f>
        <v>137853461.13</v>
      </c>
      <c r="P438" s="24">
        <f>IFERROR(VLOOKUP($B$434,$4:$126,MATCH($T438&amp;"/"&amp;P$348,$2:$2,0),FALSE),IFERROR(VLOOKUP($B$434,$4:$126,MATCH($T437&amp;"/"&amp;P$348,$2:$2,0),FALSE),IFERROR(VLOOKUP($B$434,$4:$126,MATCH($T436&amp;"/"&amp;P$348,$2:$2,0),FALSE),IFERROR(VLOOKUP($B$434,$4:$126,MATCH($T435&amp;"/"&amp;P$348,$2:$2,0),FALSE),""))))</f>
        <v>141039681.06999999</v>
      </c>
      <c r="Q438" s="24">
        <f>IFERROR(VLOOKUP($B$434,$4:$126,MATCH($T438&amp;"/"&amp;Q$348,$2:$2,0),FALSE),IFERROR(VLOOKUP($B$434,$4:$126,MATCH($T437&amp;"/"&amp;Q$348,$2:$2,0),FALSE),IFERROR(VLOOKUP($B$434,$4:$126,MATCH($T436&amp;"/"&amp;Q$348,$2:$2,0),FALSE),IFERROR(VLOOKUP($B$434,$4:$126,MATCH($T435&amp;"/"&amp;Q$348,$2:$2,0),FALSE),""))))</f>
        <v>125422774.27</v>
      </c>
      <c r="R438" s="24">
        <f>IFERROR(VLOOKUP($B$434,$4:$126,MATCH($T438&amp;"/"&amp;R$348,$2:$2,0),FALSE),IFERROR(VLOOKUP($B$434,$4:$126,MATCH($T437&amp;"/"&amp;R$348,$2:$2,0),FALSE),IFERROR(VLOOKUP($B$434,$4:$126,MATCH($T436&amp;"/"&amp;R$348,$2:$2,0),FALSE),IFERROR(VLOOKUP($B$434,$4:$126,MATCH($T435&amp;"/"&amp;R$348,$2:$2,0),FALSE),""))))</f>
        <v>143532775</v>
      </c>
      <c r="S438" s="18"/>
      <c r="T438" s="25" t="s">
        <v>409</v>
      </c>
    </row>
    <row r="439" spans="1:20" ht="14" x14ac:dyDescent="0.3">
      <c r="B439" s="31">
        <f t="shared" ref="B439:M439" si="83">+B438/B$402</f>
        <v>0.46272000727209939</v>
      </c>
      <c r="C439" s="31">
        <f t="shared" si="83"/>
        <v>0.49718658307913427</v>
      </c>
      <c r="D439" s="31">
        <f t="shared" si="83"/>
        <v>0.45872438611947119</v>
      </c>
      <c r="E439" s="31">
        <f t="shared" si="83"/>
        <v>0.4410843886089007</v>
      </c>
      <c r="F439" s="31">
        <f t="shared" si="83"/>
        <v>0.42530676374827048</v>
      </c>
      <c r="G439" s="31">
        <f t="shared" si="83"/>
        <v>0.32573252914502099</v>
      </c>
      <c r="H439" s="31">
        <f t="shared" si="83"/>
        <v>0.37244572753146032</v>
      </c>
      <c r="I439" s="31">
        <f t="shared" si="83"/>
        <v>0.39510663360643572</v>
      </c>
      <c r="J439" s="31">
        <f t="shared" si="83"/>
        <v>0.35056991095194645</v>
      </c>
      <c r="K439" s="31">
        <f t="shared" si="83"/>
        <v>0.35115338664519691</v>
      </c>
      <c r="L439" s="31">
        <f t="shared" si="83"/>
        <v>0.38908899233159877</v>
      </c>
      <c r="M439" s="31">
        <f t="shared" si="83"/>
        <v>0.40248674501746451</v>
      </c>
      <c r="N439" s="31">
        <f>+N438/N$402</f>
        <v>0.51447135694194968</v>
      </c>
      <c r="O439" s="31">
        <f>+O438/O$402</f>
        <v>0.52332024981597258</v>
      </c>
      <c r="P439" s="31">
        <f>+P438/P$402</f>
        <v>0.51721252747439461</v>
      </c>
      <c r="Q439" s="31">
        <f>+Q438/Q$402</f>
        <v>0.44814218573524572</v>
      </c>
      <c r="R439" s="31">
        <f>+R438/R$402</f>
        <v>0.48895127406049893</v>
      </c>
      <c r="S439" s="18"/>
      <c r="T439" s="32" t="s">
        <v>411</v>
      </c>
    </row>
    <row r="440" spans="1:20" ht="14" x14ac:dyDescent="0.3">
      <c r="B440" s="201" t="s">
        <v>142</v>
      </c>
      <c r="C440" s="201"/>
      <c r="D440" s="201"/>
      <c r="E440" s="201"/>
      <c r="F440" s="201"/>
      <c r="G440" s="201"/>
      <c r="H440" s="201"/>
      <c r="I440" s="201"/>
      <c r="J440" s="201"/>
      <c r="K440" s="201"/>
      <c r="L440" s="201"/>
      <c r="M440" s="201"/>
      <c r="N440" s="201"/>
      <c r="O440" s="48"/>
      <c r="P440" s="48"/>
      <c r="Q440" s="48"/>
      <c r="R440" s="48"/>
      <c r="S440" s="18"/>
      <c r="T440" s="3"/>
    </row>
    <row r="441" spans="1:20" ht="14" x14ac:dyDescent="0.3">
      <c r="B441" s="24">
        <f t="shared" ref="B441:K443" si="84">IFERROR(VLOOKUP($B$440,$4:$126,MATCH($T441&amp;"/"&amp;B$348,$2:$2,0),FALSE),"")</f>
        <v>22768066</v>
      </c>
      <c r="C441" s="24">
        <f t="shared" si="84"/>
        <v>30586707</v>
      </c>
      <c r="D441" s="24">
        <f t="shared" si="84"/>
        <v>31577864</v>
      </c>
      <c r="E441" s="24">
        <f t="shared" si="84"/>
        <v>35407032</v>
      </c>
      <c r="F441" s="24">
        <f t="shared" si="84"/>
        <v>44094427</v>
      </c>
      <c r="G441" s="24">
        <f t="shared" si="84"/>
        <v>43612671</v>
      </c>
      <c r="H441" s="24">
        <f t="shared" si="84"/>
        <v>40582475</v>
      </c>
      <c r="I441" s="24">
        <f t="shared" si="84"/>
        <v>45767476</v>
      </c>
      <c r="J441" s="24">
        <f t="shared" si="84"/>
        <v>54358394</v>
      </c>
      <c r="K441" s="24">
        <f t="shared" si="84"/>
        <v>49398180</v>
      </c>
      <c r="L441" s="24">
        <f t="shared" ref="L441:R443" si="85">IFERROR(VLOOKUP($B$440,$4:$126,MATCH($T441&amp;"/"&amp;L$348,$2:$2,0),FALSE),"")</f>
        <v>55571487</v>
      </c>
      <c r="M441" s="24">
        <f t="shared" si="85"/>
        <v>86031883</v>
      </c>
      <c r="N441" s="24">
        <f t="shared" si="85"/>
        <v>144116945</v>
      </c>
      <c r="O441" s="24">
        <f t="shared" si="85"/>
        <v>141772718</v>
      </c>
      <c r="P441" s="24">
        <f t="shared" si="85"/>
        <v>180638070</v>
      </c>
      <c r="Q441" s="24">
        <f t="shared" si="85"/>
        <v>182466718</v>
      </c>
      <c r="R441" s="24">
        <f t="shared" si="85"/>
        <v>188597649</v>
      </c>
      <c r="S441" s="18"/>
      <c r="T441" s="25" t="s">
        <v>403</v>
      </c>
    </row>
    <row r="442" spans="1:20" ht="14" x14ac:dyDescent="0.3">
      <c r="B442" s="24">
        <f t="shared" si="84"/>
        <v>23288179</v>
      </c>
      <c r="C442" s="24">
        <f t="shared" si="84"/>
        <v>34187557</v>
      </c>
      <c r="D442" s="24">
        <f t="shared" si="84"/>
        <v>32983595</v>
      </c>
      <c r="E442" s="24">
        <f t="shared" si="84"/>
        <v>36878809</v>
      </c>
      <c r="F442" s="24">
        <f t="shared" si="84"/>
        <v>44389292</v>
      </c>
      <c r="G442" s="24">
        <f t="shared" si="84"/>
        <v>39705990</v>
      </c>
      <c r="H442" s="24">
        <f t="shared" si="84"/>
        <v>47094641</v>
      </c>
      <c r="I442" s="24">
        <f t="shared" si="84"/>
        <v>54795307</v>
      </c>
      <c r="J442" s="24">
        <f t="shared" si="84"/>
        <v>53205822</v>
      </c>
      <c r="K442" s="24" t="str">
        <f t="shared" si="84"/>
        <v/>
      </c>
      <c r="L442" s="24">
        <f t="shared" si="85"/>
        <v>59093450</v>
      </c>
      <c r="M442" s="24">
        <f t="shared" si="85"/>
        <v>94142860</v>
      </c>
      <c r="N442" s="24">
        <f t="shared" si="85"/>
        <v>144121230</v>
      </c>
      <c r="O442" s="24">
        <f t="shared" si="85"/>
        <v>144116643</v>
      </c>
      <c r="P442" s="24">
        <f t="shared" si="85"/>
        <v>182587072</v>
      </c>
      <c r="Q442" s="24">
        <f t="shared" si="85"/>
        <v>186628233</v>
      </c>
      <c r="R442" s="24" t="str">
        <f t="shared" si="85"/>
        <v/>
      </c>
      <c r="S442" s="18"/>
      <c r="T442" s="25" t="s">
        <v>405</v>
      </c>
    </row>
    <row r="443" spans="1:20" ht="14" x14ac:dyDescent="0.3">
      <c r="B443" s="24">
        <f t="shared" si="84"/>
        <v>25231670</v>
      </c>
      <c r="C443" s="24">
        <f t="shared" si="84"/>
        <v>33366788</v>
      </c>
      <c r="D443" s="24">
        <f t="shared" si="84"/>
        <v>32402187</v>
      </c>
      <c r="E443" s="24">
        <f t="shared" si="84"/>
        <v>42431796</v>
      </c>
      <c r="F443" s="24">
        <f t="shared" si="84"/>
        <v>43578764</v>
      </c>
      <c r="G443" s="24">
        <f t="shared" si="84"/>
        <v>40519551</v>
      </c>
      <c r="H443" s="24">
        <f t="shared" si="84"/>
        <v>46067152</v>
      </c>
      <c r="I443" s="24">
        <f t="shared" si="84"/>
        <v>55061394</v>
      </c>
      <c r="J443" s="24">
        <f t="shared" si="84"/>
        <v>51679004</v>
      </c>
      <c r="K443" s="24" t="str">
        <f t="shared" si="84"/>
        <v/>
      </c>
      <c r="L443" s="24">
        <f t="shared" si="85"/>
        <v>84962376</v>
      </c>
      <c r="M443" s="24">
        <f t="shared" si="85"/>
        <v>92676170</v>
      </c>
      <c r="N443" s="24">
        <f t="shared" si="85"/>
        <v>147125862</v>
      </c>
      <c r="O443" s="24">
        <f t="shared" si="85"/>
        <v>167352409</v>
      </c>
      <c r="P443" s="24">
        <f t="shared" si="85"/>
        <v>182798879</v>
      </c>
      <c r="Q443" s="24">
        <f t="shared" si="85"/>
        <v>182524487</v>
      </c>
      <c r="R443" s="24" t="str">
        <f t="shared" si="85"/>
        <v/>
      </c>
      <c r="S443" s="18"/>
      <c r="T443" s="25" t="s">
        <v>407</v>
      </c>
    </row>
    <row r="444" spans="1:20" ht="14" x14ac:dyDescent="0.3">
      <c r="B444" s="24">
        <f t="shared" ref="B444:M444" si="86">IFERROR(VLOOKUP($B$440,$4:$126,MATCH($T444&amp;"/"&amp;B$348,$2:$2,0),FALSE),"")</f>
        <v>28610457</v>
      </c>
      <c r="C444" s="24">
        <f t="shared" si="86"/>
        <v>31887347.739999998</v>
      </c>
      <c r="D444" s="24">
        <f t="shared" si="86"/>
        <v>34847603.630000003</v>
      </c>
      <c r="E444" s="24">
        <f t="shared" si="86"/>
        <v>43610987.670000002</v>
      </c>
      <c r="F444" s="24">
        <f t="shared" si="86"/>
        <v>44383844.719999999</v>
      </c>
      <c r="G444" s="24">
        <f t="shared" si="86"/>
        <v>40715132.969999999</v>
      </c>
      <c r="H444" s="24">
        <f t="shared" si="86"/>
        <v>47287266.649999999</v>
      </c>
      <c r="I444" s="24">
        <f t="shared" si="86"/>
        <v>56243515.359999999</v>
      </c>
      <c r="J444" s="24">
        <f t="shared" si="86"/>
        <v>51522546.600000001</v>
      </c>
      <c r="K444" s="24">
        <f t="shared" si="86"/>
        <v>56693803.68</v>
      </c>
      <c r="L444" s="24">
        <f t="shared" si="86"/>
        <v>87532089.370000005</v>
      </c>
      <c r="M444" s="24">
        <f t="shared" si="86"/>
        <v>89470770.980000004</v>
      </c>
      <c r="N444" s="24">
        <f>IFERROR(VLOOKUP($B$440,$4:$126,MATCH($T444&amp;"/"&amp;N$348,$2:$2,0),FALSE),IFERROR(VLOOKUP($B$440,$4:$126,MATCH($T443&amp;"/"&amp;N$348,$2:$2,0),FALSE),IFERROR(VLOOKUP($B$440,$4:$126,MATCH($T442&amp;"/"&amp;N$348,$2:$2,0),FALSE),IFERROR(VLOOKUP($B$440,$4:$126,MATCH($T441&amp;"/"&amp;N$348,$2:$2,0),FALSE),""))))</f>
        <v>144650205.86000001</v>
      </c>
      <c r="O444" s="24">
        <f>IFERROR(VLOOKUP($B$440,$4:$126,MATCH($T444&amp;"/"&amp;O$348,$2:$2,0),FALSE),IFERROR(VLOOKUP($B$440,$4:$126,MATCH($T443&amp;"/"&amp;O$348,$2:$2,0),FALSE),IFERROR(VLOOKUP($B$440,$4:$126,MATCH($T442&amp;"/"&amp;O$348,$2:$2,0),FALSE),IFERROR(VLOOKUP($B$440,$4:$126,MATCH($T441&amp;"/"&amp;O$348,$2:$2,0),FALSE),""))))</f>
        <v>181345648.58000001</v>
      </c>
      <c r="P444" s="24">
        <f>IFERROR(VLOOKUP($B$440,$4:$126,MATCH($T444&amp;"/"&amp;P$348,$2:$2,0),FALSE),IFERROR(VLOOKUP($B$440,$4:$126,MATCH($T443&amp;"/"&amp;P$348,$2:$2,0),FALSE),IFERROR(VLOOKUP($B$440,$4:$126,MATCH($T442&amp;"/"&amp;P$348,$2:$2,0),FALSE),IFERROR(VLOOKUP($B$440,$4:$126,MATCH($T441&amp;"/"&amp;P$348,$2:$2,0),FALSE),""))))</f>
        <v>183071744.93000001</v>
      </c>
      <c r="Q444" s="24">
        <f>IFERROR(VLOOKUP($B$440,$4:$126,MATCH($T444&amp;"/"&amp;Q$348,$2:$2,0),FALSE),IFERROR(VLOOKUP($B$440,$4:$126,MATCH($T443&amp;"/"&amp;Q$348,$2:$2,0),FALSE),IFERROR(VLOOKUP($B$440,$4:$126,MATCH($T442&amp;"/"&amp;Q$348,$2:$2,0),FALSE),IFERROR(VLOOKUP($B$440,$4:$126,MATCH($T441&amp;"/"&amp;Q$348,$2:$2,0),FALSE),""))))</f>
        <v>179290987.22</v>
      </c>
      <c r="R444" s="24">
        <f>IFERROR(VLOOKUP($B$440,$4:$126,MATCH($T444&amp;"/"&amp;R$348,$2:$2,0),FALSE),IFERROR(VLOOKUP($B$440,$4:$126,MATCH($T443&amp;"/"&amp;R$348,$2:$2,0),FALSE),IFERROR(VLOOKUP($B$440,$4:$126,MATCH($T442&amp;"/"&amp;R$348,$2:$2,0),FALSE),IFERROR(VLOOKUP($B$440,$4:$126,MATCH($T441&amp;"/"&amp;R$348,$2:$2,0),FALSE),""))))</f>
        <v>188597649</v>
      </c>
      <c r="S444" s="18"/>
      <c r="T444" s="25" t="s">
        <v>409</v>
      </c>
    </row>
    <row r="445" spans="1:20" ht="14" x14ac:dyDescent="0.3">
      <c r="B445" s="31">
        <f t="shared" ref="B445:M445" si="87">+B444/B$402</f>
        <v>0.65344876573014021</v>
      </c>
      <c r="C445" s="31">
        <f t="shared" si="87"/>
        <v>0.62652649284213258</v>
      </c>
      <c r="D445" s="31">
        <f t="shared" si="87"/>
        <v>0.64733316939649843</v>
      </c>
      <c r="E445" s="31">
        <f t="shared" si="87"/>
        <v>0.68079232196697925</v>
      </c>
      <c r="F445" s="31">
        <f t="shared" si="87"/>
        <v>0.63149449432941074</v>
      </c>
      <c r="G445" s="31">
        <f t="shared" si="87"/>
        <v>0.52509384329416242</v>
      </c>
      <c r="H445" s="31">
        <f t="shared" si="87"/>
        <v>0.53110761998277645</v>
      </c>
      <c r="I445" s="31">
        <f t="shared" si="87"/>
        <v>0.54581703274099169</v>
      </c>
      <c r="J445" s="31">
        <f t="shared" si="87"/>
        <v>0.4929097265167901</v>
      </c>
      <c r="K445" s="31">
        <f t="shared" si="87"/>
        <v>0.47020084135926959</v>
      </c>
      <c r="L445" s="31">
        <f t="shared" si="87"/>
        <v>0.54129779190815364</v>
      </c>
      <c r="M445" s="31">
        <f t="shared" si="87"/>
        <v>0.52650605235329961</v>
      </c>
      <c r="N445" s="31">
        <f>+N444/N$402</f>
        <v>0.65224294842523745</v>
      </c>
      <c r="O445" s="31">
        <f>+O444/O$402</f>
        <v>0.68842558859243919</v>
      </c>
      <c r="P445" s="31">
        <f>+P444/P$402</f>
        <v>0.67135007102999955</v>
      </c>
      <c r="Q445" s="31">
        <f>+Q444/Q$402</f>
        <v>0.64061615095863245</v>
      </c>
      <c r="R445" s="31">
        <f>+R444/R$402</f>
        <v>0.64246692620110479</v>
      </c>
      <c r="S445" s="18"/>
      <c r="T445" s="32" t="s">
        <v>411</v>
      </c>
    </row>
    <row r="446" spans="1:20" ht="14" x14ac:dyDescent="0.3">
      <c r="B446" s="198" t="s">
        <v>437</v>
      </c>
      <c r="C446" s="198"/>
      <c r="D446" s="198"/>
      <c r="E446" s="198"/>
      <c r="F446" s="198"/>
      <c r="G446" s="198"/>
      <c r="H446" s="198"/>
      <c r="I446" s="198"/>
      <c r="J446" s="198"/>
      <c r="K446" s="198"/>
      <c r="L446" s="198"/>
      <c r="M446" s="198"/>
      <c r="N446" s="198"/>
      <c r="O446" s="55"/>
      <c r="P446" s="55"/>
      <c r="Q446" s="55"/>
      <c r="R446" s="55"/>
      <c r="S446" s="18"/>
      <c r="T446" s="32"/>
    </row>
    <row r="447" spans="1:20" ht="14" x14ac:dyDescent="0.3">
      <c r="B447" s="202" t="s">
        <v>153</v>
      </c>
      <c r="C447" s="202"/>
      <c r="D447" s="202"/>
      <c r="E447" s="202"/>
      <c r="F447" s="202"/>
      <c r="G447" s="202"/>
      <c r="H447" s="202"/>
      <c r="I447" s="202"/>
      <c r="J447" s="202"/>
      <c r="K447" s="202"/>
      <c r="L447" s="202"/>
      <c r="M447" s="202"/>
      <c r="N447" s="202"/>
      <c r="O447" s="56"/>
      <c r="P447" s="56"/>
      <c r="Q447" s="56"/>
      <c r="R447" s="56"/>
    </row>
    <row r="448" spans="1:20" ht="14" x14ac:dyDescent="0.3">
      <c r="B448" s="24">
        <f t="shared" ref="B448:K450" si="88">IFERROR(VLOOKUP($B$447,$4:$126,MATCH($T448&amp;"/"&amp;B$348,$2:$2,0),FALSE),"")</f>
        <v>9239827</v>
      </c>
      <c r="C448" s="24">
        <f t="shared" si="88"/>
        <v>10692516</v>
      </c>
      <c r="D448" s="24">
        <f t="shared" si="88"/>
        <v>15272795</v>
      </c>
      <c r="E448" s="24">
        <f t="shared" si="88"/>
        <v>14733984</v>
      </c>
      <c r="F448" s="24">
        <f t="shared" si="88"/>
        <v>16674821</v>
      </c>
      <c r="G448" s="24">
        <f t="shared" si="88"/>
        <v>22648676</v>
      </c>
      <c r="H448" s="24">
        <f t="shared" si="88"/>
        <v>26905395</v>
      </c>
      <c r="I448" s="24">
        <f t="shared" si="88"/>
        <v>32180803</v>
      </c>
      <c r="J448" s="24">
        <f t="shared" si="88"/>
        <v>37339500</v>
      </c>
      <c r="K448" s="24">
        <f t="shared" si="88"/>
        <v>43827890</v>
      </c>
      <c r="L448" s="24">
        <f t="shared" ref="L448:R450" si="89">IFERROR(VLOOKUP($B$447,$4:$126,MATCH($T448&amp;"/"&amp;L$348,$2:$2,0),FALSE),"")</f>
        <v>53543876</v>
      </c>
      <c r="M448" s="24">
        <f t="shared" si="89"/>
        <v>57694278</v>
      </c>
      <c r="N448" s="24">
        <f t="shared" si="89"/>
        <v>57362666</v>
      </c>
      <c r="O448" s="24">
        <f t="shared" si="89"/>
        <v>62526928</v>
      </c>
      <c r="P448" s="24">
        <f t="shared" si="89"/>
        <v>65022637</v>
      </c>
      <c r="Q448" s="24">
        <f t="shared" si="89"/>
        <v>74019949</v>
      </c>
      <c r="R448" s="24">
        <f t="shared" si="89"/>
        <v>84841249</v>
      </c>
      <c r="S448" s="18"/>
      <c r="T448" s="25" t="s">
        <v>403</v>
      </c>
    </row>
    <row r="449" spans="1:21" ht="14" x14ac:dyDescent="0.3">
      <c r="B449" s="24">
        <f t="shared" si="88"/>
        <v>9040279</v>
      </c>
      <c r="C449" s="24">
        <f t="shared" si="88"/>
        <v>10560504</v>
      </c>
      <c r="D449" s="24">
        <f t="shared" si="88"/>
        <v>14173599</v>
      </c>
      <c r="E449" s="24">
        <f t="shared" si="88"/>
        <v>14554215</v>
      </c>
      <c r="F449" s="24">
        <f t="shared" si="88"/>
        <v>17040051</v>
      </c>
      <c r="G449" s="24">
        <f t="shared" si="88"/>
        <v>21992373</v>
      </c>
      <c r="H449" s="24">
        <f t="shared" si="88"/>
        <v>26278503</v>
      </c>
      <c r="I449" s="24">
        <f t="shared" si="88"/>
        <v>31269832</v>
      </c>
      <c r="J449" s="24">
        <f t="shared" si="88"/>
        <v>36491041</v>
      </c>
      <c r="K449" s="24" t="str">
        <f t="shared" si="88"/>
        <v/>
      </c>
      <c r="L449" s="24">
        <f t="shared" si="89"/>
        <v>50196250</v>
      </c>
      <c r="M449" s="24">
        <f t="shared" si="89"/>
        <v>55009407</v>
      </c>
      <c r="N449" s="24">
        <f t="shared" si="89"/>
        <v>54253194</v>
      </c>
      <c r="O449" s="24">
        <f t="shared" si="89"/>
        <v>60665940</v>
      </c>
      <c r="P449" s="24">
        <f t="shared" si="89"/>
        <v>65093604</v>
      </c>
      <c r="Q449" s="24">
        <f t="shared" si="89"/>
        <v>72556364</v>
      </c>
      <c r="R449" s="24" t="str">
        <f t="shared" si="89"/>
        <v/>
      </c>
      <c r="S449" s="18"/>
      <c r="T449" s="25" t="s">
        <v>405</v>
      </c>
    </row>
    <row r="450" spans="1:21" ht="14" x14ac:dyDescent="0.3">
      <c r="B450" s="24">
        <f t="shared" si="88"/>
        <v>9612814</v>
      </c>
      <c r="C450" s="24">
        <f t="shared" si="88"/>
        <v>11110542</v>
      </c>
      <c r="D450" s="24">
        <f t="shared" si="88"/>
        <v>14344004</v>
      </c>
      <c r="E450" s="24">
        <f t="shared" si="88"/>
        <v>14942815</v>
      </c>
      <c r="F450" s="24">
        <f t="shared" si="88"/>
        <v>19883437</v>
      </c>
      <c r="G450" s="24">
        <f t="shared" si="88"/>
        <v>23451746</v>
      </c>
      <c r="H450" s="24">
        <f t="shared" si="88"/>
        <v>28213301</v>
      </c>
      <c r="I450" s="24">
        <f t="shared" si="88"/>
        <v>33085706</v>
      </c>
      <c r="J450" s="24">
        <f t="shared" si="88"/>
        <v>38833481</v>
      </c>
      <c r="K450" s="24" t="str">
        <f t="shared" si="88"/>
        <v/>
      </c>
      <c r="L450" s="24">
        <f t="shared" si="89"/>
        <v>52853062</v>
      </c>
      <c r="M450" s="24">
        <f t="shared" si="89"/>
        <v>57760336</v>
      </c>
      <c r="N450" s="24">
        <f t="shared" si="89"/>
        <v>56733733</v>
      </c>
      <c r="O450" s="24">
        <f t="shared" si="89"/>
        <v>60895123</v>
      </c>
      <c r="P450" s="24">
        <f t="shared" si="89"/>
        <v>67965717</v>
      </c>
      <c r="Q450" s="24">
        <f t="shared" si="89"/>
        <v>76718005</v>
      </c>
      <c r="R450" s="24" t="str">
        <f t="shared" si="89"/>
        <v/>
      </c>
      <c r="S450" s="18"/>
      <c r="T450" s="25" t="s">
        <v>407</v>
      </c>
    </row>
    <row r="451" spans="1:21" ht="14" x14ac:dyDescent="0.3">
      <c r="B451" s="24">
        <f t="shared" ref="B451:M451" si="90">IFERROR(VLOOKUP($B$447,$4:$126,MATCH($T451&amp;"/"&amp;B$348,$2:$2,0),FALSE),"")</f>
        <v>10089338</v>
      </c>
      <c r="C451" s="24">
        <f t="shared" si="90"/>
        <v>14321958.199999999</v>
      </c>
      <c r="D451" s="24">
        <f t="shared" si="90"/>
        <v>14188792.779999999</v>
      </c>
      <c r="E451" s="24">
        <f t="shared" si="90"/>
        <v>15610308.220000001</v>
      </c>
      <c r="F451" s="24">
        <f t="shared" si="90"/>
        <v>20992843.890000001</v>
      </c>
      <c r="G451" s="24">
        <f t="shared" si="90"/>
        <v>25195199.170000002</v>
      </c>
      <c r="H451" s="24">
        <f t="shared" si="90"/>
        <v>30033795.649999999</v>
      </c>
      <c r="I451" s="24">
        <f t="shared" si="90"/>
        <v>34949747.219999999</v>
      </c>
      <c r="J451" s="24">
        <f t="shared" si="90"/>
        <v>41052032.490000002</v>
      </c>
      <c r="K451" s="24">
        <f t="shared" si="90"/>
        <v>50890234.030000001</v>
      </c>
      <c r="L451" s="24">
        <f t="shared" si="90"/>
        <v>55007135.399999999</v>
      </c>
      <c r="M451" s="24">
        <f t="shared" si="90"/>
        <v>61457082.399999999</v>
      </c>
      <c r="N451" s="24">
        <f>IFERROR(VLOOKUP($B$447,$4:$126,MATCH($T451&amp;"/"&amp;N$348,$2:$2,0),FALSE),IFERROR(VLOOKUP($B$447,$4:$126,MATCH($T450&amp;"/"&amp;N$348,$2:$2,0),FALSE),IFERROR(VLOOKUP($B$447,$4:$126,MATCH($T449&amp;"/"&amp;N$348,$2:$2,0),FALSE),IFERROR(VLOOKUP($B$447,$4:$126,MATCH($T448&amp;"/"&amp;N$348,$2:$2,0),FALSE),""))))</f>
        <v>58695563.520000003</v>
      </c>
      <c r="O451" s="24">
        <f>IFERROR(VLOOKUP($B$447,$4:$126,MATCH($T451&amp;"/"&amp;O$348,$2:$2,0),FALSE),IFERROR(VLOOKUP($B$447,$4:$126,MATCH($T450&amp;"/"&amp;O$348,$2:$2,0),FALSE),IFERROR(VLOOKUP($B$447,$4:$126,MATCH($T449&amp;"/"&amp;O$348,$2:$2,0),FALSE),IFERROR(VLOOKUP($B$447,$4:$126,MATCH($T448&amp;"/"&amp;O$348,$2:$2,0),FALSE),""))))</f>
        <v>62694380.399999999</v>
      </c>
      <c r="P451" s="24">
        <f>IFERROR(VLOOKUP($B$447,$4:$126,MATCH($T451&amp;"/"&amp;P$348,$2:$2,0),FALSE),IFERROR(VLOOKUP($B$447,$4:$126,MATCH($T450&amp;"/"&amp;P$348,$2:$2,0),FALSE),IFERROR(VLOOKUP($B$447,$4:$126,MATCH($T449&amp;"/"&amp;P$348,$2:$2,0),FALSE),IFERROR(VLOOKUP($B$447,$4:$126,MATCH($T448&amp;"/"&amp;P$348,$2:$2,0),FALSE),""))))</f>
        <v>70774061.519999996</v>
      </c>
      <c r="Q451" s="24">
        <f>IFERROR(VLOOKUP($B$447,$4:$126,MATCH($T451&amp;"/"&amp;Q$348,$2:$2,0),FALSE),IFERROR(VLOOKUP($B$447,$4:$126,MATCH($T450&amp;"/"&amp;Q$348,$2:$2,0),FALSE),IFERROR(VLOOKUP($B$447,$4:$126,MATCH($T449&amp;"/"&amp;Q$348,$2:$2,0),FALSE),IFERROR(VLOOKUP($B$447,$4:$126,MATCH($T448&amp;"/"&amp;Q$348,$2:$2,0),FALSE),""))))</f>
        <v>80687081.680000007</v>
      </c>
      <c r="R451" s="24">
        <f>IFERROR(VLOOKUP($B$447,$4:$126,MATCH($T451&amp;"/"&amp;R$348,$2:$2,0),FALSE),IFERROR(VLOOKUP($B$447,$4:$126,MATCH($T450&amp;"/"&amp;R$348,$2:$2,0),FALSE),IFERROR(VLOOKUP($B$447,$4:$126,MATCH($T449&amp;"/"&amp;R$348,$2:$2,0),FALSE),IFERROR(VLOOKUP($B$447,$4:$126,MATCH($T448&amp;"/"&amp;R$348,$2:$2,0),FALSE),""))))</f>
        <v>84841249</v>
      </c>
      <c r="S451" s="18"/>
      <c r="T451" s="25" t="s">
        <v>409</v>
      </c>
    </row>
    <row r="452" spans="1:21" ht="14" x14ac:dyDescent="0.3">
      <c r="A452" s="47"/>
      <c r="B452" s="31">
        <f t="shared" ref="B452:M452" si="91">+B451/B$402</f>
        <v>0.23043551744504473</v>
      </c>
      <c r="C452" s="31">
        <f t="shared" si="91"/>
        <v>0.28139957938306792</v>
      </c>
      <c r="D452" s="31">
        <f t="shared" si="91"/>
        <v>0.26357267770000609</v>
      </c>
      <c r="E452" s="31">
        <f t="shared" si="91"/>
        <v>0.24368578992363882</v>
      </c>
      <c r="F452" s="31">
        <f t="shared" si="91"/>
        <v>0.29868672758036385</v>
      </c>
      <c r="G452" s="31">
        <f t="shared" si="91"/>
        <v>0.32493677411013977</v>
      </c>
      <c r="H452" s="31">
        <f t="shared" si="91"/>
        <v>0.33732501065845732</v>
      </c>
      <c r="I452" s="31">
        <f t="shared" si="91"/>
        <v>0.33917096398698721</v>
      </c>
      <c r="J452" s="31">
        <f t="shared" si="91"/>
        <v>0.39273963425566161</v>
      </c>
      <c r="K452" s="31">
        <f t="shared" si="91"/>
        <v>0.42206783289648092</v>
      </c>
      <c r="L452" s="31">
        <f t="shared" si="91"/>
        <v>0.34016371762077163</v>
      </c>
      <c r="M452" s="31">
        <f t="shared" si="91"/>
        <v>0.36165471124428489</v>
      </c>
      <c r="N452" s="31">
        <f>+N451/N$402</f>
        <v>0.26466445161383756</v>
      </c>
      <c r="O452" s="31">
        <f>+O451/O$402</f>
        <v>0.23800083468376257</v>
      </c>
      <c r="P452" s="31">
        <f>+P451/P$402</f>
        <v>0.25953852816938655</v>
      </c>
      <c r="Q452" s="31">
        <f>+Q451/Q$402</f>
        <v>0.28829919729596098</v>
      </c>
      <c r="R452" s="31">
        <f>+R451/R$402</f>
        <v>0.28901577908902015</v>
      </c>
      <c r="S452" s="18"/>
      <c r="T452" s="32" t="s">
        <v>411</v>
      </c>
    </row>
    <row r="453" spans="1:21" ht="14" x14ac:dyDescent="0.3">
      <c r="B453" s="198" t="s">
        <v>162</v>
      </c>
      <c r="C453" s="198"/>
      <c r="D453" s="198"/>
      <c r="E453" s="198"/>
      <c r="F453" s="198"/>
      <c r="G453" s="198"/>
      <c r="H453" s="198"/>
      <c r="I453" s="198"/>
      <c r="J453" s="198"/>
      <c r="K453" s="198"/>
      <c r="L453" s="198"/>
      <c r="M453" s="198"/>
      <c r="N453" s="198"/>
      <c r="O453" s="55"/>
      <c r="P453" s="55"/>
      <c r="Q453" s="55"/>
      <c r="R453" s="55"/>
    </row>
    <row r="454" spans="1:21" ht="14" x14ac:dyDescent="0.3">
      <c r="B454" s="24">
        <f t="shared" ref="B454:K456" si="92">IFERROR(VLOOKUP($B$453,$4:$126,MATCH($T454&amp;"/"&amp;B$348,$2:$2,0),FALSE),"")</f>
        <v>13645808</v>
      </c>
      <c r="C454" s="24">
        <f t="shared" si="92"/>
        <v>15103378</v>
      </c>
      <c r="D454" s="24">
        <f t="shared" si="92"/>
        <v>19624686</v>
      </c>
      <c r="E454" s="24">
        <f t="shared" si="92"/>
        <v>19088006</v>
      </c>
      <c r="F454" s="24">
        <f t="shared" si="92"/>
        <v>21025219</v>
      </c>
      <c r="G454" s="24">
        <f t="shared" si="92"/>
        <v>26994468</v>
      </c>
      <c r="H454" s="24">
        <f t="shared" si="92"/>
        <v>37890626</v>
      </c>
      <c r="I454" s="24">
        <f t="shared" si="92"/>
        <v>43168737</v>
      </c>
      <c r="J454" s="24">
        <f t="shared" si="92"/>
        <v>48330381</v>
      </c>
      <c r="K454" s="24">
        <f t="shared" si="92"/>
        <v>54809794</v>
      </c>
      <c r="L454" s="24">
        <f t="shared" ref="L454:R456" si="93">IFERROR(VLOOKUP($B$453,$4:$126,MATCH($T454&amp;"/"&amp;L$348,$2:$2,0),FALSE),"")</f>
        <v>64513787</v>
      </c>
      <c r="M454" s="24">
        <f t="shared" si="93"/>
        <v>68586437</v>
      </c>
      <c r="N454" s="24">
        <f t="shared" si="93"/>
        <v>66933289</v>
      </c>
      <c r="O454" s="24">
        <f t="shared" si="93"/>
        <v>72700485</v>
      </c>
      <c r="P454" s="24">
        <f t="shared" si="93"/>
        <v>75366401</v>
      </c>
      <c r="Q454" s="24">
        <f t="shared" si="93"/>
        <v>84806448</v>
      </c>
      <c r="R454" s="24">
        <f t="shared" si="93"/>
        <v>96617130</v>
      </c>
      <c r="S454" s="18"/>
      <c r="T454" s="25" t="s">
        <v>403</v>
      </c>
    </row>
    <row r="455" spans="1:21" ht="14" x14ac:dyDescent="0.3">
      <c r="B455" s="24">
        <f t="shared" si="92"/>
        <v>13447922</v>
      </c>
      <c r="C455" s="24">
        <f t="shared" si="92"/>
        <v>14969730</v>
      </c>
      <c r="D455" s="24">
        <f t="shared" si="92"/>
        <v>18525763</v>
      </c>
      <c r="E455" s="24">
        <f t="shared" si="92"/>
        <v>18910161</v>
      </c>
      <c r="F455" s="24">
        <f t="shared" si="92"/>
        <v>21389697</v>
      </c>
      <c r="G455" s="24">
        <f t="shared" si="92"/>
        <v>32969507</v>
      </c>
      <c r="H455" s="24">
        <f t="shared" si="92"/>
        <v>37264354</v>
      </c>
      <c r="I455" s="24">
        <f t="shared" si="92"/>
        <v>42256794</v>
      </c>
      <c r="J455" s="24">
        <f t="shared" si="92"/>
        <v>47478888</v>
      </c>
      <c r="K455" s="24" t="str">
        <f t="shared" si="92"/>
        <v/>
      </c>
      <c r="L455" s="24">
        <f t="shared" si="93"/>
        <v>61325413</v>
      </c>
      <c r="M455" s="24">
        <f t="shared" si="93"/>
        <v>65694991</v>
      </c>
      <c r="N455" s="24">
        <f t="shared" si="93"/>
        <v>63914949</v>
      </c>
      <c r="O455" s="24">
        <f t="shared" si="93"/>
        <v>71191917</v>
      </c>
      <c r="P455" s="24">
        <f t="shared" si="93"/>
        <v>75860348</v>
      </c>
      <c r="Q455" s="24">
        <f t="shared" si="93"/>
        <v>83388931</v>
      </c>
      <c r="R455" s="24" t="str">
        <f t="shared" si="93"/>
        <v/>
      </c>
      <c r="S455" s="18"/>
      <c r="T455" s="25" t="s">
        <v>405</v>
      </c>
    </row>
    <row r="456" spans="1:21" ht="14" x14ac:dyDescent="0.3">
      <c r="B456" s="24">
        <f t="shared" si="92"/>
        <v>14019515</v>
      </c>
      <c r="C456" s="24">
        <f t="shared" si="92"/>
        <v>15516200</v>
      </c>
      <c r="D456" s="24">
        <f t="shared" si="92"/>
        <v>18696789</v>
      </c>
      <c r="E456" s="24">
        <f t="shared" si="92"/>
        <v>19294780</v>
      </c>
      <c r="F456" s="24">
        <f t="shared" si="92"/>
        <v>24235640</v>
      </c>
      <c r="G456" s="24">
        <f t="shared" si="92"/>
        <v>34429433</v>
      </c>
      <c r="H456" s="24">
        <f t="shared" si="92"/>
        <v>39199870</v>
      </c>
      <c r="I456" s="24">
        <f t="shared" si="92"/>
        <v>44071326</v>
      </c>
      <c r="J456" s="24">
        <f t="shared" si="92"/>
        <v>49821413</v>
      </c>
      <c r="K456" s="24" t="str">
        <f t="shared" si="92"/>
        <v/>
      </c>
      <c r="L456" s="24">
        <f t="shared" si="93"/>
        <v>63984930</v>
      </c>
      <c r="M456" s="24">
        <f t="shared" si="93"/>
        <v>68461087</v>
      </c>
      <c r="N456" s="24">
        <f t="shared" si="93"/>
        <v>66342606</v>
      </c>
      <c r="O456" s="24">
        <f t="shared" si="93"/>
        <v>71391428</v>
      </c>
      <c r="P456" s="24">
        <f t="shared" si="93"/>
        <v>78950377</v>
      </c>
      <c r="Q456" s="24">
        <f t="shared" si="93"/>
        <v>88503310</v>
      </c>
      <c r="R456" s="24" t="str">
        <f t="shared" si="93"/>
        <v/>
      </c>
      <c r="S456" s="18"/>
      <c r="T456" s="25" t="s">
        <v>407</v>
      </c>
    </row>
    <row r="457" spans="1:21" ht="14" x14ac:dyDescent="0.3">
      <c r="B457" s="24">
        <f t="shared" ref="B457:M457" si="94">IFERROR(VLOOKUP($B$453,$4:$126,MATCH($T457&amp;"/"&amp;B$348,$2:$2,0),FALSE),"")</f>
        <v>14498921</v>
      </c>
      <c r="C457" s="24">
        <f t="shared" si="94"/>
        <v>18673397.120000001</v>
      </c>
      <c r="D457" s="24">
        <f t="shared" si="94"/>
        <v>18541936.949999999</v>
      </c>
      <c r="E457" s="24">
        <f t="shared" si="94"/>
        <v>19962786.210000001</v>
      </c>
      <c r="F457" s="24">
        <f t="shared" si="94"/>
        <v>25351430.149999999</v>
      </c>
      <c r="G457" s="24">
        <f t="shared" si="94"/>
        <v>36178421.009999998</v>
      </c>
      <c r="H457" s="24">
        <f t="shared" si="94"/>
        <v>41020708.609999999</v>
      </c>
      <c r="I457" s="24">
        <f t="shared" si="94"/>
        <v>45936593.539999999</v>
      </c>
      <c r="J457" s="24">
        <f t="shared" si="94"/>
        <v>52037047.130000003</v>
      </c>
      <c r="K457" s="24">
        <f t="shared" si="94"/>
        <v>61801022.969999999</v>
      </c>
      <c r="L457" s="24">
        <f t="shared" si="94"/>
        <v>65726019.520000003</v>
      </c>
      <c r="M457" s="24">
        <f t="shared" si="94"/>
        <v>72128408.079999998</v>
      </c>
      <c r="N457" s="24">
        <f>IFERROR(VLOOKUP($B$453,$4:$126,MATCH($T457&amp;"/"&amp;N$348,$2:$2,0),FALSE),IFERROR(VLOOKUP($B$453,$4:$126,MATCH($T456&amp;"/"&amp;N$348,$2:$2,0),FALSE),IFERROR(VLOOKUP($B$453,$4:$126,MATCH($T455&amp;"/"&amp;N$348,$2:$2,0),FALSE),IFERROR(VLOOKUP($B$453,$4:$126,MATCH($T454&amp;"/"&amp;N$348,$2:$2,0),FALSE),""))))</f>
        <v>68790048.379999995</v>
      </c>
      <c r="O457" s="24">
        <f>IFERROR(VLOOKUP($B$453,$4:$126,MATCH($T457&amp;"/"&amp;O$348,$2:$2,0),FALSE),IFERROR(VLOOKUP($B$453,$4:$126,MATCH($T456&amp;"/"&amp;O$348,$2:$2,0),FALSE),IFERROR(VLOOKUP($B$453,$4:$126,MATCH($T455&amp;"/"&amp;O$348,$2:$2,0),FALSE),IFERROR(VLOOKUP($B$453,$4:$126,MATCH($T454&amp;"/"&amp;O$348,$2:$2,0),FALSE),""))))</f>
        <v>73102181.900000006</v>
      </c>
      <c r="P457" s="24">
        <f>IFERROR(VLOOKUP($B$453,$4:$126,MATCH($T457&amp;"/"&amp;P$348,$2:$2,0),FALSE),IFERROR(VLOOKUP($B$453,$4:$126,MATCH($T456&amp;"/"&amp;P$348,$2:$2,0),FALSE),IFERROR(VLOOKUP($B$453,$4:$126,MATCH($T455&amp;"/"&amp;P$348,$2:$2,0),FALSE),IFERROR(VLOOKUP($B$453,$4:$126,MATCH($T454&amp;"/"&amp;P$348,$2:$2,0),FALSE),""))))</f>
        <v>81474944.719999999</v>
      </c>
      <c r="Q457" s="24">
        <f>IFERROR(VLOOKUP($B$453,$4:$126,MATCH($T457&amp;"/"&amp;Q$348,$2:$2,0),FALSE),IFERROR(VLOOKUP($B$453,$4:$126,MATCH($T456&amp;"/"&amp;Q$348,$2:$2,0),FALSE),IFERROR(VLOOKUP($B$453,$4:$126,MATCH($T455&amp;"/"&amp;Q$348,$2:$2,0),FALSE),IFERROR(VLOOKUP($B$453,$4:$126,MATCH($T454&amp;"/"&amp;Q$348,$2:$2,0),FALSE),""))))</f>
        <v>92272904.599999994</v>
      </c>
      <c r="R457" s="24">
        <f>IFERROR(VLOOKUP($B$453,$4:$126,MATCH($T457&amp;"/"&amp;R$348,$2:$2,0),FALSE),IFERROR(VLOOKUP($B$453,$4:$126,MATCH($T456&amp;"/"&amp;R$348,$2:$2,0),FALSE),IFERROR(VLOOKUP($B$453,$4:$126,MATCH($T455&amp;"/"&amp;R$348,$2:$2,0),FALSE),IFERROR(VLOOKUP($B$453,$4:$126,MATCH($T454&amp;"/"&amp;R$348,$2:$2,0),FALSE),""))))</f>
        <v>96617130</v>
      </c>
      <c r="S457" s="18"/>
      <c r="T457" s="25" t="s">
        <v>409</v>
      </c>
    </row>
    <row r="458" spans="1:21" ht="14" x14ac:dyDescent="0.3">
      <c r="A458" s="47"/>
      <c r="B458" s="31">
        <f t="shared" ref="B458:M458" si="95">+B457/B$402</f>
        <v>0.33114822429676011</v>
      </c>
      <c r="C458" s="31">
        <f t="shared" si="95"/>
        <v>0.36689718136595267</v>
      </c>
      <c r="D458" s="31">
        <f t="shared" si="95"/>
        <v>0.3444371940187137</v>
      </c>
      <c r="E458" s="31">
        <f t="shared" si="95"/>
        <v>0.31163044688816366</v>
      </c>
      <c r="F458" s="31">
        <f t="shared" si="95"/>
        <v>0.36070080598239862</v>
      </c>
      <c r="G458" s="31">
        <f t="shared" si="95"/>
        <v>0.46658489722857399</v>
      </c>
      <c r="H458" s="31">
        <f t="shared" si="95"/>
        <v>0.46072468263217081</v>
      </c>
      <c r="I458" s="31">
        <f t="shared" si="95"/>
        <v>0.4457931731284267</v>
      </c>
      <c r="J458" s="31">
        <f t="shared" si="95"/>
        <v>0.4978318884103764</v>
      </c>
      <c r="K458" s="31">
        <f t="shared" si="95"/>
        <v>0.51255853569776832</v>
      </c>
      <c r="L458" s="31">
        <f t="shared" si="95"/>
        <v>0.4064492175743914</v>
      </c>
      <c r="M458" s="31">
        <f t="shared" si="95"/>
        <v>0.42445195212655173</v>
      </c>
      <c r="N458" s="31">
        <f>+N457/N$402</f>
        <v>0.31018154250752561</v>
      </c>
      <c r="O458" s="31">
        <f>+O457/O$402</f>
        <v>0.27751100175804977</v>
      </c>
      <c r="P458" s="31">
        <f>+P457/P$402</f>
        <v>0.29878018558162484</v>
      </c>
      <c r="Q458" s="31">
        <f>+Q457/Q$402</f>
        <v>0.32969595348422048</v>
      </c>
      <c r="R458" s="31">
        <f>+R457/R$402</f>
        <v>0.32913088184610695</v>
      </c>
      <c r="S458" s="18"/>
      <c r="T458" s="32" t="s">
        <v>411</v>
      </c>
    </row>
    <row r="459" spans="1:21" ht="14" x14ac:dyDescent="0.3">
      <c r="B459" s="190" t="s">
        <v>438</v>
      </c>
      <c r="C459" s="190"/>
      <c r="D459" s="190"/>
      <c r="E459" s="190"/>
      <c r="F459" s="190"/>
      <c r="G459" s="190"/>
      <c r="H459" s="190"/>
      <c r="I459" s="190"/>
      <c r="J459" s="190"/>
      <c r="K459" s="190"/>
      <c r="L459" s="190"/>
      <c r="M459" s="190"/>
      <c r="N459" s="190"/>
      <c r="O459" s="17"/>
      <c r="P459" s="17"/>
      <c r="Q459" s="17"/>
      <c r="R459" s="17"/>
      <c r="S459" s="18"/>
      <c r="T459" s="57"/>
    </row>
    <row r="460" spans="1:21" ht="14" x14ac:dyDescent="0.3">
      <c r="B460" s="190" t="s">
        <v>256</v>
      </c>
      <c r="C460" s="190"/>
      <c r="D460" s="190"/>
      <c r="E460" s="190"/>
      <c r="F460" s="190"/>
      <c r="G460" s="190"/>
      <c r="H460" s="190"/>
      <c r="I460" s="190"/>
      <c r="J460" s="190"/>
      <c r="K460" s="190"/>
      <c r="L460" s="190"/>
      <c r="M460" s="190"/>
      <c r="N460" s="190"/>
      <c r="O460" s="17"/>
      <c r="P460" s="17"/>
      <c r="Q460" s="17"/>
      <c r="R460" s="17"/>
      <c r="S460" s="18"/>
      <c r="T460" s="25"/>
    </row>
    <row r="461" spans="1:21" ht="14" x14ac:dyDescent="0.3">
      <c r="B461" s="23">
        <f t="shared" ref="B461:K464" si="96">IFERROR(VLOOKUP($B$460,$130:$216,MATCH($T461&amp;"/"&amp;B$348,$128:$128,0),FALSE),"")</f>
        <v>2090679</v>
      </c>
      <c r="C461" s="23">
        <f t="shared" si="96"/>
        <v>2598061</v>
      </c>
      <c r="D461" s="23">
        <f t="shared" si="96"/>
        <v>2907018</v>
      </c>
      <c r="E461" s="23">
        <f t="shared" si="96"/>
        <v>2895837</v>
      </c>
      <c r="F461" s="23">
        <f t="shared" si="96"/>
        <v>3914484</v>
      </c>
      <c r="G461" s="23">
        <f t="shared" si="96"/>
        <v>4867410</v>
      </c>
      <c r="H461" s="23">
        <f t="shared" si="96"/>
        <v>5273489</v>
      </c>
      <c r="I461" s="23">
        <f t="shared" si="96"/>
        <v>5761430</v>
      </c>
      <c r="J461" s="23">
        <f t="shared" si="96"/>
        <v>6803358</v>
      </c>
      <c r="K461" s="23">
        <f t="shared" si="96"/>
        <v>7205106</v>
      </c>
      <c r="L461" s="23">
        <f t="shared" ref="L461:R464" si="97">IFERROR(VLOOKUP($B$460,$130:$216,MATCH($T461&amp;"/"&amp;L$348,$128:$128,0),FALSE),"")</f>
        <v>7730439</v>
      </c>
      <c r="M461" s="23">
        <f t="shared" si="97"/>
        <v>8142286</v>
      </c>
      <c r="N461" s="23">
        <f t="shared" si="97"/>
        <v>8199540</v>
      </c>
      <c r="O461" s="23">
        <f t="shared" si="97"/>
        <v>6842737</v>
      </c>
      <c r="P461" s="23">
        <f t="shared" si="97"/>
        <v>8144490</v>
      </c>
      <c r="Q461" s="23">
        <f t="shared" si="97"/>
        <v>10388797</v>
      </c>
      <c r="R461" s="23">
        <f t="shared" si="97"/>
        <v>12173653</v>
      </c>
      <c r="S461" s="58"/>
      <c r="T461" s="25" t="s">
        <v>403</v>
      </c>
      <c r="U461" s="59"/>
    </row>
    <row r="462" spans="1:21" ht="14" x14ac:dyDescent="0.3">
      <c r="B462" s="23">
        <f t="shared" si="96"/>
        <v>2131988</v>
      </c>
      <c r="C462" s="23">
        <f t="shared" si="96"/>
        <v>2751841</v>
      </c>
      <c r="D462" s="23">
        <f t="shared" si="96"/>
        <v>2341145</v>
      </c>
      <c r="E462" s="23">
        <f t="shared" si="96"/>
        <v>2767752</v>
      </c>
      <c r="F462" s="23">
        <f t="shared" si="96"/>
        <v>4134364</v>
      </c>
      <c r="G462" s="23">
        <f t="shared" si="96"/>
        <v>4862020</v>
      </c>
      <c r="H462" s="23">
        <f t="shared" si="96"/>
        <v>5519711</v>
      </c>
      <c r="I462" s="23">
        <f t="shared" si="96"/>
        <v>5847691</v>
      </c>
      <c r="J462" s="23">
        <f t="shared" si="96"/>
        <v>6800004</v>
      </c>
      <c r="K462" s="23" t="str">
        <f t="shared" si="96"/>
        <v/>
      </c>
      <c r="L462" s="23">
        <f t="shared" si="97"/>
        <v>8878229</v>
      </c>
      <c r="M462" s="23">
        <f t="shared" si="97"/>
        <v>8633825</v>
      </c>
      <c r="N462" s="23">
        <f t="shared" si="97"/>
        <v>4279261</v>
      </c>
      <c r="O462" s="23">
        <f t="shared" si="97"/>
        <v>6340869</v>
      </c>
      <c r="P462" s="23">
        <f t="shared" si="97"/>
        <v>8956774</v>
      </c>
      <c r="Q462" s="23">
        <f t="shared" si="97"/>
        <v>11272525</v>
      </c>
      <c r="R462" s="23" t="str">
        <f t="shared" si="97"/>
        <v/>
      </c>
      <c r="S462" s="58"/>
      <c r="T462" s="25" t="s">
        <v>405</v>
      </c>
    </row>
    <row r="463" spans="1:21" ht="14" x14ac:dyDescent="0.3">
      <c r="B463" s="23">
        <f t="shared" si="96"/>
        <v>2160289</v>
      </c>
      <c r="C463" s="23">
        <f t="shared" si="96"/>
        <v>2782924</v>
      </c>
      <c r="D463" s="23">
        <f t="shared" si="96"/>
        <v>2415713</v>
      </c>
      <c r="E463" s="23">
        <f t="shared" si="96"/>
        <v>2959693</v>
      </c>
      <c r="F463" s="23">
        <f t="shared" si="96"/>
        <v>4255250</v>
      </c>
      <c r="G463" s="23">
        <f t="shared" si="96"/>
        <v>4864250</v>
      </c>
      <c r="H463" s="23">
        <f t="shared" si="96"/>
        <v>5759614</v>
      </c>
      <c r="I463" s="23">
        <f t="shared" si="96"/>
        <v>6071003</v>
      </c>
      <c r="J463" s="23">
        <f t="shared" si="96"/>
        <v>6929999</v>
      </c>
      <c r="K463" s="23" t="str">
        <f t="shared" si="96"/>
        <v/>
      </c>
      <c r="L463" s="23">
        <f t="shared" si="97"/>
        <v>8645999</v>
      </c>
      <c r="M463" s="23">
        <f t="shared" si="97"/>
        <v>8810543</v>
      </c>
      <c r="N463" s="23">
        <f t="shared" si="97"/>
        <v>7317925</v>
      </c>
      <c r="O463" s="23">
        <f t="shared" si="97"/>
        <v>5032452</v>
      </c>
      <c r="P463" s="23">
        <f t="shared" si="97"/>
        <v>9410507</v>
      </c>
      <c r="Q463" s="23">
        <f t="shared" si="97"/>
        <v>12363121</v>
      </c>
      <c r="R463" s="23" t="str">
        <f t="shared" si="97"/>
        <v/>
      </c>
      <c r="S463" s="58"/>
      <c r="T463" s="25" t="s">
        <v>407</v>
      </c>
    </row>
    <row r="464" spans="1:21" ht="14" x14ac:dyDescent="0.3">
      <c r="B464" s="60">
        <f t="shared" si="96"/>
        <v>2215675</v>
      </c>
      <c r="C464" s="60">
        <f t="shared" si="96"/>
        <v>2801430.56</v>
      </c>
      <c r="D464" s="60">
        <f t="shared" si="96"/>
        <v>2866026.43</v>
      </c>
      <c r="E464" s="60">
        <f t="shared" si="96"/>
        <v>3327447.19</v>
      </c>
      <c r="F464" s="60">
        <f t="shared" si="96"/>
        <v>4457674.21</v>
      </c>
      <c r="G464" s="60">
        <f t="shared" si="96"/>
        <v>5319494.83</v>
      </c>
      <c r="H464" s="60">
        <f t="shared" si="96"/>
        <v>5754727.6900000004</v>
      </c>
      <c r="I464" s="60">
        <f t="shared" si="96"/>
        <v>6602441.4100000001</v>
      </c>
      <c r="J464" s="60">
        <f t="shared" si="96"/>
        <v>7100339.4500000002</v>
      </c>
      <c r="K464" s="60">
        <f t="shared" si="96"/>
        <v>7309836.1900000004</v>
      </c>
      <c r="L464" s="60">
        <f t="shared" si="97"/>
        <v>8632396.3800000008</v>
      </c>
      <c r="M464" s="60">
        <f t="shared" si="97"/>
        <v>11132737.52</v>
      </c>
      <c r="N464" s="60">
        <f t="shared" si="97"/>
        <v>8065303.9000000004</v>
      </c>
      <c r="O464" s="60">
        <f t="shared" si="97"/>
        <v>8044900.2800000003</v>
      </c>
      <c r="P464" s="60">
        <f t="shared" si="97"/>
        <v>10615030.960000001</v>
      </c>
      <c r="Q464" s="60">
        <f t="shared" si="97"/>
        <v>13135997.6</v>
      </c>
      <c r="R464" s="60" t="str">
        <f t="shared" si="97"/>
        <v/>
      </c>
      <c r="S464" s="58"/>
      <c r="T464" s="25" t="s">
        <v>439</v>
      </c>
    </row>
    <row r="465" spans="1:20" ht="14" x14ac:dyDescent="0.3">
      <c r="B465" s="61">
        <f>SUM(B461:B464)</f>
        <v>8598631</v>
      </c>
      <c r="C465" s="61">
        <f t="shared" ref="C465:M465" si="98">SUM(C461:C464)</f>
        <v>10934256.560000001</v>
      </c>
      <c r="D465" s="61">
        <f t="shared" si="98"/>
        <v>10529902.43</v>
      </c>
      <c r="E465" s="61">
        <f t="shared" si="98"/>
        <v>11950729.189999999</v>
      </c>
      <c r="F465" s="61">
        <f t="shared" si="98"/>
        <v>16761772.210000001</v>
      </c>
      <c r="G465" s="61">
        <f t="shared" si="98"/>
        <v>19913174.829999998</v>
      </c>
      <c r="H465" s="61">
        <f t="shared" si="98"/>
        <v>22307541.690000001</v>
      </c>
      <c r="I465" s="61">
        <f t="shared" si="98"/>
        <v>24282565.41</v>
      </c>
      <c r="J465" s="61">
        <f t="shared" si="98"/>
        <v>27633700.449999999</v>
      </c>
      <c r="K465" s="61">
        <f t="shared" si="98"/>
        <v>14514942.190000001</v>
      </c>
      <c r="L465" s="61">
        <f t="shared" si="98"/>
        <v>33887063.380000003</v>
      </c>
      <c r="M465" s="61">
        <f t="shared" si="98"/>
        <v>36719391.519999996</v>
      </c>
      <c r="N465" s="61">
        <f>IF(N462="",N461*4,IF(N463="",(N462+N461)*2,IF(N464="",((N463+N462+N461)/3)*4,SUM(N461:N464))))</f>
        <v>27862029.899999999</v>
      </c>
      <c r="O465" s="61">
        <f>IF(O462="",O461*4,IF(O463="",(O462+O461)*2,IF(O464="",((O463+O462+O461)/3)*4,SUM(O461:O464))))</f>
        <v>26260958.280000001</v>
      </c>
      <c r="P465" s="61">
        <f>IF(P462="",P461*4,IF(P463="",(P462+P461)*2,IF(P464="",((P463+P462+P461)/3)*4,SUM(P461:P464))))</f>
        <v>37126801.960000001</v>
      </c>
      <c r="Q465" s="61">
        <f>IF(Q462="",Q461*4,IF(Q463="",(Q462+Q461)*2,IF(Q464="",((Q463+Q462+Q461)/3)*4,SUM(Q461:Q464))))</f>
        <v>47160440.600000001</v>
      </c>
      <c r="R465" s="61">
        <f>IF(R462="",R461*4,IF(R463="",(R462+R461)*2,IF(R464="",((R463+R462+R461)/3)*4,SUM(R461:R464))))</f>
        <v>48694612</v>
      </c>
      <c r="S465" s="18"/>
      <c r="T465" s="25" t="s">
        <v>409</v>
      </c>
    </row>
    <row r="466" spans="1:20" s="54" customFormat="1" ht="14" x14ac:dyDescent="0.3">
      <c r="A466" s="51"/>
      <c r="B466" s="62"/>
      <c r="C466" s="63">
        <f t="shared" ref="C466:M466" si="99">C465/B465-1</f>
        <v>0.27162760676670517</v>
      </c>
      <c r="D466" s="63">
        <f t="shared" si="99"/>
        <v>-3.698048676479937E-2</v>
      </c>
      <c r="E466" s="63">
        <f t="shared" si="99"/>
        <v>0.13493256651191965</v>
      </c>
      <c r="F466" s="63">
        <f t="shared" si="99"/>
        <v>0.40257317721045283</v>
      </c>
      <c r="G466" s="63">
        <f t="shared" si="99"/>
        <v>0.18801130217721762</v>
      </c>
      <c r="H466" s="63">
        <f t="shared" si="99"/>
        <v>0.12024033738672313</v>
      </c>
      <c r="I466" s="63">
        <f t="shared" si="99"/>
        <v>8.8536143849743842E-2</v>
      </c>
      <c r="J466" s="63">
        <f t="shared" si="99"/>
        <v>0.13800580718789868</v>
      </c>
      <c r="K466" s="63">
        <f t="shared" si="99"/>
        <v>-0.47473765895873699</v>
      </c>
      <c r="L466" s="63">
        <f t="shared" si="99"/>
        <v>1.3346330241222959</v>
      </c>
      <c r="M466" s="63">
        <f t="shared" si="99"/>
        <v>8.3581398253341099E-2</v>
      </c>
      <c r="N466" s="31">
        <f>N465/M465-1</f>
        <v>-0.2412175489121503</v>
      </c>
      <c r="O466" s="31">
        <f>O465/N465-1</f>
        <v>-5.7464284754069506E-2</v>
      </c>
      <c r="P466" s="31">
        <f>P465/O465-1</f>
        <v>0.41376417281296551</v>
      </c>
      <c r="Q466" s="31">
        <f>Q465/P465-1</f>
        <v>0.27025324321793542</v>
      </c>
      <c r="R466" s="31">
        <f>R465/Q465-1</f>
        <v>3.2530896244425733E-2</v>
      </c>
      <c r="S466" s="58"/>
      <c r="T466" s="53" t="s">
        <v>440</v>
      </c>
    </row>
    <row r="467" spans="1:20" ht="14" x14ac:dyDescent="0.3">
      <c r="B467" s="190" t="s">
        <v>266</v>
      </c>
      <c r="C467" s="190"/>
      <c r="D467" s="190"/>
      <c r="E467" s="190"/>
      <c r="F467" s="190"/>
      <c r="G467" s="190"/>
      <c r="H467" s="190"/>
      <c r="I467" s="190"/>
      <c r="J467" s="190"/>
      <c r="K467" s="190"/>
      <c r="L467" s="190"/>
      <c r="M467" s="190"/>
      <c r="N467" s="190"/>
      <c r="O467" s="17"/>
      <c r="P467" s="17"/>
      <c r="Q467" s="17"/>
      <c r="R467" s="17"/>
      <c r="S467" s="18"/>
      <c r="T467" s="25"/>
    </row>
    <row r="468" spans="1:20" ht="14" x14ac:dyDescent="0.3">
      <c r="B468" s="23">
        <f t="shared" ref="B468:K471" si="100">IFERROR(VLOOKUP($B$467,$130:$216,MATCH($T468&amp;"/"&amp;B$348,$128:$128,0),FALSE),"")</f>
        <v>142719</v>
      </c>
      <c r="C468" s="23">
        <f t="shared" si="100"/>
        <v>159125</v>
      </c>
      <c r="D468" s="23">
        <f t="shared" si="100"/>
        <v>383483</v>
      </c>
      <c r="E468" s="23">
        <f t="shared" si="100"/>
        <v>223007</v>
      </c>
      <c r="F468" s="23">
        <f t="shared" si="100"/>
        <v>248034</v>
      </c>
      <c r="G468" s="23">
        <f t="shared" si="100"/>
        <v>343507</v>
      </c>
      <c r="H468" s="23">
        <f t="shared" si="100"/>
        <v>366088</v>
      </c>
      <c r="I468" s="23">
        <f t="shared" si="100"/>
        <v>466493</v>
      </c>
      <c r="J468" s="23">
        <f t="shared" si="100"/>
        <v>431955</v>
      </c>
      <c r="K468" s="23">
        <f t="shared" si="100"/>
        <v>524429</v>
      </c>
      <c r="L468" s="23">
        <f t="shared" ref="L468:R471" si="101">IFERROR(VLOOKUP($B$467,$130:$216,MATCH($T468&amp;"/"&amp;L$348,$128:$128,0),FALSE),"")</f>
        <v>492389</v>
      </c>
      <c r="M468" s="23">
        <f t="shared" si="101"/>
        <v>576722</v>
      </c>
      <c r="N468" s="23">
        <f t="shared" si="101"/>
        <v>3223128</v>
      </c>
      <c r="O468" s="23">
        <f t="shared" si="101"/>
        <v>3017295</v>
      </c>
      <c r="P468" s="23">
        <f t="shared" si="101"/>
        <v>293123</v>
      </c>
      <c r="Q468" s="23">
        <f t="shared" si="101"/>
        <v>309309</v>
      </c>
      <c r="R468" s="23">
        <f t="shared" si="101"/>
        <v>529437</v>
      </c>
      <c r="S468" s="18"/>
      <c r="T468" s="25" t="s">
        <v>403</v>
      </c>
    </row>
    <row r="469" spans="1:20" ht="14" x14ac:dyDescent="0.3">
      <c r="B469" s="23">
        <f t="shared" si="100"/>
        <v>144590</v>
      </c>
      <c r="C469" s="23">
        <f t="shared" si="100"/>
        <v>226303</v>
      </c>
      <c r="D469" s="23">
        <f t="shared" si="100"/>
        <v>144827</v>
      </c>
      <c r="E469" s="23">
        <f t="shared" si="100"/>
        <v>170959</v>
      </c>
      <c r="F469" s="23">
        <f t="shared" si="100"/>
        <v>297608</v>
      </c>
      <c r="G469" s="23">
        <f t="shared" si="100"/>
        <v>288743</v>
      </c>
      <c r="H469" s="23">
        <f t="shared" si="100"/>
        <v>503033</v>
      </c>
      <c r="I469" s="23">
        <f t="shared" si="100"/>
        <v>300005</v>
      </c>
      <c r="J469" s="23">
        <f t="shared" si="100"/>
        <v>408018</v>
      </c>
      <c r="K469" s="23" t="str">
        <f t="shared" si="100"/>
        <v/>
      </c>
      <c r="L469" s="23">
        <f t="shared" si="101"/>
        <v>526738</v>
      </c>
      <c r="M469" s="23">
        <f t="shared" si="101"/>
        <v>563423</v>
      </c>
      <c r="N469" s="23">
        <f t="shared" si="101"/>
        <v>452260</v>
      </c>
      <c r="O469" s="23">
        <f t="shared" si="101"/>
        <v>383257</v>
      </c>
      <c r="P469" s="23">
        <f t="shared" si="101"/>
        <v>575029</v>
      </c>
      <c r="Q469" s="23">
        <f t="shared" si="101"/>
        <v>268522</v>
      </c>
      <c r="R469" s="23" t="str">
        <f t="shared" si="101"/>
        <v/>
      </c>
      <c r="S469" s="18"/>
      <c r="T469" s="25" t="s">
        <v>405</v>
      </c>
    </row>
    <row r="470" spans="1:20" ht="14" x14ac:dyDescent="0.3">
      <c r="B470" s="23">
        <f t="shared" si="100"/>
        <v>216536</v>
      </c>
      <c r="C470" s="23">
        <f t="shared" si="100"/>
        <v>146447</v>
      </c>
      <c r="D470" s="23">
        <f t="shared" si="100"/>
        <v>181935</v>
      </c>
      <c r="E470" s="23">
        <f t="shared" si="100"/>
        <v>198469</v>
      </c>
      <c r="F470" s="23">
        <f t="shared" si="100"/>
        <v>1840947</v>
      </c>
      <c r="G470" s="23">
        <f t="shared" si="100"/>
        <v>254701</v>
      </c>
      <c r="H470" s="23">
        <f t="shared" si="100"/>
        <v>297408</v>
      </c>
      <c r="I470" s="23">
        <f t="shared" si="100"/>
        <v>306658</v>
      </c>
      <c r="J470" s="23">
        <f t="shared" si="100"/>
        <v>396977</v>
      </c>
      <c r="K470" s="23" t="str">
        <f t="shared" si="100"/>
        <v/>
      </c>
      <c r="L470" s="23">
        <f t="shared" si="101"/>
        <v>852650</v>
      </c>
      <c r="M470" s="23">
        <f t="shared" si="101"/>
        <v>602723</v>
      </c>
      <c r="N470" s="23">
        <f t="shared" si="101"/>
        <v>281334</v>
      </c>
      <c r="O470" s="23">
        <f t="shared" si="101"/>
        <v>426211</v>
      </c>
      <c r="P470" s="23">
        <f t="shared" si="101"/>
        <v>337610</v>
      </c>
      <c r="Q470" s="23">
        <f t="shared" si="101"/>
        <v>358749</v>
      </c>
      <c r="R470" s="23" t="str">
        <f t="shared" si="101"/>
        <v/>
      </c>
      <c r="S470" s="18"/>
      <c r="T470" s="25" t="s">
        <v>407</v>
      </c>
    </row>
    <row r="471" spans="1:20" ht="14" x14ac:dyDescent="0.3">
      <c r="B471" s="60">
        <f t="shared" si="100"/>
        <v>208108</v>
      </c>
      <c r="C471" s="60">
        <f t="shared" si="100"/>
        <v>4220399.91</v>
      </c>
      <c r="D471" s="60">
        <f t="shared" si="100"/>
        <v>406618.33</v>
      </c>
      <c r="E471" s="60">
        <f t="shared" si="100"/>
        <v>409551.14</v>
      </c>
      <c r="F471" s="60">
        <f t="shared" si="100"/>
        <v>314797.46000000002</v>
      </c>
      <c r="G471" s="60">
        <f t="shared" si="100"/>
        <v>944043.39</v>
      </c>
      <c r="H471" s="60">
        <f t="shared" si="100"/>
        <v>508762.9</v>
      </c>
      <c r="I471" s="60">
        <f t="shared" si="100"/>
        <v>516127.34</v>
      </c>
      <c r="J471" s="60">
        <f t="shared" si="100"/>
        <v>363269.46</v>
      </c>
      <c r="K471" s="60">
        <f t="shared" si="100"/>
        <v>748589.43</v>
      </c>
      <c r="L471" s="60">
        <f t="shared" si="101"/>
        <v>698751.77</v>
      </c>
      <c r="M471" s="60">
        <f t="shared" si="101"/>
        <v>-59452.58</v>
      </c>
      <c r="N471" s="60">
        <f t="shared" si="101"/>
        <v>243659.22</v>
      </c>
      <c r="O471" s="60">
        <f t="shared" si="101"/>
        <v>309810.33</v>
      </c>
      <c r="P471" s="60">
        <f t="shared" si="101"/>
        <v>374438.69</v>
      </c>
      <c r="Q471" s="60">
        <f t="shared" si="101"/>
        <v>239822.87</v>
      </c>
      <c r="R471" s="60" t="str">
        <f t="shared" si="101"/>
        <v/>
      </c>
      <c r="S471" s="18"/>
      <c r="T471" s="25" t="s">
        <v>439</v>
      </c>
    </row>
    <row r="472" spans="1:20" ht="14" x14ac:dyDescent="0.3">
      <c r="B472" s="23">
        <f>SUM(B468:B471)</f>
        <v>711953</v>
      </c>
      <c r="C472" s="64">
        <f t="shared" ref="C472:M472" si="102">SUM(C468:C471)</f>
        <v>4752274.91</v>
      </c>
      <c r="D472" s="64">
        <f t="shared" si="102"/>
        <v>1116863.33</v>
      </c>
      <c r="E472" s="64">
        <f t="shared" si="102"/>
        <v>1001986.14</v>
      </c>
      <c r="F472" s="64">
        <f t="shared" si="102"/>
        <v>2701386.46</v>
      </c>
      <c r="G472" s="64">
        <f t="shared" si="102"/>
        <v>1830994.3900000001</v>
      </c>
      <c r="H472" s="64">
        <f t="shared" si="102"/>
        <v>1675291.9</v>
      </c>
      <c r="I472" s="64">
        <f t="shared" si="102"/>
        <v>1589283.34</v>
      </c>
      <c r="J472" s="64">
        <f t="shared" si="102"/>
        <v>1600219.46</v>
      </c>
      <c r="K472" s="64">
        <f t="shared" si="102"/>
        <v>1273018.4300000002</v>
      </c>
      <c r="L472" s="64">
        <f t="shared" si="102"/>
        <v>2570528.77</v>
      </c>
      <c r="M472" s="64">
        <f t="shared" si="102"/>
        <v>1683415.42</v>
      </c>
      <c r="N472" s="64">
        <f>IF(N469="",N468*4,IF(N470="",(N469+N468)*2,IF(N471="",((N470+N469+N468)/3)*4,SUM(N468:N471))))</f>
        <v>4200381.22</v>
      </c>
      <c r="O472" s="64">
        <f>IF(O469="",O468*4,IF(O470="",(O469+O468)*2,IF(O471="",((O470+O469+O468)/3)*4,SUM(O468:O471))))</f>
        <v>4136573.33</v>
      </c>
      <c r="P472" s="64">
        <f>IF(P469="",P468*4,IF(P470="",(P469+P468)*2,IF(P471="",((P470+P469+P468)/3)*4,SUM(P468:P471))))</f>
        <v>1580200.69</v>
      </c>
      <c r="Q472" s="64">
        <f>IF(Q469="",Q468*4,IF(Q470="",(Q469+Q468)*2,IF(Q471="",((Q470+Q469+Q468)/3)*4,SUM(Q468:Q471))))</f>
        <v>1176402.8700000001</v>
      </c>
      <c r="R472" s="64">
        <f>IF(R469="",R468*4,IF(R470="",(R469+R468)*2,IF(R471="",((R470+R469+R468)/3)*4,SUM(R468:R471))))</f>
        <v>2117748</v>
      </c>
      <c r="S472" s="18"/>
      <c r="T472" s="25" t="s">
        <v>409</v>
      </c>
    </row>
    <row r="473" spans="1:20" ht="14" x14ac:dyDescent="0.3">
      <c r="B473" s="190" t="s">
        <v>263</v>
      </c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  <c r="O473" s="17"/>
      <c r="P473" s="17"/>
      <c r="Q473" s="17"/>
      <c r="R473" s="17"/>
      <c r="S473" s="18"/>
      <c r="T473" s="25"/>
    </row>
    <row r="474" spans="1:20" ht="14" x14ac:dyDescent="0.3">
      <c r="B474" s="23">
        <f t="shared" ref="B474:K477" si="103">IFERROR(VLOOKUP($B$473,$130:$216,MATCH($T474&amp;"/"&amp;B$348,$128:$128,0),FALSE),"")</f>
        <v>25845</v>
      </c>
      <c r="C474" s="23">
        <f t="shared" si="103"/>
        <v>42486</v>
      </c>
      <c r="D474" s="23">
        <f t="shared" si="103"/>
        <v>183513</v>
      </c>
      <c r="E474" s="23">
        <f t="shared" si="103"/>
        <v>6837</v>
      </c>
      <c r="F474" s="23">
        <f t="shared" si="103"/>
        <v>12156</v>
      </c>
      <c r="G474" s="23">
        <f t="shared" si="103"/>
        <v>21691</v>
      </c>
      <c r="H474" s="23">
        <f t="shared" si="103"/>
        <v>0</v>
      </c>
      <c r="I474" s="23">
        <f t="shared" si="103"/>
        <v>0</v>
      </c>
      <c r="J474" s="23">
        <f t="shared" si="103"/>
        <v>0</v>
      </c>
      <c r="K474" s="23">
        <f t="shared" si="103"/>
        <v>0</v>
      </c>
      <c r="L474" s="23">
        <f t="shared" ref="L474:R477" si="104">IFERROR(VLOOKUP($B$473,$130:$216,MATCH($T474&amp;"/"&amp;L$348,$128:$128,0),FALSE),"")</f>
        <v>0</v>
      </c>
      <c r="M474" s="23">
        <f t="shared" si="104"/>
        <v>0</v>
      </c>
      <c r="N474" s="23">
        <f t="shared" si="104"/>
        <v>0</v>
      </c>
      <c r="O474" s="23">
        <f t="shared" si="104"/>
        <v>0</v>
      </c>
      <c r="P474" s="23">
        <f t="shared" si="104"/>
        <v>0</v>
      </c>
      <c r="Q474" s="23">
        <f t="shared" si="104"/>
        <v>0</v>
      </c>
      <c r="R474" s="23">
        <f t="shared" si="104"/>
        <v>0</v>
      </c>
      <c r="S474" s="18"/>
      <c r="T474" s="25" t="s">
        <v>403</v>
      </c>
    </row>
    <row r="475" spans="1:20" ht="14" x14ac:dyDescent="0.3">
      <c r="B475" s="23">
        <f t="shared" si="103"/>
        <v>35076</v>
      </c>
      <c r="C475" s="23">
        <f t="shared" si="103"/>
        <v>29976</v>
      </c>
      <c r="D475" s="23">
        <f t="shared" si="103"/>
        <v>11200</v>
      </c>
      <c r="E475" s="23">
        <f t="shared" si="103"/>
        <v>12385</v>
      </c>
      <c r="F475" s="23">
        <f t="shared" si="103"/>
        <v>17807</v>
      </c>
      <c r="G475" s="23">
        <f t="shared" si="103"/>
        <v>0</v>
      </c>
      <c r="H475" s="23">
        <f t="shared" si="103"/>
        <v>0</v>
      </c>
      <c r="I475" s="23">
        <f t="shared" si="103"/>
        <v>0</v>
      </c>
      <c r="J475" s="23">
        <f t="shared" si="103"/>
        <v>0</v>
      </c>
      <c r="K475" s="23" t="str">
        <f t="shared" si="103"/>
        <v/>
      </c>
      <c r="L475" s="23">
        <f t="shared" si="104"/>
        <v>0</v>
      </c>
      <c r="M475" s="23">
        <f t="shared" si="104"/>
        <v>0</v>
      </c>
      <c r="N475" s="23">
        <f t="shared" si="104"/>
        <v>0</v>
      </c>
      <c r="O475" s="23">
        <f t="shared" si="104"/>
        <v>0</v>
      </c>
      <c r="P475" s="23">
        <f t="shared" si="104"/>
        <v>0</v>
      </c>
      <c r="Q475" s="23">
        <f t="shared" si="104"/>
        <v>0</v>
      </c>
      <c r="R475" s="23" t="str">
        <f t="shared" si="104"/>
        <v/>
      </c>
      <c r="S475" s="18"/>
      <c r="T475" s="25" t="s">
        <v>405</v>
      </c>
    </row>
    <row r="476" spans="1:20" ht="14" x14ac:dyDescent="0.3">
      <c r="B476" s="23">
        <f t="shared" si="103"/>
        <v>47631</v>
      </c>
      <c r="C476" s="23">
        <f t="shared" si="103"/>
        <v>6138</v>
      </c>
      <c r="D476" s="23">
        <f t="shared" si="103"/>
        <v>9062</v>
      </c>
      <c r="E476" s="23">
        <f t="shared" si="103"/>
        <v>7911</v>
      </c>
      <c r="F476" s="23">
        <f t="shared" si="103"/>
        <v>18567</v>
      </c>
      <c r="G476" s="23">
        <f t="shared" si="103"/>
        <v>24919</v>
      </c>
      <c r="H476" s="23">
        <f t="shared" si="103"/>
        <v>14577</v>
      </c>
      <c r="I476" s="23">
        <f t="shared" si="103"/>
        <v>0</v>
      </c>
      <c r="J476" s="23">
        <f t="shared" si="103"/>
        <v>0</v>
      </c>
      <c r="K476" s="23" t="str">
        <f t="shared" si="103"/>
        <v/>
      </c>
      <c r="L476" s="23">
        <f t="shared" si="104"/>
        <v>0</v>
      </c>
      <c r="M476" s="23">
        <f t="shared" si="104"/>
        <v>41095</v>
      </c>
      <c r="N476" s="23">
        <f t="shared" si="104"/>
        <v>0</v>
      </c>
      <c r="O476" s="23">
        <f t="shared" si="104"/>
        <v>0</v>
      </c>
      <c r="P476" s="23">
        <f t="shared" si="104"/>
        <v>0</v>
      </c>
      <c r="Q476" s="23">
        <f t="shared" si="104"/>
        <v>0</v>
      </c>
      <c r="R476" s="23" t="str">
        <f t="shared" si="104"/>
        <v/>
      </c>
      <c r="S476" s="18"/>
      <c r="T476" s="25" t="s">
        <v>407</v>
      </c>
    </row>
    <row r="477" spans="1:20" ht="14" x14ac:dyDescent="0.3">
      <c r="B477" s="60">
        <f t="shared" si="103"/>
        <v>58205</v>
      </c>
      <c r="C477" s="60">
        <f t="shared" si="103"/>
        <v>4497.49</v>
      </c>
      <c r="D477" s="60">
        <f t="shared" si="103"/>
        <v>22038.76</v>
      </c>
      <c r="E477" s="60">
        <f t="shared" si="103"/>
        <v>20715.22</v>
      </c>
      <c r="F477" s="60">
        <f t="shared" si="103"/>
        <v>29273.88</v>
      </c>
      <c r="G477" s="60">
        <f t="shared" si="103"/>
        <v>0</v>
      </c>
      <c r="H477" s="60">
        <f t="shared" si="103"/>
        <v>0</v>
      </c>
      <c r="I477" s="60">
        <f t="shared" si="103"/>
        <v>0</v>
      </c>
      <c r="J477" s="60">
        <f t="shared" si="103"/>
        <v>6749.08</v>
      </c>
      <c r="K477" s="60">
        <f t="shared" si="103"/>
        <v>0</v>
      </c>
      <c r="L477" s="60">
        <f t="shared" si="104"/>
        <v>0</v>
      </c>
      <c r="M477" s="60">
        <f t="shared" si="104"/>
        <v>0</v>
      </c>
      <c r="N477" s="60">
        <f t="shared" si="104"/>
        <v>274675.84999999998</v>
      </c>
      <c r="O477" s="60">
        <f t="shared" si="104"/>
        <v>0</v>
      </c>
      <c r="P477" s="60">
        <f t="shared" si="104"/>
        <v>0</v>
      </c>
      <c r="Q477" s="60">
        <f t="shared" si="104"/>
        <v>0</v>
      </c>
      <c r="R477" s="60" t="str">
        <f t="shared" si="104"/>
        <v/>
      </c>
      <c r="S477" s="18"/>
      <c r="T477" s="25" t="s">
        <v>439</v>
      </c>
    </row>
    <row r="478" spans="1:20" ht="14" x14ac:dyDescent="0.3">
      <c r="B478" s="23">
        <f>SUM(B474:B477)</f>
        <v>166757</v>
      </c>
      <c r="C478" s="64">
        <f t="shared" ref="C478:M478" si="105">SUM(C474:C477)</f>
        <v>83097.490000000005</v>
      </c>
      <c r="D478" s="64">
        <f t="shared" si="105"/>
        <v>225813.76000000001</v>
      </c>
      <c r="E478" s="64">
        <f t="shared" si="105"/>
        <v>47848.22</v>
      </c>
      <c r="F478" s="64">
        <f t="shared" si="105"/>
        <v>77803.88</v>
      </c>
      <c r="G478" s="64">
        <f t="shared" si="105"/>
        <v>46610</v>
      </c>
      <c r="H478" s="64">
        <f t="shared" si="105"/>
        <v>14577</v>
      </c>
      <c r="I478" s="64">
        <f t="shared" si="105"/>
        <v>0</v>
      </c>
      <c r="J478" s="64">
        <f t="shared" si="105"/>
        <v>6749.08</v>
      </c>
      <c r="K478" s="64">
        <f t="shared" si="105"/>
        <v>0</v>
      </c>
      <c r="L478" s="64">
        <f t="shared" si="105"/>
        <v>0</v>
      </c>
      <c r="M478" s="64">
        <f t="shared" si="105"/>
        <v>41095</v>
      </c>
      <c r="N478" s="64">
        <f>IF(N475="",N474*4,IF(N476="",(N475+N474)*2,IF(N477="",((N476+N475+N474)/3)*4,SUM(N474:N477))))</f>
        <v>274675.84999999998</v>
      </c>
      <c r="O478" s="64">
        <f>IF(O475="",O474*4,IF(O476="",(O475+O474)*2,IF(O477="",((O476+O475+O474)/3)*4,SUM(O474:O477))))</f>
        <v>0</v>
      </c>
      <c r="P478" s="64">
        <f>IF(P475="",P474*4,IF(P476="",(P475+P474)*2,IF(P477="",((P476+P475+P474)/3)*4,SUM(P474:P477))))</f>
        <v>0</v>
      </c>
      <c r="Q478" s="64">
        <f>IF(Q475="",Q474*4,IF(Q476="",(Q475+Q474)*2,IF(Q477="",((Q476+Q475+Q474)/3)*4,SUM(Q474:Q477))))</f>
        <v>0</v>
      </c>
      <c r="R478" s="64">
        <f>IF(R475="",R474*4,IF(R476="",(R475+R474)*2,IF(R477="",((R476+R475+R474)/3)*4,SUM(R474:R477))))</f>
        <v>0</v>
      </c>
      <c r="S478" s="18"/>
      <c r="T478" s="25" t="s">
        <v>409</v>
      </c>
    </row>
    <row r="479" spans="1:20" ht="14" x14ac:dyDescent="0.3">
      <c r="B479" s="190" t="s">
        <v>279</v>
      </c>
      <c r="C479" s="190"/>
      <c r="D479" s="190"/>
      <c r="E479" s="190"/>
      <c r="F479" s="190"/>
      <c r="G479" s="190"/>
      <c r="H479" s="190"/>
      <c r="I479" s="190"/>
      <c r="J479" s="190"/>
      <c r="K479" s="190"/>
      <c r="L479" s="190"/>
      <c r="M479" s="190"/>
      <c r="N479" s="190"/>
      <c r="O479" s="17"/>
      <c r="P479" s="17"/>
      <c r="Q479" s="17"/>
      <c r="R479" s="17"/>
      <c r="S479" s="18"/>
      <c r="T479" s="25"/>
    </row>
    <row r="480" spans="1:20" ht="14" x14ac:dyDescent="0.3">
      <c r="B480" s="23">
        <f t="shared" ref="B480:K483" si="106">IFERROR(VLOOKUP($B$479,$130:$216,MATCH($T480&amp;"/"&amp;B$348,$128:$128,0),FALSE),"")</f>
        <v>78190</v>
      </c>
      <c r="C480" s="23">
        <f t="shared" si="106"/>
        <v>85681</v>
      </c>
      <c r="D480" s="23">
        <f t="shared" si="106"/>
        <v>117503</v>
      </c>
      <c r="E480" s="23">
        <f t="shared" si="106"/>
        <v>123133</v>
      </c>
      <c r="F480" s="23">
        <f t="shared" si="106"/>
        <v>136069</v>
      </c>
      <c r="G480" s="23">
        <f t="shared" si="106"/>
        <v>168201</v>
      </c>
      <c r="H480" s="23">
        <f t="shared" si="106"/>
        <v>178315</v>
      </c>
      <c r="I480" s="23">
        <f t="shared" si="106"/>
        <v>209570</v>
      </c>
      <c r="J480" s="23">
        <f t="shared" si="106"/>
        <v>209629</v>
      </c>
      <c r="K480" s="23">
        <f t="shared" si="106"/>
        <v>218739</v>
      </c>
      <c r="L480" s="23">
        <f t="shared" ref="L480:R483" si="107">IFERROR(VLOOKUP($B$479,$130:$216,MATCH($T480&amp;"/"&amp;L$348,$128:$128,0),FALSE),"")</f>
        <v>255101</v>
      </c>
      <c r="M480" s="23">
        <f t="shared" si="107"/>
        <v>301173</v>
      </c>
      <c r="N480" s="23">
        <f t="shared" si="107"/>
        <v>580727</v>
      </c>
      <c r="O480" s="23">
        <f t="shared" si="107"/>
        <v>166973</v>
      </c>
      <c r="P480" s="23">
        <f t="shared" si="107"/>
        <v>342762</v>
      </c>
      <c r="Q480" s="23">
        <f t="shared" si="107"/>
        <v>476542</v>
      </c>
      <c r="R480" s="23">
        <f t="shared" si="107"/>
        <v>595752</v>
      </c>
      <c r="S480" s="18"/>
      <c r="T480" s="25" t="s">
        <v>403</v>
      </c>
    </row>
    <row r="481" spans="2:20" ht="14" x14ac:dyDescent="0.3">
      <c r="B481" s="23">
        <f t="shared" si="106"/>
        <v>77141</v>
      </c>
      <c r="C481" s="23">
        <f t="shared" si="106"/>
        <v>83599</v>
      </c>
      <c r="D481" s="23">
        <f t="shared" si="106"/>
        <v>116119</v>
      </c>
      <c r="E481" s="23">
        <f t="shared" si="106"/>
        <v>125689</v>
      </c>
      <c r="F481" s="23">
        <f t="shared" si="106"/>
        <v>137749</v>
      </c>
      <c r="G481" s="23">
        <f t="shared" si="106"/>
        <v>176475</v>
      </c>
      <c r="H481" s="23">
        <f t="shared" si="106"/>
        <v>206065</v>
      </c>
      <c r="I481" s="23">
        <f t="shared" si="106"/>
        <v>188972</v>
      </c>
      <c r="J481" s="23">
        <f t="shared" si="106"/>
        <v>211114</v>
      </c>
      <c r="K481" s="23" t="str">
        <f t="shared" si="106"/>
        <v/>
      </c>
      <c r="L481" s="23">
        <f t="shared" si="107"/>
        <v>272316</v>
      </c>
      <c r="M481" s="23">
        <f t="shared" si="107"/>
        <v>293450</v>
      </c>
      <c r="N481" s="23">
        <f t="shared" si="107"/>
        <v>103962</v>
      </c>
      <c r="O481" s="23">
        <f t="shared" si="107"/>
        <v>151564</v>
      </c>
      <c r="P481" s="23">
        <f t="shared" si="107"/>
        <v>384048</v>
      </c>
      <c r="Q481" s="23">
        <f t="shared" si="107"/>
        <v>531681</v>
      </c>
      <c r="R481" s="23" t="str">
        <f t="shared" si="107"/>
        <v/>
      </c>
      <c r="S481" s="18"/>
      <c r="T481" s="25" t="s">
        <v>405</v>
      </c>
    </row>
    <row r="482" spans="2:20" ht="14" x14ac:dyDescent="0.3">
      <c r="B482" s="23">
        <f t="shared" si="106"/>
        <v>83885</v>
      </c>
      <c r="C482" s="23">
        <f t="shared" si="106"/>
        <v>85373</v>
      </c>
      <c r="D482" s="23">
        <f t="shared" si="106"/>
        <v>112739</v>
      </c>
      <c r="E482" s="23">
        <f t="shared" si="106"/>
        <v>130737</v>
      </c>
      <c r="F482" s="23">
        <f t="shared" si="106"/>
        <v>145456</v>
      </c>
      <c r="G482" s="23">
        <f t="shared" si="106"/>
        <v>169654</v>
      </c>
      <c r="H482" s="23">
        <f t="shared" si="106"/>
        <v>216912</v>
      </c>
      <c r="I482" s="23">
        <f t="shared" si="106"/>
        <v>178401</v>
      </c>
      <c r="J482" s="23">
        <f t="shared" si="106"/>
        <v>218633</v>
      </c>
      <c r="K482" s="23" t="str">
        <f t="shared" si="106"/>
        <v/>
      </c>
      <c r="L482" s="23">
        <f t="shared" si="107"/>
        <v>251129</v>
      </c>
      <c r="M482" s="23">
        <f t="shared" si="107"/>
        <v>359437</v>
      </c>
      <c r="N482" s="23">
        <f t="shared" si="107"/>
        <v>186824</v>
      </c>
      <c r="O482" s="23">
        <f t="shared" si="107"/>
        <v>78120</v>
      </c>
      <c r="P482" s="23">
        <f t="shared" si="107"/>
        <v>398752</v>
      </c>
      <c r="Q482" s="23">
        <f t="shared" si="107"/>
        <v>578773</v>
      </c>
      <c r="R482" s="23" t="str">
        <f t="shared" si="107"/>
        <v/>
      </c>
      <c r="S482" s="18"/>
      <c r="T482" s="25" t="s">
        <v>407</v>
      </c>
    </row>
    <row r="483" spans="2:20" ht="14" x14ac:dyDescent="0.3">
      <c r="B483" s="60">
        <f t="shared" si="106"/>
        <v>122691</v>
      </c>
      <c r="C483" s="60">
        <f t="shared" si="106"/>
        <v>195888.66</v>
      </c>
      <c r="D483" s="60">
        <f t="shared" si="106"/>
        <v>128761.93</v>
      </c>
      <c r="E483" s="60">
        <f t="shared" si="106"/>
        <v>117989.72</v>
      </c>
      <c r="F483" s="60">
        <f t="shared" si="106"/>
        <v>164973.76999999999</v>
      </c>
      <c r="G483" s="60">
        <f t="shared" si="106"/>
        <v>171601.49</v>
      </c>
      <c r="H483" s="60">
        <f t="shared" si="106"/>
        <v>211979.49</v>
      </c>
      <c r="I483" s="60">
        <f t="shared" si="106"/>
        <v>172361.42</v>
      </c>
      <c r="J483" s="60">
        <f t="shared" si="106"/>
        <v>213542.95</v>
      </c>
      <c r="K483" s="60">
        <f t="shared" si="106"/>
        <v>219214.55</v>
      </c>
      <c r="L483" s="60">
        <f t="shared" si="107"/>
        <v>208605.12</v>
      </c>
      <c r="M483" s="60">
        <f t="shared" si="107"/>
        <v>338198.3</v>
      </c>
      <c r="N483" s="60">
        <f t="shared" si="107"/>
        <v>170078.85</v>
      </c>
      <c r="O483" s="60">
        <f t="shared" si="107"/>
        <v>307301.65000000002</v>
      </c>
      <c r="P483" s="60">
        <f t="shared" si="107"/>
        <v>434018.34</v>
      </c>
      <c r="Q483" s="60">
        <f t="shared" si="107"/>
        <v>546138.19999999995</v>
      </c>
      <c r="R483" s="60" t="str">
        <f t="shared" si="107"/>
        <v/>
      </c>
      <c r="S483" s="18"/>
      <c r="T483" s="25" t="s">
        <v>439</v>
      </c>
    </row>
    <row r="484" spans="2:20" ht="14" x14ac:dyDescent="0.3">
      <c r="B484" s="23">
        <f>SUM(B480:B483)</f>
        <v>361907</v>
      </c>
      <c r="C484" s="64">
        <f t="shared" ref="C484:M484" si="108">SUM(C480:C483)</f>
        <v>450541.66000000003</v>
      </c>
      <c r="D484" s="64">
        <f t="shared" si="108"/>
        <v>475122.93</v>
      </c>
      <c r="E484" s="64">
        <f t="shared" si="108"/>
        <v>497548.72</v>
      </c>
      <c r="F484" s="64">
        <f t="shared" si="108"/>
        <v>584247.77</v>
      </c>
      <c r="G484" s="64">
        <f t="shared" si="108"/>
        <v>685931.49</v>
      </c>
      <c r="H484" s="64">
        <f t="shared" si="108"/>
        <v>813271.49</v>
      </c>
      <c r="I484" s="64">
        <f t="shared" si="108"/>
        <v>749304.42</v>
      </c>
      <c r="J484" s="64">
        <f t="shared" si="108"/>
        <v>852918.95</v>
      </c>
      <c r="K484" s="64">
        <f t="shared" si="108"/>
        <v>437953.55</v>
      </c>
      <c r="L484" s="64">
        <f t="shared" si="108"/>
        <v>987151.12</v>
      </c>
      <c r="M484" s="64">
        <f t="shared" si="108"/>
        <v>1292258.3</v>
      </c>
      <c r="N484" s="64">
        <f>IF(N481="",N480*4,IF(N482="",(N481+N480)*2,IF(N483="",((N482+N481+N480)/3)*4,SUM(N480:N483))))</f>
        <v>1041591.85</v>
      </c>
      <c r="O484" s="64">
        <f>IF(O481="",O480*4,IF(O482="",(O481+O480)*2,IF(O483="",((O482+O481+O480)/3)*4,SUM(O480:O483))))</f>
        <v>703958.65</v>
      </c>
      <c r="P484" s="64">
        <f>IF(P481="",P480*4,IF(P482="",(P481+P480)*2,IF(P483="",((P482+P481+P480)/3)*4,SUM(P480:P483))))</f>
        <v>1559580.34</v>
      </c>
      <c r="Q484" s="64">
        <f>IF(Q481="",Q480*4,IF(Q482="",(Q481+Q480)*2,IF(Q483="",((Q482+Q481+Q480)/3)*4,SUM(Q480:Q483))))</f>
        <v>2133134.2000000002</v>
      </c>
      <c r="R484" s="64">
        <f>IF(R481="",R480*4,IF(R482="",(R481+R480)*2,IF(R483="",((R482+R481+R480)/3)*4,SUM(R480:R483))))</f>
        <v>2383008</v>
      </c>
      <c r="S484" s="18"/>
      <c r="T484" s="25" t="s">
        <v>409</v>
      </c>
    </row>
    <row r="485" spans="2:20" ht="14" x14ac:dyDescent="0.3">
      <c r="B485" s="190" t="s">
        <v>280</v>
      </c>
      <c r="C485" s="190"/>
      <c r="D485" s="190"/>
      <c r="E485" s="190"/>
      <c r="F485" s="190"/>
      <c r="G485" s="190"/>
      <c r="H485" s="190"/>
      <c r="I485" s="190"/>
      <c r="J485" s="190"/>
      <c r="K485" s="190"/>
      <c r="L485" s="190"/>
      <c r="M485" s="190"/>
      <c r="N485" s="190"/>
      <c r="O485" s="17"/>
      <c r="P485" s="17"/>
      <c r="Q485" s="17"/>
      <c r="R485" s="17"/>
      <c r="S485" s="18"/>
      <c r="T485" s="25"/>
    </row>
    <row r="486" spans="2:20" ht="14" x14ac:dyDescent="0.3">
      <c r="B486" s="23">
        <f t="shared" ref="B486:K489" si="109">IFERROR(VLOOKUP($B$485,$130:$216,MATCH($T486&amp;"/"&amp;B$348,$128:$128,0),FALSE),"")</f>
        <v>0</v>
      </c>
      <c r="C486" s="23">
        <f t="shared" si="109"/>
        <v>0</v>
      </c>
      <c r="D486" s="23">
        <f t="shared" si="109"/>
        <v>0</v>
      </c>
      <c r="E486" s="23">
        <f t="shared" si="109"/>
        <v>0</v>
      </c>
      <c r="F486" s="23">
        <f t="shared" si="109"/>
        <v>0</v>
      </c>
      <c r="G486" s="23">
        <f t="shared" si="109"/>
        <v>0</v>
      </c>
      <c r="H486" s="23">
        <f t="shared" si="109"/>
        <v>0</v>
      </c>
      <c r="I486" s="23">
        <f t="shared" si="109"/>
        <v>0</v>
      </c>
      <c r="J486" s="23">
        <f t="shared" si="109"/>
        <v>0</v>
      </c>
      <c r="K486" s="23">
        <f t="shared" si="109"/>
        <v>0</v>
      </c>
      <c r="L486" s="23">
        <f t="shared" ref="L486:R489" si="110">IFERROR(VLOOKUP($B$485,$130:$216,MATCH($T486&amp;"/"&amp;L$348,$128:$128,0),FALSE),"")</f>
        <v>8922</v>
      </c>
      <c r="M486" s="23">
        <f t="shared" si="110"/>
        <v>81810</v>
      </c>
      <c r="N486" s="23">
        <f t="shared" si="110"/>
        <v>35259</v>
      </c>
      <c r="O486" s="23">
        <f t="shared" si="110"/>
        <v>0</v>
      </c>
      <c r="P486" s="23">
        <f t="shared" si="110"/>
        <v>0</v>
      </c>
      <c r="Q486" s="23">
        <f t="shared" si="110"/>
        <v>0</v>
      </c>
      <c r="R486" s="23">
        <f t="shared" si="110"/>
        <v>0</v>
      </c>
      <c r="S486" s="18"/>
      <c r="T486" s="25" t="s">
        <v>403</v>
      </c>
    </row>
    <row r="487" spans="2:20" ht="14" x14ac:dyDescent="0.3">
      <c r="B487" s="23">
        <f t="shared" si="109"/>
        <v>0</v>
      </c>
      <c r="C487" s="23">
        <f t="shared" si="109"/>
        <v>0</v>
      </c>
      <c r="D487" s="23">
        <f t="shared" si="109"/>
        <v>0</v>
      </c>
      <c r="E487" s="23">
        <f t="shared" si="109"/>
        <v>0</v>
      </c>
      <c r="F487" s="23">
        <f t="shared" si="109"/>
        <v>0</v>
      </c>
      <c r="G487" s="23">
        <f t="shared" si="109"/>
        <v>0</v>
      </c>
      <c r="H487" s="23">
        <f t="shared" si="109"/>
        <v>0</v>
      </c>
      <c r="I487" s="23">
        <f t="shared" si="109"/>
        <v>0</v>
      </c>
      <c r="J487" s="23">
        <f t="shared" si="109"/>
        <v>0</v>
      </c>
      <c r="K487" s="23" t="str">
        <f t="shared" si="109"/>
        <v/>
      </c>
      <c r="L487" s="23">
        <f t="shared" si="110"/>
        <v>6801</v>
      </c>
      <c r="M487" s="23">
        <f t="shared" si="110"/>
        <v>123493</v>
      </c>
      <c r="N487" s="23">
        <f t="shared" si="110"/>
        <v>370171</v>
      </c>
      <c r="O487" s="23">
        <f t="shared" si="110"/>
        <v>0</v>
      </c>
      <c r="P487" s="23">
        <f t="shared" si="110"/>
        <v>0</v>
      </c>
      <c r="Q487" s="23">
        <f t="shared" si="110"/>
        <v>0</v>
      </c>
      <c r="R487" s="23" t="str">
        <f t="shared" si="110"/>
        <v/>
      </c>
      <c r="S487" s="18"/>
      <c r="T487" s="25" t="s">
        <v>405</v>
      </c>
    </row>
    <row r="488" spans="2:20" ht="14" x14ac:dyDescent="0.3">
      <c r="B488" s="23">
        <f t="shared" si="109"/>
        <v>0</v>
      </c>
      <c r="C488" s="23">
        <f t="shared" si="109"/>
        <v>0</v>
      </c>
      <c r="D488" s="23">
        <f t="shared" si="109"/>
        <v>0</v>
      </c>
      <c r="E488" s="23">
        <f t="shared" si="109"/>
        <v>0</v>
      </c>
      <c r="F488" s="23">
        <f t="shared" si="109"/>
        <v>0</v>
      </c>
      <c r="G488" s="23">
        <f t="shared" si="109"/>
        <v>0</v>
      </c>
      <c r="H488" s="23">
        <f t="shared" si="109"/>
        <v>0</v>
      </c>
      <c r="I488" s="23">
        <f t="shared" si="109"/>
        <v>0</v>
      </c>
      <c r="J488" s="23">
        <f t="shared" si="109"/>
        <v>0</v>
      </c>
      <c r="K488" s="23" t="str">
        <f t="shared" si="109"/>
        <v/>
      </c>
      <c r="L488" s="23">
        <f t="shared" si="110"/>
        <v>28948</v>
      </c>
      <c r="M488" s="23">
        <f t="shared" si="110"/>
        <v>0</v>
      </c>
      <c r="N488" s="23">
        <f t="shared" si="110"/>
        <v>350751</v>
      </c>
      <c r="O488" s="23">
        <f t="shared" si="110"/>
        <v>0</v>
      </c>
      <c r="P488" s="23">
        <f t="shared" si="110"/>
        <v>0</v>
      </c>
      <c r="Q488" s="23">
        <f t="shared" si="110"/>
        <v>0</v>
      </c>
      <c r="R488" s="23" t="str">
        <f t="shared" si="110"/>
        <v/>
      </c>
      <c r="S488" s="18"/>
      <c r="T488" s="25" t="s">
        <v>407</v>
      </c>
    </row>
    <row r="489" spans="2:20" ht="14" x14ac:dyDescent="0.3">
      <c r="B489" s="60">
        <f t="shared" si="109"/>
        <v>0</v>
      </c>
      <c r="C489" s="60">
        <f t="shared" si="109"/>
        <v>0</v>
      </c>
      <c r="D489" s="60">
        <f t="shared" si="109"/>
        <v>-193750</v>
      </c>
      <c r="E489" s="60">
        <f t="shared" si="109"/>
        <v>0</v>
      </c>
      <c r="F489" s="60">
        <f t="shared" si="109"/>
        <v>0</v>
      </c>
      <c r="G489" s="60">
        <f t="shared" si="109"/>
        <v>0</v>
      </c>
      <c r="H489" s="60">
        <f t="shared" si="109"/>
        <v>0</v>
      </c>
      <c r="I489" s="60">
        <f t="shared" si="109"/>
        <v>0</v>
      </c>
      <c r="J489" s="60">
        <f t="shared" si="109"/>
        <v>0</v>
      </c>
      <c r="K489" s="60">
        <f t="shared" si="109"/>
        <v>0</v>
      </c>
      <c r="L489" s="60">
        <f t="shared" si="110"/>
        <v>70472.289999999994</v>
      </c>
      <c r="M489" s="60">
        <f t="shared" si="110"/>
        <v>46792.44</v>
      </c>
      <c r="N489" s="60">
        <f t="shared" si="110"/>
        <v>0</v>
      </c>
      <c r="O489" s="60">
        <f t="shared" si="110"/>
        <v>0</v>
      </c>
      <c r="P489" s="60">
        <f t="shared" si="110"/>
        <v>0</v>
      </c>
      <c r="Q489" s="60">
        <f t="shared" si="110"/>
        <v>0</v>
      </c>
      <c r="R489" s="60" t="str">
        <f t="shared" si="110"/>
        <v/>
      </c>
      <c r="S489" s="18"/>
      <c r="T489" s="25" t="s">
        <v>439</v>
      </c>
    </row>
    <row r="490" spans="2:20" ht="14" x14ac:dyDescent="0.3">
      <c r="B490" s="23">
        <f>SUM(B486:B489)</f>
        <v>0</v>
      </c>
      <c r="C490" s="64">
        <f t="shared" ref="C490:M490" si="111">SUM(C486:C489)</f>
        <v>0</v>
      </c>
      <c r="D490" s="64">
        <f t="shared" si="111"/>
        <v>-193750</v>
      </c>
      <c r="E490" s="64">
        <f t="shared" si="111"/>
        <v>0</v>
      </c>
      <c r="F490" s="64">
        <f t="shared" si="111"/>
        <v>0</v>
      </c>
      <c r="G490" s="64">
        <f t="shared" si="111"/>
        <v>0</v>
      </c>
      <c r="H490" s="64">
        <f t="shared" si="111"/>
        <v>0</v>
      </c>
      <c r="I490" s="64">
        <f t="shared" si="111"/>
        <v>0</v>
      </c>
      <c r="J490" s="64">
        <f t="shared" si="111"/>
        <v>0</v>
      </c>
      <c r="K490" s="64">
        <f t="shared" si="111"/>
        <v>0</v>
      </c>
      <c r="L490" s="64">
        <f t="shared" si="111"/>
        <v>115143.29</v>
      </c>
      <c r="M490" s="64">
        <f t="shared" si="111"/>
        <v>252095.44</v>
      </c>
      <c r="N490" s="64">
        <f>IF(N487="",N486*4,IF(N488="",(N487+N486)*2,IF(N489="",((N488+N487+N486)/3)*4,SUM(N486:N489))))</f>
        <v>756181</v>
      </c>
      <c r="O490" s="64">
        <f>IF(O487="",O486*4,IF(O488="",(O487+O486)*2,IF(O489="",((O488+O487+O486)/3)*4,SUM(O486:O489))))</f>
        <v>0</v>
      </c>
      <c r="P490" s="64">
        <f>IF(P487="",P486*4,IF(P488="",(P487+P486)*2,IF(P489="",((P488+P487+P486)/3)*4,SUM(P486:P489))))</f>
        <v>0</v>
      </c>
      <c r="Q490" s="64">
        <f>IF(Q487="",Q486*4,IF(Q488="",(Q487+Q486)*2,IF(Q489="",((Q488+Q487+Q486)/3)*4,SUM(Q486:Q489))))</f>
        <v>0</v>
      </c>
      <c r="R490" s="64">
        <f>IF(R487="",R486*4,IF(R488="",(R487+R486)*2,IF(R489="",((R488+R487+R486)/3)*4,SUM(R486:R489))))</f>
        <v>0</v>
      </c>
      <c r="S490" s="18"/>
      <c r="T490" s="25" t="s">
        <v>409</v>
      </c>
    </row>
    <row r="491" spans="2:20" s="65" customFormat="1" ht="14" x14ac:dyDescent="0.3">
      <c r="B491" s="190" t="s">
        <v>267</v>
      </c>
      <c r="C491" s="190"/>
      <c r="D491" s="190"/>
      <c r="E491" s="190"/>
      <c r="F491" s="190"/>
      <c r="G491" s="190"/>
      <c r="H491" s="190"/>
      <c r="I491" s="190"/>
      <c r="J491" s="190"/>
      <c r="K491" s="190"/>
      <c r="L491" s="190"/>
      <c r="M491" s="190"/>
      <c r="N491" s="190"/>
      <c r="O491" s="17"/>
      <c r="P491" s="17"/>
      <c r="Q491" s="17"/>
      <c r="R491" s="17"/>
      <c r="S491" s="18"/>
      <c r="T491" s="25"/>
    </row>
    <row r="492" spans="2:20" s="65" customFormat="1" ht="14" x14ac:dyDescent="0.3">
      <c r="B492" s="23">
        <f t="shared" ref="B492:K495" si="112">IFERROR(VLOOKUP($B$491,$130:$216,MATCH($T492&amp;"/"&amp;B$348,$128:$128,0),FALSE),"")</f>
        <v>2259243</v>
      </c>
      <c r="C492" s="23">
        <f t="shared" si="112"/>
        <v>2799672</v>
      </c>
      <c r="D492" s="23">
        <f t="shared" si="112"/>
        <v>3474014</v>
      </c>
      <c r="E492" s="23">
        <f t="shared" si="112"/>
        <v>3125681</v>
      </c>
      <c r="F492" s="23">
        <f t="shared" si="112"/>
        <v>4174674</v>
      </c>
      <c r="G492" s="23">
        <f t="shared" si="112"/>
        <v>5232608</v>
      </c>
      <c r="H492" s="23">
        <f t="shared" si="112"/>
        <v>5639577</v>
      </c>
      <c r="I492" s="23">
        <f t="shared" si="112"/>
        <v>6227923</v>
      </c>
      <c r="J492" s="23">
        <f t="shared" si="112"/>
        <v>7235313</v>
      </c>
      <c r="K492" s="23">
        <f t="shared" si="112"/>
        <v>7729535</v>
      </c>
      <c r="L492" s="23">
        <f t="shared" ref="L492:R495" si="113">IFERROR(VLOOKUP($B$491,$130:$216,MATCH($T492&amp;"/"&amp;L$348,$128:$128,0),FALSE),"")</f>
        <v>8222828</v>
      </c>
      <c r="M492" s="23">
        <f t="shared" si="113"/>
        <v>8719008</v>
      </c>
      <c r="N492" s="23">
        <f t="shared" si="113"/>
        <v>11422668</v>
      </c>
      <c r="O492" s="23">
        <f t="shared" si="113"/>
        <v>9860032</v>
      </c>
      <c r="P492" s="23">
        <f t="shared" si="113"/>
        <v>8437613</v>
      </c>
      <c r="Q492" s="23">
        <f t="shared" si="113"/>
        <v>10698106</v>
      </c>
      <c r="R492" s="23">
        <f t="shared" si="113"/>
        <v>12703090</v>
      </c>
      <c r="S492" s="18"/>
      <c r="T492" s="25" t="s">
        <v>403</v>
      </c>
    </row>
    <row r="493" spans="2:20" s="65" customFormat="1" ht="14" x14ac:dyDescent="0.3">
      <c r="B493" s="23">
        <f t="shared" si="112"/>
        <v>2311654</v>
      </c>
      <c r="C493" s="23">
        <f t="shared" si="112"/>
        <v>3008120</v>
      </c>
      <c r="D493" s="23">
        <f t="shared" si="112"/>
        <v>2497172</v>
      </c>
      <c r="E493" s="23">
        <f t="shared" si="112"/>
        <v>2951096</v>
      </c>
      <c r="F493" s="23">
        <f t="shared" si="112"/>
        <v>4449779</v>
      </c>
      <c r="G493" s="23">
        <f t="shared" si="112"/>
        <v>5150763</v>
      </c>
      <c r="H493" s="23">
        <f t="shared" si="112"/>
        <v>6022744</v>
      </c>
      <c r="I493" s="23">
        <f t="shared" si="112"/>
        <v>6147696</v>
      </c>
      <c r="J493" s="23">
        <f t="shared" si="112"/>
        <v>7208022</v>
      </c>
      <c r="K493" s="23" t="str">
        <f t="shared" si="112"/>
        <v/>
      </c>
      <c r="L493" s="23">
        <f t="shared" si="113"/>
        <v>9404967</v>
      </c>
      <c r="M493" s="23">
        <f t="shared" si="113"/>
        <v>9197248</v>
      </c>
      <c r="N493" s="23">
        <f t="shared" si="113"/>
        <v>4731521</v>
      </c>
      <c r="O493" s="23">
        <f t="shared" si="113"/>
        <v>6724126</v>
      </c>
      <c r="P493" s="23">
        <f t="shared" si="113"/>
        <v>9531803</v>
      </c>
      <c r="Q493" s="23">
        <f t="shared" si="113"/>
        <v>11541047</v>
      </c>
      <c r="R493" s="23" t="str">
        <f t="shared" si="113"/>
        <v/>
      </c>
      <c r="S493" s="18"/>
      <c r="T493" s="25" t="s">
        <v>405</v>
      </c>
    </row>
    <row r="494" spans="2:20" s="65" customFormat="1" ht="14" x14ac:dyDescent="0.3">
      <c r="B494" s="23">
        <f t="shared" si="112"/>
        <v>2424456</v>
      </c>
      <c r="C494" s="23">
        <f t="shared" si="112"/>
        <v>2935509</v>
      </c>
      <c r="D494" s="23">
        <f t="shared" si="112"/>
        <v>2606710</v>
      </c>
      <c r="E494" s="23">
        <f t="shared" si="112"/>
        <v>3166073</v>
      </c>
      <c r="F494" s="23">
        <f t="shared" si="112"/>
        <v>6114764</v>
      </c>
      <c r="G494" s="23">
        <f t="shared" si="112"/>
        <v>5143870</v>
      </c>
      <c r="H494" s="23">
        <f t="shared" si="112"/>
        <v>6071599</v>
      </c>
      <c r="I494" s="23">
        <f t="shared" si="112"/>
        <v>6377661</v>
      </c>
      <c r="J494" s="23">
        <f t="shared" si="112"/>
        <v>7326976</v>
      </c>
      <c r="K494" s="23" t="str">
        <f t="shared" si="112"/>
        <v/>
      </c>
      <c r="L494" s="23">
        <f t="shared" si="113"/>
        <v>9498649</v>
      </c>
      <c r="M494" s="23">
        <f t="shared" si="113"/>
        <v>9454361</v>
      </c>
      <c r="N494" s="23">
        <f t="shared" si="113"/>
        <v>7599259</v>
      </c>
      <c r="O494" s="23">
        <f t="shared" si="113"/>
        <v>5458663</v>
      </c>
      <c r="P494" s="23">
        <f t="shared" si="113"/>
        <v>9748117</v>
      </c>
      <c r="Q494" s="23">
        <f t="shared" si="113"/>
        <v>12721870</v>
      </c>
      <c r="R494" s="23" t="str">
        <f t="shared" si="113"/>
        <v/>
      </c>
      <c r="S494" s="18"/>
      <c r="T494" s="25" t="s">
        <v>407</v>
      </c>
    </row>
    <row r="495" spans="2:20" s="65" customFormat="1" ht="14" x14ac:dyDescent="0.3">
      <c r="B495" s="23">
        <f t="shared" si="112"/>
        <v>2481988</v>
      </c>
      <c r="C495" s="23">
        <f t="shared" si="112"/>
        <v>7026327.9699999997</v>
      </c>
      <c r="D495" s="23">
        <f t="shared" si="112"/>
        <v>3294683.53</v>
      </c>
      <c r="E495" s="23">
        <f t="shared" si="112"/>
        <v>3757713.56</v>
      </c>
      <c r="F495" s="23">
        <f t="shared" si="112"/>
        <v>4801745.55</v>
      </c>
      <c r="G495" s="23">
        <f t="shared" si="112"/>
        <v>6181781.2199999997</v>
      </c>
      <c r="H495" s="23">
        <f t="shared" si="112"/>
        <v>6218925.5800000001</v>
      </c>
      <c r="I495" s="23">
        <f t="shared" si="112"/>
        <v>7118568.75</v>
      </c>
      <c r="J495" s="23">
        <f t="shared" si="112"/>
        <v>7490605.2199999997</v>
      </c>
      <c r="K495" s="23">
        <f t="shared" si="112"/>
        <v>8058425.6200000001</v>
      </c>
      <c r="L495" s="23">
        <f t="shared" si="113"/>
        <v>9331148.1500000004</v>
      </c>
      <c r="M495" s="23">
        <f t="shared" si="113"/>
        <v>10926390.939999999</v>
      </c>
      <c r="N495" s="23">
        <f t="shared" si="113"/>
        <v>9407666.5099999998</v>
      </c>
      <c r="O495" s="23">
        <f t="shared" si="113"/>
        <v>8354710.6100000003</v>
      </c>
      <c r="P495" s="23">
        <f t="shared" si="113"/>
        <v>10989469.65</v>
      </c>
      <c r="Q495" s="23">
        <f t="shared" si="113"/>
        <v>13375820.470000001</v>
      </c>
      <c r="R495" s="23" t="str">
        <f t="shared" si="113"/>
        <v/>
      </c>
      <c r="S495" s="18"/>
      <c r="T495" s="25" t="s">
        <v>439</v>
      </c>
    </row>
    <row r="496" spans="2:20" s="65" customFormat="1" ht="14" x14ac:dyDescent="0.3">
      <c r="B496" s="61">
        <f>SUM(B492:B495)</f>
        <v>9477341</v>
      </c>
      <c r="C496" s="61">
        <f t="shared" ref="C496:M496" si="114">SUM(C492:C495)</f>
        <v>15769628.969999999</v>
      </c>
      <c r="D496" s="61">
        <f t="shared" si="114"/>
        <v>11872579.529999999</v>
      </c>
      <c r="E496" s="61">
        <f t="shared" si="114"/>
        <v>13000563.560000001</v>
      </c>
      <c r="F496" s="61">
        <f t="shared" si="114"/>
        <v>19540962.550000001</v>
      </c>
      <c r="G496" s="61">
        <f t="shared" si="114"/>
        <v>21709022.219999999</v>
      </c>
      <c r="H496" s="61">
        <f t="shared" si="114"/>
        <v>23952845.579999998</v>
      </c>
      <c r="I496" s="61">
        <f t="shared" si="114"/>
        <v>25871848.75</v>
      </c>
      <c r="J496" s="61">
        <f t="shared" si="114"/>
        <v>29260916.219999999</v>
      </c>
      <c r="K496" s="61">
        <f t="shared" si="114"/>
        <v>15787960.620000001</v>
      </c>
      <c r="L496" s="61">
        <f t="shared" si="114"/>
        <v>36457592.149999999</v>
      </c>
      <c r="M496" s="61">
        <f t="shared" si="114"/>
        <v>38297007.939999998</v>
      </c>
      <c r="N496" s="61">
        <f>IF(N493="",N492*4,IF(N494="",(N493+N492)*2,IF(N495="",((N494+N493+N492)/3)*4,SUM(N492:N495))))</f>
        <v>33161114.509999998</v>
      </c>
      <c r="O496" s="61">
        <f>IF(O493="",O492*4,IF(O494="",(O493+O492)*2,IF(O495="",((O494+O493+O492)/3)*4,SUM(O492:O495))))</f>
        <v>30397531.609999999</v>
      </c>
      <c r="P496" s="61">
        <f>IF(P493="",P492*4,IF(P494="",(P493+P492)*2,IF(P495="",((P494+P493+P492)/3)*4,SUM(P492:P495))))</f>
        <v>38707002.649999999</v>
      </c>
      <c r="Q496" s="61">
        <f>IF(Q493="",Q492*4,IF(Q494="",(Q493+Q492)*2,IF(Q495="",((Q494+Q493+Q492)/3)*4,SUM(Q492:Q495))))</f>
        <v>48336843.469999999</v>
      </c>
      <c r="R496" s="61">
        <f>IF(R493="",R492*4,IF(R494="",(R493+R492)*2,IF(R495="",((R494+R493+R492)/3)*4,SUM(R492:R495))))</f>
        <v>50812360</v>
      </c>
      <c r="S496" s="18"/>
      <c r="T496" s="25" t="s">
        <v>409</v>
      </c>
    </row>
    <row r="497" spans="1:20" ht="14" x14ac:dyDescent="0.3">
      <c r="B497" s="201" t="s">
        <v>441</v>
      </c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48"/>
      <c r="P497" s="48"/>
      <c r="Q497" s="48"/>
      <c r="R497" s="48"/>
      <c r="S497" s="18"/>
      <c r="T497" s="25"/>
    </row>
    <row r="498" spans="1:20" ht="14" x14ac:dyDescent="0.3">
      <c r="B498" s="199" t="s">
        <v>269</v>
      </c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49"/>
      <c r="P498" s="49"/>
      <c r="Q498" s="49"/>
      <c r="R498" s="49"/>
      <c r="S498" s="18"/>
      <c r="T498" s="25"/>
    </row>
    <row r="499" spans="1:20" ht="14" x14ac:dyDescent="0.3">
      <c r="B499" s="23">
        <f t="shared" ref="B499:K502" si="115">IFERROR(VLOOKUP($B$498,$130:$216,MATCH($T499&amp;"/"&amp;B$348,$128:$128,0),FALSE),"")</f>
        <v>1154035</v>
      </c>
      <c r="C499" s="23">
        <f t="shared" si="115"/>
        <v>1517455</v>
      </c>
      <c r="D499" s="23">
        <f t="shared" si="115"/>
        <v>1746319</v>
      </c>
      <c r="E499" s="23">
        <f t="shared" si="115"/>
        <v>1836933</v>
      </c>
      <c r="F499" s="23">
        <f t="shared" si="115"/>
        <v>2185728</v>
      </c>
      <c r="G499" s="23">
        <f t="shared" si="115"/>
        <v>2491752</v>
      </c>
      <c r="H499" s="23">
        <f t="shared" si="115"/>
        <v>2723379</v>
      </c>
      <c r="I499" s="23">
        <f t="shared" si="115"/>
        <v>2864096</v>
      </c>
      <c r="J499" s="23">
        <f t="shared" si="115"/>
        <v>3424053</v>
      </c>
      <c r="K499" s="23">
        <f t="shared" si="115"/>
        <v>3460130</v>
      </c>
      <c r="L499" s="23">
        <f t="shared" ref="L499:R502" si="116">IFERROR(VLOOKUP($B$498,$130:$216,MATCH($T499&amp;"/"&amp;L$348,$128:$128,0),FALSE),"")</f>
        <v>3852155</v>
      </c>
      <c r="M499" s="23">
        <f t="shared" si="116"/>
        <v>4055071</v>
      </c>
      <c r="N499" s="23">
        <f t="shared" si="116"/>
        <v>4037940</v>
      </c>
      <c r="O499" s="23">
        <f t="shared" si="116"/>
        <v>3518952</v>
      </c>
      <c r="P499" s="23">
        <f t="shared" si="116"/>
        <v>4055615</v>
      </c>
      <c r="Q499" s="23">
        <f t="shared" si="116"/>
        <v>4755361</v>
      </c>
      <c r="R499" s="23">
        <f t="shared" si="116"/>
        <v>5308186</v>
      </c>
      <c r="S499" s="18"/>
      <c r="T499" s="25" t="s">
        <v>403</v>
      </c>
    </row>
    <row r="500" spans="1:20" ht="14" x14ac:dyDescent="0.3">
      <c r="B500" s="23">
        <f t="shared" si="115"/>
        <v>1179051</v>
      </c>
      <c r="C500" s="23">
        <f t="shared" si="115"/>
        <v>1666241</v>
      </c>
      <c r="D500" s="23">
        <f t="shared" si="115"/>
        <v>1689167</v>
      </c>
      <c r="E500" s="23">
        <f t="shared" si="115"/>
        <v>1892941</v>
      </c>
      <c r="F500" s="23">
        <f t="shared" si="115"/>
        <v>2300795</v>
      </c>
      <c r="G500" s="23">
        <f t="shared" si="115"/>
        <v>2592979</v>
      </c>
      <c r="H500" s="23">
        <f t="shared" si="115"/>
        <v>2877429</v>
      </c>
      <c r="I500" s="23">
        <f t="shared" si="115"/>
        <v>3021984</v>
      </c>
      <c r="J500" s="23">
        <f t="shared" si="115"/>
        <v>3465954</v>
      </c>
      <c r="K500" s="23" t="str">
        <f t="shared" si="115"/>
        <v/>
      </c>
      <c r="L500" s="23">
        <f t="shared" si="116"/>
        <v>4618125</v>
      </c>
      <c r="M500" s="23">
        <f t="shared" si="116"/>
        <v>4515973</v>
      </c>
      <c r="N500" s="23">
        <f t="shared" si="116"/>
        <v>3055485</v>
      </c>
      <c r="O500" s="23">
        <f t="shared" si="116"/>
        <v>3574284</v>
      </c>
      <c r="P500" s="23">
        <f t="shared" si="116"/>
        <v>4407337</v>
      </c>
      <c r="Q500" s="23">
        <f t="shared" si="116"/>
        <v>5274368</v>
      </c>
      <c r="R500" s="23" t="str">
        <f t="shared" si="116"/>
        <v/>
      </c>
      <c r="S500" s="18"/>
      <c r="T500" s="25" t="s">
        <v>405</v>
      </c>
    </row>
    <row r="501" spans="1:20" ht="14" x14ac:dyDescent="0.3">
      <c r="B501" s="23">
        <f t="shared" si="115"/>
        <v>1224175</v>
      </c>
      <c r="C501" s="23">
        <f t="shared" si="115"/>
        <v>1719148</v>
      </c>
      <c r="D501" s="23">
        <f t="shared" si="115"/>
        <v>1707161</v>
      </c>
      <c r="E501" s="23">
        <f t="shared" si="115"/>
        <v>1988315</v>
      </c>
      <c r="F501" s="23">
        <f t="shared" si="115"/>
        <v>2369989</v>
      </c>
      <c r="G501" s="23">
        <f t="shared" si="115"/>
        <v>2636290</v>
      </c>
      <c r="H501" s="23">
        <f t="shared" si="115"/>
        <v>3021914</v>
      </c>
      <c r="I501" s="23">
        <f t="shared" si="115"/>
        <v>3243021</v>
      </c>
      <c r="J501" s="23">
        <f t="shared" si="115"/>
        <v>3511221</v>
      </c>
      <c r="K501" s="23" t="str">
        <f t="shared" si="115"/>
        <v/>
      </c>
      <c r="L501" s="23">
        <f t="shared" si="116"/>
        <v>4538770</v>
      </c>
      <c r="M501" s="23">
        <f t="shared" si="116"/>
        <v>4558372</v>
      </c>
      <c r="N501" s="23">
        <f t="shared" si="116"/>
        <v>3708449</v>
      </c>
      <c r="O501" s="23">
        <f t="shared" si="116"/>
        <v>3360400</v>
      </c>
      <c r="P501" s="23">
        <f t="shared" si="116"/>
        <v>4522706</v>
      </c>
      <c r="Q501" s="23">
        <f t="shared" si="116"/>
        <v>5763611</v>
      </c>
      <c r="R501" s="23" t="str">
        <f t="shared" si="116"/>
        <v/>
      </c>
      <c r="S501" s="18"/>
      <c r="T501" s="25" t="s">
        <v>407</v>
      </c>
    </row>
    <row r="502" spans="1:20" ht="14" x14ac:dyDescent="0.3">
      <c r="B502" s="60">
        <f t="shared" si="115"/>
        <v>1332337</v>
      </c>
      <c r="C502" s="60">
        <f t="shared" si="115"/>
        <v>1793833.85</v>
      </c>
      <c r="D502" s="60">
        <f t="shared" si="115"/>
        <v>1778399.83</v>
      </c>
      <c r="E502" s="60">
        <f t="shared" si="115"/>
        <v>2065257.22</v>
      </c>
      <c r="F502" s="60">
        <f t="shared" si="115"/>
        <v>2576886.83</v>
      </c>
      <c r="G502" s="60">
        <f t="shared" si="115"/>
        <v>2820602.65</v>
      </c>
      <c r="H502" s="60">
        <f t="shared" si="115"/>
        <v>2993518.87</v>
      </c>
      <c r="I502" s="60">
        <f t="shared" si="115"/>
        <v>3504621.53</v>
      </c>
      <c r="J502" s="60">
        <f t="shared" si="115"/>
        <v>3639370.22</v>
      </c>
      <c r="K502" s="60">
        <f t="shared" si="115"/>
        <v>3818894.74</v>
      </c>
      <c r="L502" s="60">
        <f t="shared" si="116"/>
        <v>4569955.6500000004</v>
      </c>
      <c r="M502" s="60">
        <f t="shared" si="116"/>
        <v>4978212.01</v>
      </c>
      <c r="N502" s="60">
        <f t="shared" si="116"/>
        <v>4235180.7300000004</v>
      </c>
      <c r="O502" s="60">
        <f t="shared" si="116"/>
        <v>4319950</v>
      </c>
      <c r="P502" s="60">
        <f t="shared" si="116"/>
        <v>5047094.4000000004</v>
      </c>
      <c r="Q502" s="60">
        <f t="shared" si="116"/>
        <v>5715665.1600000001</v>
      </c>
      <c r="R502" s="60" t="str">
        <f t="shared" si="116"/>
        <v/>
      </c>
      <c r="S502" s="18"/>
      <c r="T502" s="25" t="s">
        <v>439</v>
      </c>
    </row>
    <row r="503" spans="1:20" ht="14" x14ac:dyDescent="0.3">
      <c r="B503" s="60">
        <f>SUM(B499:B502)</f>
        <v>4889598</v>
      </c>
      <c r="C503" s="60">
        <f t="shared" ref="C503:M503" si="117">SUM(C499:C502)</f>
        <v>6696677.8499999996</v>
      </c>
      <c r="D503" s="60">
        <f t="shared" si="117"/>
        <v>6921046.8300000001</v>
      </c>
      <c r="E503" s="60">
        <f t="shared" si="117"/>
        <v>7783446.2199999997</v>
      </c>
      <c r="F503" s="60">
        <f t="shared" si="117"/>
        <v>9433398.8300000001</v>
      </c>
      <c r="G503" s="60">
        <f t="shared" si="117"/>
        <v>10541623.65</v>
      </c>
      <c r="H503" s="60">
        <f t="shared" si="117"/>
        <v>11616240.870000001</v>
      </c>
      <c r="I503" s="60">
        <f t="shared" si="117"/>
        <v>12633722.529999999</v>
      </c>
      <c r="J503" s="60">
        <f t="shared" si="117"/>
        <v>14040598.220000001</v>
      </c>
      <c r="K503" s="60">
        <f t="shared" si="117"/>
        <v>7279024.7400000002</v>
      </c>
      <c r="L503" s="60">
        <f t="shared" si="117"/>
        <v>17579005.649999999</v>
      </c>
      <c r="M503" s="60">
        <f t="shared" si="117"/>
        <v>18107628.009999998</v>
      </c>
      <c r="N503" s="60">
        <f>IF(N500="",N499*4,IF(N501="",(N500+N499)*2,IF(N502="",((N501+N500+N499)/3)*4,SUM(N499:N502))))</f>
        <v>15037054.73</v>
      </c>
      <c r="O503" s="60">
        <f>IF(O500="",O499*4,IF(O501="",(O500+O499)*2,IF(O502="",((O501+O500+O499)/3)*4,SUM(O499:O502))))</f>
        <v>14773586</v>
      </c>
      <c r="P503" s="60">
        <f>IF(P500="",P499*4,IF(P501="",(P500+P499)*2,IF(P502="",((P501+P500+P499)/3)*4,SUM(P499:P502))))</f>
        <v>18032752.399999999</v>
      </c>
      <c r="Q503" s="60">
        <f>IF(Q500="",Q499*4,IF(Q501="",(Q500+Q499)*2,IF(Q502="",((Q501+Q500+Q499)/3)*4,SUM(Q499:Q502))))</f>
        <v>21509005.16</v>
      </c>
      <c r="R503" s="60">
        <f>IF(R500="",R499*4,IF(R501="",(R500+R499)*2,IF(R502="",((R501+R500+R499)/3)*4,SUM(R499:R502))))</f>
        <v>21232744</v>
      </c>
      <c r="S503" s="18"/>
      <c r="T503" s="25" t="s">
        <v>409</v>
      </c>
    </row>
    <row r="504" spans="1:20" ht="14" x14ac:dyDescent="0.3">
      <c r="B504" s="66">
        <f>B503/B$465</f>
        <v>0.56864842787183212</v>
      </c>
      <c r="C504" s="67">
        <f>C503/C$465</f>
        <v>0.61244930675012432</v>
      </c>
      <c r="D504" s="67">
        <f t="shared" ref="D504:R504" si="118">D503/D$465</f>
        <v>0.65727549481196856</v>
      </c>
      <c r="E504" s="67">
        <f t="shared" si="118"/>
        <v>0.65129466966023686</v>
      </c>
      <c r="F504" s="67">
        <f t="shared" si="118"/>
        <v>0.5627924489017978</v>
      </c>
      <c r="G504" s="67">
        <f t="shared" si="118"/>
        <v>0.52937935512516165</v>
      </c>
      <c r="H504" s="67">
        <f t="shared" si="118"/>
        <v>0.52073155488967737</v>
      </c>
      <c r="I504" s="67">
        <f t="shared" si="118"/>
        <v>0.52027956341042958</v>
      </c>
      <c r="J504" s="67">
        <f t="shared" si="118"/>
        <v>0.50809692481847835</v>
      </c>
      <c r="K504" s="67">
        <f t="shared" si="118"/>
        <v>0.50148492806363698</v>
      </c>
      <c r="L504" s="67">
        <f t="shared" si="118"/>
        <v>0.51875270078359903</v>
      </c>
      <c r="M504" s="67">
        <f t="shared" si="118"/>
        <v>0.49313529610471063</v>
      </c>
      <c r="N504" s="68">
        <f t="shared" si="118"/>
        <v>0.53969702796134034</v>
      </c>
      <c r="O504" s="68">
        <f t="shared" si="118"/>
        <v>0.5625684273392022</v>
      </c>
      <c r="P504" s="68">
        <f t="shared" si="118"/>
        <v>0.48570712929781251</v>
      </c>
      <c r="Q504" s="68">
        <f t="shared" si="118"/>
        <v>0.4560815142172357</v>
      </c>
      <c r="R504" s="68">
        <f t="shared" si="118"/>
        <v>0.43603887838761296</v>
      </c>
      <c r="S504" s="18"/>
      <c r="T504" s="32" t="s">
        <v>411</v>
      </c>
    </row>
    <row r="505" spans="1:20" s="54" customFormat="1" ht="14" x14ac:dyDescent="0.3">
      <c r="A505" s="51"/>
      <c r="B505" s="62"/>
      <c r="C505" s="69">
        <f t="shared" ref="C505:M505" si="119">C503/B503-1</f>
        <v>0.36957636394648397</v>
      </c>
      <c r="D505" s="69">
        <f t="shared" si="119"/>
        <v>3.3504520454123554E-2</v>
      </c>
      <c r="E505" s="69">
        <f t="shared" si="119"/>
        <v>0.12460533950757835</v>
      </c>
      <c r="F505" s="69">
        <f t="shared" si="119"/>
        <v>0.211982271523937</v>
      </c>
      <c r="G505" s="69">
        <f t="shared" si="119"/>
        <v>0.11747884722902158</v>
      </c>
      <c r="H505" s="69">
        <f t="shared" si="119"/>
        <v>0.10194038941999239</v>
      </c>
      <c r="I505" s="69">
        <f t="shared" si="119"/>
        <v>8.7591301815007849E-2</v>
      </c>
      <c r="J505" s="69">
        <f t="shared" si="119"/>
        <v>0.11135876117741539</v>
      </c>
      <c r="K505" s="69">
        <f t="shared" si="119"/>
        <v>-0.48157303371650784</v>
      </c>
      <c r="L505" s="69">
        <f t="shared" si="119"/>
        <v>1.4150221050079845</v>
      </c>
      <c r="M505" s="69">
        <f t="shared" si="119"/>
        <v>3.0071232157548033E-2</v>
      </c>
      <c r="N505" s="69">
        <f>N503/M503-1</f>
        <v>-0.16957346806021545</v>
      </c>
      <c r="O505" s="69">
        <f>O503/N503-1</f>
        <v>-1.7521298866749579E-2</v>
      </c>
      <c r="P505" s="69">
        <f>P503/O503-1</f>
        <v>0.22060767101501289</v>
      </c>
      <c r="Q505" s="69">
        <f>Q503/P503-1</f>
        <v>0.19277438534563385</v>
      </c>
      <c r="R505" s="69">
        <f>R503/Q503-1</f>
        <v>-1.2843976648151068E-2</v>
      </c>
      <c r="S505" s="58"/>
      <c r="T505" s="53" t="s">
        <v>440</v>
      </c>
    </row>
    <row r="506" spans="1:20" ht="14" x14ac:dyDescent="0.3">
      <c r="B506" s="198" t="s">
        <v>410</v>
      </c>
      <c r="C506" s="198"/>
      <c r="D506" s="198"/>
      <c r="E506" s="198"/>
      <c r="F506" s="198"/>
      <c r="G506" s="198"/>
      <c r="H506" s="198"/>
      <c r="I506" s="198"/>
      <c r="J506" s="198"/>
      <c r="K506" s="198"/>
      <c r="L506" s="198"/>
      <c r="M506" s="198"/>
      <c r="N506" s="198"/>
      <c r="O506" s="55"/>
      <c r="P506" s="55"/>
      <c r="Q506" s="55"/>
      <c r="R506" s="55"/>
      <c r="S506" s="18"/>
      <c r="T506" s="25"/>
    </row>
    <row r="507" spans="1:20" ht="14" x14ac:dyDescent="0.3">
      <c r="B507" s="61">
        <f t="shared" ref="B507:R511" si="120">IFERROR(B461-B499,"")</f>
        <v>936644</v>
      </c>
      <c r="C507" s="61">
        <f t="shared" si="120"/>
        <v>1080606</v>
      </c>
      <c r="D507" s="61">
        <f t="shared" si="120"/>
        <v>1160699</v>
      </c>
      <c r="E507" s="61">
        <f t="shared" si="120"/>
        <v>1058904</v>
      </c>
      <c r="F507" s="61">
        <f t="shared" si="120"/>
        <v>1728756</v>
      </c>
      <c r="G507" s="61">
        <f t="shared" si="120"/>
        <v>2375658</v>
      </c>
      <c r="H507" s="61">
        <f t="shared" si="120"/>
        <v>2550110</v>
      </c>
      <c r="I507" s="61">
        <f t="shared" si="120"/>
        <v>2897334</v>
      </c>
      <c r="J507" s="61">
        <f t="shared" si="120"/>
        <v>3379305</v>
      </c>
      <c r="K507" s="61">
        <f t="shared" si="120"/>
        <v>3744976</v>
      </c>
      <c r="L507" s="61">
        <f t="shared" si="120"/>
        <v>3878284</v>
      </c>
      <c r="M507" s="61">
        <f t="shared" si="120"/>
        <v>4087215</v>
      </c>
      <c r="N507" s="61">
        <f t="shared" si="120"/>
        <v>4161600</v>
      </c>
      <c r="O507" s="61">
        <f t="shared" si="120"/>
        <v>3323785</v>
      </c>
      <c r="P507" s="61">
        <f t="shared" si="120"/>
        <v>4088875</v>
      </c>
      <c r="Q507" s="61">
        <f t="shared" si="120"/>
        <v>5633436</v>
      </c>
      <c r="R507" s="61">
        <f t="shared" si="120"/>
        <v>6865467</v>
      </c>
      <c r="S507" s="18"/>
      <c r="T507" s="25" t="s">
        <v>403</v>
      </c>
    </row>
    <row r="508" spans="1:20" ht="14" x14ac:dyDescent="0.3">
      <c r="B508" s="23">
        <f t="shared" si="120"/>
        <v>952937</v>
      </c>
      <c r="C508" s="23">
        <f t="shared" si="120"/>
        <v>1085600</v>
      </c>
      <c r="D508" s="23">
        <f t="shared" si="120"/>
        <v>651978</v>
      </c>
      <c r="E508" s="23">
        <f t="shared" si="120"/>
        <v>874811</v>
      </c>
      <c r="F508" s="23">
        <f t="shared" si="120"/>
        <v>1833569</v>
      </c>
      <c r="G508" s="23">
        <f t="shared" si="120"/>
        <v>2269041</v>
      </c>
      <c r="H508" s="23">
        <f t="shared" si="120"/>
        <v>2642282</v>
      </c>
      <c r="I508" s="23">
        <f t="shared" si="120"/>
        <v>2825707</v>
      </c>
      <c r="J508" s="23">
        <f t="shared" si="120"/>
        <v>3334050</v>
      </c>
      <c r="K508" s="23" t="str">
        <f t="shared" si="120"/>
        <v/>
      </c>
      <c r="L508" s="23">
        <f t="shared" si="120"/>
        <v>4260104</v>
      </c>
      <c r="M508" s="23">
        <f t="shared" si="120"/>
        <v>4117852</v>
      </c>
      <c r="N508" s="23">
        <f t="shared" si="120"/>
        <v>1223776</v>
      </c>
      <c r="O508" s="23">
        <f t="shared" si="120"/>
        <v>2766585</v>
      </c>
      <c r="P508" s="23">
        <f t="shared" si="120"/>
        <v>4549437</v>
      </c>
      <c r="Q508" s="23">
        <f t="shared" si="120"/>
        <v>5998157</v>
      </c>
      <c r="R508" s="23" t="str">
        <f t="shared" si="120"/>
        <v/>
      </c>
      <c r="S508" s="18"/>
      <c r="T508" s="25" t="s">
        <v>405</v>
      </c>
    </row>
    <row r="509" spans="1:20" ht="14" x14ac:dyDescent="0.3">
      <c r="B509" s="23">
        <f t="shared" si="120"/>
        <v>936114</v>
      </c>
      <c r="C509" s="23">
        <f t="shared" si="120"/>
        <v>1063776</v>
      </c>
      <c r="D509" s="23">
        <f t="shared" si="120"/>
        <v>708552</v>
      </c>
      <c r="E509" s="23">
        <f t="shared" si="120"/>
        <v>971378</v>
      </c>
      <c r="F509" s="23">
        <f t="shared" si="120"/>
        <v>1885261</v>
      </c>
      <c r="G509" s="23">
        <f t="shared" si="120"/>
        <v>2227960</v>
      </c>
      <c r="H509" s="23">
        <f t="shared" si="120"/>
        <v>2737700</v>
      </c>
      <c r="I509" s="23">
        <f t="shared" si="120"/>
        <v>2827982</v>
      </c>
      <c r="J509" s="23">
        <f t="shared" si="120"/>
        <v>3418778</v>
      </c>
      <c r="K509" s="23" t="str">
        <f t="shared" si="120"/>
        <v/>
      </c>
      <c r="L509" s="23">
        <f t="shared" si="120"/>
        <v>4107229</v>
      </c>
      <c r="M509" s="23">
        <f t="shared" si="120"/>
        <v>4252171</v>
      </c>
      <c r="N509" s="23">
        <f t="shared" si="120"/>
        <v>3609476</v>
      </c>
      <c r="O509" s="23">
        <f t="shared" si="120"/>
        <v>1672052</v>
      </c>
      <c r="P509" s="23">
        <f t="shared" si="120"/>
        <v>4887801</v>
      </c>
      <c r="Q509" s="23">
        <f t="shared" si="120"/>
        <v>6599510</v>
      </c>
      <c r="R509" s="23" t="str">
        <f t="shared" si="120"/>
        <v/>
      </c>
      <c r="S509" s="18"/>
      <c r="T509" s="25" t="s">
        <v>407</v>
      </c>
    </row>
    <row r="510" spans="1:20" ht="14" x14ac:dyDescent="0.3">
      <c r="B510" s="60">
        <f t="shared" si="120"/>
        <v>883338</v>
      </c>
      <c r="C510" s="60">
        <f t="shared" si="120"/>
        <v>1007596.71</v>
      </c>
      <c r="D510" s="60">
        <f t="shared" si="120"/>
        <v>1087626.6000000001</v>
      </c>
      <c r="E510" s="60">
        <f t="shared" si="120"/>
        <v>1262189.97</v>
      </c>
      <c r="F510" s="60">
        <f t="shared" si="120"/>
        <v>1880787.38</v>
      </c>
      <c r="G510" s="60">
        <f t="shared" si="120"/>
        <v>2498892.1800000002</v>
      </c>
      <c r="H510" s="60">
        <f t="shared" si="120"/>
        <v>2761208.8200000003</v>
      </c>
      <c r="I510" s="60">
        <f t="shared" si="120"/>
        <v>3097819.8800000004</v>
      </c>
      <c r="J510" s="60">
        <f t="shared" si="120"/>
        <v>3460969.23</v>
      </c>
      <c r="K510" s="60">
        <f t="shared" si="120"/>
        <v>3490941.45</v>
      </c>
      <c r="L510" s="60">
        <f t="shared" si="120"/>
        <v>4062440.7300000004</v>
      </c>
      <c r="M510" s="60">
        <f t="shared" si="120"/>
        <v>6154525.5099999998</v>
      </c>
      <c r="N510" s="60">
        <f t="shared" si="120"/>
        <v>3830123.17</v>
      </c>
      <c r="O510" s="60">
        <f t="shared" si="120"/>
        <v>3724950.2800000003</v>
      </c>
      <c r="P510" s="60">
        <f t="shared" si="120"/>
        <v>5567936.5600000005</v>
      </c>
      <c r="Q510" s="60">
        <f t="shared" si="120"/>
        <v>7420332.4399999995</v>
      </c>
      <c r="R510" s="60" t="str">
        <f t="shared" si="120"/>
        <v/>
      </c>
      <c r="S510" s="18"/>
      <c r="T510" s="25" t="s">
        <v>439</v>
      </c>
    </row>
    <row r="511" spans="1:20" ht="14" x14ac:dyDescent="0.3">
      <c r="B511" s="61">
        <f t="shared" si="120"/>
        <v>3709033</v>
      </c>
      <c r="C511" s="61">
        <f t="shared" si="120"/>
        <v>4237578.7100000009</v>
      </c>
      <c r="D511" s="61">
        <f t="shared" si="120"/>
        <v>3608855.5999999996</v>
      </c>
      <c r="E511" s="61">
        <f t="shared" si="120"/>
        <v>4167282.9699999997</v>
      </c>
      <c r="F511" s="61">
        <f t="shared" si="120"/>
        <v>7328373.3800000008</v>
      </c>
      <c r="G511" s="61">
        <f t="shared" si="120"/>
        <v>9371551.1799999978</v>
      </c>
      <c r="H511" s="61">
        <f t="shared" si="120"/>
        <v>10691300.82</v>
      </c>
      <c r="I511" s="61">
        <f t="shared" si="120"/>
        <v>11648842.880000001</v>
      </c>
      <c r="J511" s="61">
        <f t="shared" si="120"/>
        <v>13593102.229999999</v>
      </c>
      <c r="K511" s="61">
        <f t="shared" si="120"/>
        <v>7235917.4500000011</v>
      </c>
      <c r="L511" s="61">
        <f t="shared" si="120"/>
        <v>16308057.730000004</v>
      </c>
      <c r="M511" s="61">
        <f t="shared" si="120"/>
        <v>18611763.509999998</v>
      </c>
      <c r="N511" s="61">
        <f t="shared" si="120"/>
        <v>12824975.169999998</v>
      </c>
      <c r="O511" s="61">
        <f t="shared" si="120"/>
        <v>11487372.280000001</v>
      </c>
      <c r="P511" s="61">
        <f t="shared" si="120"/>
        <v>19094049.560000002</v>
      </c>
      <c r="Q511" s="61">
        <f t="shared" si="120"/>
        <v>25651435.440000001</v>
      </c>
      <c r="R511" s="61">
        <f t="shared" si="120"/>
        <v>27461868</v>
      </c>
      <c r="S511" s="18"/>
      <c r="T511" s="25" t="s">
        <v>409</v>
      </c>
    </row>
    <row r="512" spans="1:20" ht="14" x14ac:dyDescent="0.3">
      <c r="B512" s="69">
        <f t="shared" ref="B512:R512" si="121">B511/B$465</f>
        <v>0.43135157212816783</v>
      </c>
      <c r="C512" s="69">
        <f t="shared" si="121"/>
        <v>0.38755069324987568</v>
      </c>
      <c r="D512" s="69">
        <f t="shared" si="121"/>
        <v>0.34272450518803144</v>
      </c>
      <c r="E512" s="69">
        <f t="shared" si="121"/>
        <v>0.34870533033976314</v>
      </c>
      <c r="F512" s="69">
        <f t="shared" si="121"/>
        <v>0.4372075510982022</v>
      </c>
      <c r="G512" s="69">
        <f t="shared" si="121"/>
        <v>0.47062064487483829</v>
      </c>
      <c r="H512" s="69">
        <f t="shared" si="121"/>
        <v>0.47926844511032268</v>
      </c>
      <c r="I512" s="69">
        <f t="shared" si="121"/>
        <v>0.47972043658957042</v>
      </c>
      <c r="J512" s="69">
        <f t="shared" si="121"/>
        <v>0.49190307518152165</v>
      </c>
      <c r="K512" s="69">
        <f t="shared" si="121"/>
        <v>0.49851507193636302</v>
      </c>
      <c r="L512" s="69">
        <f t="shared" si="121"/>
        <v>0.48124729921640091</v>
      </c>
      <c r="M512" s="69">
        <f t="shared" si="121"/>
        <v>0.50686470389528937</v>
      </c>
      <c r="N512" s="69">
        <f t="shared" si="121"/>
        <v>0.46030297203865966</v>
      </c>
      <c r="O512" s="69">
        <f t="shared" si="121"/>
        <v>0.43743157266079785</v>
      </c>
      <c r="P512" s="69">
        <f t="shared" si="121"/>
        <v>0.51429287070218754</v>
      </c>
      <c r="Q512" s="69">
        <f t="shared" si="121"/>
        <v>0.54391848578276436</v>
      </c>
      <c r="R512" s="69">
        <f t="shared" si="121"/>
        <v>0.56396112161238698</v>
      </c>
      <c r="S512" s="18"/>
      <c r="T512" s="70" t="s">
        <v>442</v>
      </c>
    </row>
    <row r="513" spans="1:20" s="54" customFormat="1" ht="14" x14ac:dyDescent="0.3">
      <c r="A513" s="51"/>
      <c r="B513" s="62"/>
      <c r="C513" s="69">
        <f t="shared" ref="C513:M513" si="122">C511/B511-1</f>
        <v>0.14250229372453704</v>
      </c>
      <c r="D513" s="69">
        <f t="shared" si="122"/>
        <v>-0.14836847950843168</v>
      </c>
      <c r="E513" s="69">
        <f t="shared" si="122"/>
        <v>0.15473807541648377</v>
      </c>
      <c r="F513" s="69">
        <f t="shared" si="122"/>
        <v>0.75854949921963222</v>
      </c>
      <c r="G513" s="69">
        <f t="shared" si="122"/>
        <v>0.27880372547284105</v>
      </c>
      <c r="H513" s="69">
        <f t="shared" si="122"/>
        <v>0.14082510084525857</v>
      </c>
      <c r="I513" s="69">
        <f t="shared" si="122"/>
        <v>8.9562727316468971E-2</v>
      </c>
      <c r="J513" s="69">
        <f t="shared" si="122"/>
        <v>0.16690579227728386</v>
      </c>
      <c r="K513" s="69">
        <f t="shared" si="122"/>
        <v>-0.46767725810004435</v>
      </c>
      <c r="L513" s="69">
        <f t="shared" si="122"/>
        <v>1.253765032933039</v>
      </c>
      <c r="M513" s="69">
        <f t="shared" si="122"/>
        <v>0.14126181168479301</v>
      </c>
      <c r="N513" s="69">
        <f>N511/M511-1</f>
        <v>-0.31092101169729514</v>
      </c>
      <c r="O513" s="69">
        <f>O511/N511-1</f>
        <v>-0.10429672356238928</v>
      </c>
      <c r="P513" s="69">
        <f>P511/O511-1</f>
        <v>0.66217731040575289</v>
      </c>
      <c r="Q513" s="69">
        <f>Q511/P511-1</f>
        <v>0.34342562374704544</v>
      </c>
      <c r="R513" s="69">
        <f>R511/Q511-1</f>
        <v>7.0578216343279987E-2</v>
      </c>
      <c r="S513" s="58"/>
      <c r="T513" s="53" t="s">
        <v>440</v>
      </c>
    </row>
    <row r="514" spans="1:20" ht="14" x14ac:dyDescent="0.3">
      <c r="B514" s="201" t="s">
        <v>443</v>
      </c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48"/>
      <c r="P514" s="48"/>
      <c r="Q514" s="48"/>
      <c r="R514" s="48"/>
      <c r="S514" s="18"/>
      <c r="T514" s="3"/>
    </row>
    <row r="515" spans="1:20" ht="14" x14ac:dyDescent="0.3">
      <c r="B515" s="199" t="s">
        <v>444</v>
      </c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49"/>
      <c r="P515" s="49"/>
      <c r="Q515" s="49"/>
      <c r="R515" s="49"/>
      <c r="S515" s="18"/>
      <c r="T515" s="3"/>
    </row>
    <row r="516" spans="1:20" ht="14" x14ac:dyDescent="0.3">
      <c r="B516" s="61" t="str">
        <f t="shared" ref="B516:K519" si="123">IFERROR(VLOOKUP($B$515,$130:$216,MATCH($T516&amp;"/"&amp;B$348,$128:$128,0),FALSE),"")</f>
        <v/>
      </c>
      <c r="C516" s="61" t="str">
        <f t="shared" si="123"/>
        <v/>
      </c>
      <c r="D516" s="61" t="str">
        <f t="shared" si="123"/>
        <v/>
      </c>
      <c r="E516" s="61" t="str">
        <f t="shared" si="123"/>
        <v/>
      </c>
      <c r="F516" s="61" t="str">
        <f t="shared" si="123"/>
        <v/>
      </c>
      <c r="G516" s="61" t="str">
        <f t="shared" si="123"/>
        <v/>
      </c>
      <c r="H516" s="61" t="str">
        <f t="shared" si="123"/>
        <v/>
      </c>
      <c r="I516" s="61" t="str">
        <f t="shared" si="123"/>
        <v/>
      </c>
      <c r="J516" s="61" t="str">
        <f t="shared" si="123"/>
        <v/>
      </c>
      <c r="K516" s="61" t="str">
        <f t="shared" si="123"/>
        <v/>
      </c>
      <c r="L516" s="61" t="str">
        <f t="shared" ref="L516:R519" si="124">IFERROR(VLOOKUP($B$515,$130:$216,MATCH($T516&amp;"/"&amp;L$348,$128:$128,0),FALSE),"")</f>
        <v/>
      </c>
      <c r="M516" s="61" t="str">
        <f t="shared" si="124"/>
        <v/>
      </c>
      <c r="N516" s="61" t="str">
        <f t="shared" si="124"/>
        <v/>
      </c>
      <c r="O516" s="61" t="str">
        <f t="shared" si="124"/>
        <v/>
      </c>
      <c r="P516" s="61" t="str">
        <f t="shared" si="124"/>
        <v/>
      </c>
      <c r="Q516" s="61" t="str">
        <f t="shared" si="124"/>
        <v/>
      </c>
      <c r="R516" s="61" t="str">
        <f t="shared" si="124"/>
        <v/>
      </c>
      <c r="S516" s="18"/>
      <c r="T516" s="25" t="s">
        <v>403</v>
      </c>
    </row>
    <row r="517" spans="1:20" ht="14" x14ac:dyDescent="0.3">
      <c r="B517" s="23" t="str">
        <f t="shared" si="123"/>
        <v/>
      </c>
      <c r="C517" s="23" t="str">
        <f t="shared" si="123"/>
        <v/>
      </c>
      <c r="D517" s="23" t="str">
        <f t="shared" si="123"/>
        <v/>
      </c>
      <c r="E517" s="23" t="str">
        <f t="shared" si="123"/>
        <v/>
      </c>
      <c r="F517" s="23" t="str">
        <f t="shared" si="123"/>
        <v/>
      </c>
      <c r="G517" s="23" t="str">
        <f t="shared" si="123"/>
        <v/>
      </c>
      <c r="H517" s="23" t="str">
        <f t="shared" si="123"/>
        <v/>
      </c>
      <c r="I517" s="23" t="str">
        <f t="shared" si="123"/>
        <v/>
      </c>
      <c r="J517" s="23" t="str">
        <f t="shared" si="123"/>
        <v/>
      </c>
      <c r="K517" s="23" t="str">
        <f t="shared" si="123"/>
        <v/>
      </c>
      <c r="L517" s="23" t="str">
        <f t="shared" si="124"/>
        <v/>
      </c>
      <c r="M517" s="23" t="str">
        <f t="shared" si="124"/>
        <v/>
      </c>
      <c r="N517" s="23" t="str">
        <f t="shared" si="124"/>
        <v/>
      </c>
      <c r="O517" s="23" t="str">
        <f t="shared" si="124"/>
        <v/>
      </c>
      <c r="P517" s="23" t="str">
        <f t="shared" si="124"/>
        <v/>
      </c>
      <c r="Q517" s="23" t="str">
        <f t="shared" si="124"/>
        <v/>
      </c>
      <c r="R517" s="23" t="str">
        <f t="shared" si="124"/>
        <v/>
      </c>
      <c r="S517" s="18"/>
      <c r="T517" s="25" t="s">
        <v>405</v>
      </c>
    </row>
    <row r="518" spans="1:20" ht="14" x14ac:dyDescent="0.3">
      <c r="B518" s="23" t="str">
        <f t="shared" si="123"/>
        <v/>
      </c>
      <c r="C518" s="23" t="str">
        <f t="shared" si="123"/>
        <v/>
      </c>
      <c r="D518" s="23" t="str">
        <f t="shared" si="123"/>
        <v/>
      </c>
      <c r="E518" s="23" t="str">
        <f t="shared" si="123"/>
        <v/>
      </c>
      <c r="F518" s="23" t="str">
        <f t="shared" si="123"/>
        <v/>
      </c>
      <c r="G518" s="23" t="str">
        <f t="shared" si="123"/>
        <v/>
      </c>
      <c r="H518" s="23" t="str">
        <f t="shared" si="123"/>
        <v/>
      </c>
      <c r="I518" s="23" t="str">
        <f t="shared" si="123"/>
        <v/>
      </c>
      <c r="J518" s="23" t="str">
        <f t="shared" si="123"/>
        <v/>
      </c>
      <c r="K518" s="23" t="str">
        <f t="shared" si="123"/>
        <v/>
      </c>
      <c r="L518" s="23" t="str">
        <f t="shared" si="124"/>
        <v/>
      </c>
      <c r="M518" s="23" t="str">
        <f t="shared" si="124"/>
        <v/>
      </c>
      <c r="N518" s="23" t="str">
        <f t="shared" si="124"/>
        <v/>
      </c>
      <c r="O518" s="23" t="str">
        <f t="shared" si="124"/>
        <v/>
      </c>
      <c r="P518" s="23" t="str">
        <f t="shared" si="124"/>
        <v/>
      </c>
      <c r="Q518" s="23" t="str">
        <f t="shared" si="124"/>
        <v/>
      </c>
      <c r="R518" s="23" t="str">
        <f t="shared" si="124"/>
        <v/>
      </c>
      <c r="S518" s="18"/>
      <c r="T518" s="25" t="s">
        <v>407</v>
      </c>
    </row>
    <row r="519" spans="1:20" ht="14" x14ac:dyDescent="0.3">
      <c r="B519" s="60" t="str">
        <f t="shared" si="123"/>
        <v/>
      </c>
      <c r="C519" s="60" t="str">
        <f t="shared" si="123"/>
        <v/>
      </c>
      <c r="D519" s="60" t="str">
        <f t="shared" si="123"/>
        <v/>
      </c>
      <c r="E519" s="60" t="str">
        <f t="shared" si="123"/>
        <v/>
      </c>
      <c r="F519" s="60" t="str">
        <f t="shared" si="123"/>
        <v/>
      </c>
      <c r="G519" s="60" t="str">
        <f t="shared" si="123"/>
        <v/>
      </c>
      <c r="H519" s="60" t="str">
        <f t="shared" si="123"/>
        <v/>
      </c>
      <c r="I519" s="60" t="str">
        <f t="shared" si="123"/>
        <v/>
      </c>
      <c r="J519" s="60" t="str">
        <f t="shared" si="123"/>
        <v/>
      </c>
      <c r="K519" s="60" t="str">
        <f t="shared" si="123"/>
        <v/>
      </c>
      <c r="L519" s="60" t="str">
        <f t="shared" si="124"/>
        <v/>
      </c>
      <c r="M519" s="60" t="str">
        <f t="shared" si="124"/>
        <v/>
      </c>
      <c r="N519" s="60" t="str">
        <f t="shared" si="124"/>
        <v/>
      </c>
      <c r="O519" s="60" t="str">
        <f t="shared" si="124"/>
        <v/>
      </c>
      <c r="P519" s="60" t="str">
        <f t="shared" si="124"/>
        <v/>
      </c>
      <c r="Q519" s="60" t="str">
        <f t="shared" si="124"/>
        <v/>
      </c>
      <c r="R519" s="60" t="str">
        <f t="shared" si="124"/>
        <v/>
      </c>
      <c r="S519" s="18"/>
      <c r="T519" s="25" t="s">
        <v>439</v>
      </c>
    </row>
    <row r="520" spans="1:20" ht="14" x14ac:dyDescent="0.3">
      <c r="B520" s="60">
        <f>SUM(B516:B519)</f>
        <v>0</v>
      </c>
      <c r="C520" s="60">
        <f t="shared" ref="C520:M520" si="125">SUM(C516:C519)</f>
        <v>0</v>
      </c>
      <c r="D520" s="60">
        <f t="shared" si="125"/>
        <v>0</v>
      </c>
      <c r="E520" s="60">
        <f t="shared" si="125"/>
        <v>0</v>
      </c>
      <c r="F520" s="60">
        <f t="shared" si="125"/>
        <v>0</v>
      </c>
      <c r="G520" s="60">
        <f t="shared" si="125"/>
        <v>0</v>
      </c>
      <c r="H520" s="60">
        <f t="shared" si="125"/>
        <v>0</v>
      </c>
      <c r="I520" s="60">
        <f t="shared" si="125"/>
        <v>0</v>
      </c>
      <c r="J520" s="60">
        <f t="shared" si="125"/>
        <v>0</v>
      </c>
      <c r="K520" s="60">
        <f t="shared" si="125"/>
        <v>0</v>
      </c>
      <c r="L520" s="60">
        <f t="shared" si="125"/>
        <v>0</v>
      </c>
      <c r="M520" s="60">
        <f t="shared" si="125"/>
        <v>0</v>
      </c>
      <c r="N520" s="60" t="e">
        <f>IF(N517="",N516*4,IF(N518="",(N517+N516)*2,IF(N519="",((N518+N517+N516)/3)*4,SUM(N516:N519))))</f>
        <v>#VALUE!</v>
      </c>
      <c r="O520" s="60" t="e">
        <f>IF(O517="",O516*4,IF(O518="",(O517+O516)*2,IF(O519="",((O518+O517+O516)/3)*4,SUM(O516:O519))))</f>
        <v>#VALUE!</v>
      </c>
      <c r="P520" s="60" t="e">
        <f>IF(P517="",P516*4,IF(P518="",(P517+P516)*2,IF(P519="",((P518+P517+P516)/3)*4,SUM(P516:P519))))</f>
        <v>#VALUE!</v>
      </c>
      <c r="Q520" s="60" t="e">
        <f>IF(Q517="",Q516*4,IF(Q518="",(Q517+Q516)*2,IF(Q519="",((Q518+Q517+Q516)/3)*4,SUM(Q516:Q519))))</f>
        <v>#VALUE!</v>
      </c>
      <c r="R520" s="60" t="e">
        <f>IF(R517="",R516*4,IF(R518="",(R517+R516)*2,IF(R519="",((R518+R517+R516)/3)*4,SUM(R516:R519))))</f>
        <v>#VALUE!</v>
      </c>
      <c r="S520" s="18"/>
      <c r="T520" s="25" t="s">
        <v>409</v>
      </c>
    </row>
    <row r="521" spans="1:20" ht="14" x14ac:dyDescent="0.3">
      <c r="B521" s="69">
        <f t="shared" ref="B521:M521" si="126">+B520/(B$465+B$472)</f>
        <v>0</v>
      </c>
      <c r="C521" s="69">
        <f t="shared" si="126"/>
        <v>0</v>
      </c>
      <c r="D521" s="69">
        <f t="shared" si="126"/>
        <v>0</v>
      </c>
      <c r="E521" s="69">
        <f t="shared" si="126"/>
        <v>0</v>
      </c>
      <c r="F521" s="69">
        <f t="shared" si="126"/>
        <v>0</v>
      </c>
      <c r="G521" s="69">
        <f t="shared" si="126"/>
        <v>0</v>
      </c>
      <c r="H521" s="69">
        <f t="shared" si="126"/>
        <v>0</v>
      </c>
      <c r="I521" s="69">
        <f t="shared" si="126"/>
        <v>0</v>
      </c>
      <c r="J521" s="69">
        <f t="shared" si="126"/>
        <v>0</v>
      </c>
      <c r="K521" s="69">
        <f t="shared" si="126"/>
        <v>0</v>
      </c>
      <c r="L521" s="69">
        <f t="shared" si="126"/>
        <v>0</v>
      </c>
      <c r="M521" s="69">
        <f t="shared" si="126"/>
        <v>0</v>
      </c>
      <c r="N521" s="69" t="e">
        <f>+N520/(N$465+N$472)</f>
        <v>#VALUE!</v>
      </c>
      <c r="O521" s="69" t="e">
        <f>+O520/(O$465+O$472)</f>
        <v>#VALUE!</v>
      </c>
      <c r="P521" s="69" t="e">
        <f>+P520/(P$465+P$472)</f>
        <v>#VALUE!</v>
      </c>
      <c r="Q521" s="69" t="e">
        <f>+Q520/(Q$465+Q$472)</f>
        <v>#VALUE!</v>
      </c>
      <c r="R521" s="69" t="e">
        <f>+R520/(R$465+R$472)</f>
        <v>#VALUE!</v>
      </c>
      <c r="S521" s="18"/>
      <c r="T521" s="32" t="s">
        <v>411</v>
      </c>
    </row>
    <row r="522" spans="1:20" s="54" customFormat="1" ht="14" x14ac:dyDescent="0.3">
      <c r="A522" s="51"/>
      <c r="B522" s="62"/>
      <c r="C522" s="69" t="e">
        <f t="shared" ref="C522:M522" si="127">C520/B520-1</f>
        <v>#DIV/0!</v>
      </c>
      <c r="D522" s="69" t="e">
        <f t="shared" si="127"/>
        <v>#DIV/0!</v>
      </c>
      <c r="E522" s="69" t="e">
        <f t="shared" si="127"/>
        <v>#DIV/0!</v>
      </c>
      <c r="F522" s="69" t="e">
        <f t="shared" si="127"/>
        <v>#DIV/0!</v>
      </c>
      <c r="G522" s="69" t="e">
        <f t="shared" si="127"/>
        <v>#DIV/0!</v>
      </c>
      <c r="H522" s="69" t="e">
        <f t="shared" si="127"/>
        <v>#DIV/0!</v>
      </c>
      <c r="I522" s="69" t="e">
        <f t="shared" si="127"/>
        <v>#DIV/0!</v>
      </c>
      <c r="J522" s="69" t="e">
        <f t="shared" si="127"/>
        <v>#DIV/0!</v>
      </c>
      <c r="K522" s="69" t="e">
        <f t="shared" si="127"/>
        <v>#DIV/0!</v>
      </c>
      <c r="L522" s="69" t="e">
        <f t="shared" si="127"/>
        <v>#DIV/0!</v>
      </c>
      <c r="M522" s="69" t="e">
        <f t="shared" si="127"/>
        <v>#DIV/0!</v>
      </c>
      <c r="N522" s="69" t="e">
        <f>N520/M520-1</f>
        <v>#VALUE!</v>
      </c>
      <c r="O522" s="69" t="e">
        <f>O520/N520-1</f>
        <v>#VALUE!</v>
      </c>
      <c r="P522" s="69" t="e">
        <f>P520/O520-1</f>
        <v>#VALUE!</v>
      </c>
      <c r="Q522" s="69" t="e">
        <f>Q520/P520-1</f>
        <v>#VALUE!</v>
      </c>
      <c r="R522" s="69" t="e">
        <f>R520/Q520-1</f>
        <v>#VALUE!</v>
      </c>
      <c r="S522" s="58"/>
      <c r="T522" s="53" t="s">
        <v>440</v>
      </c>
    </row>
    <row r="523" spans="1:20" ht="14" x14ac:dyDescent="0.3">
      <c r="B523" s="199" t="s">
        <v>274</v>
      </c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49"/>
      <c r="P523" s="49"/>
      <c r="Q523" s="49"/>
      <c r="R523" s="49"/>
      <c r="S523" s="18"/>
      <c r="T523" s="3"/>
    </row>
    <row r="524" spans="1:20" ht="14" x14ac:dyDescent="0.3">
      <c r="B524" s="61">
        <f t="shared" ref="B524:K527" si="128">IFERROR(VLOOKUP($B$523,$130:$216,MATCH($T524&amp;"/"&amp;B$348,$128:$128,0),FALSE),"")</f>
        <v>0</v>
      </c>
      <c r="C524" s="61">
        <f t="shared" si="128"/>
        <v>0</v>
      </c>
      <c r="D524" s="61">
        <f t="shared" si="128"/>
        <v>439492</v>
      </c>
      <c r="E524" s="61">
        <f t="shared" si="128"/>
        <v>520567</v>
      </c>
      <c r="F524" s="61">
        <f t="shared" si="128"/>
        <v>581574</v>
      </c>
      <c r="G524" s="61">
        <f t="shared" si="128"/>
        <v>714727</v>
      </c>
      <c r="H524" s="61">
        <f t="shared" si="128"/>
        <v>807495</v>
      </c>
      <c r="I524" s="61">
        <f t="shared" si="128"/>
        <v>862784</v>
      </c>
      <c r="J524" s="61">
        <f t="shared" si="128"/>
        <v>976676</v>
      </c>
      <c r="K524" s="61">
        <f t="shared" si="128"/>
        <v>1053690</v>
      </c>
      <c r="L524" s="61">
        <f t="shared" ref="L524:R527" si="129">IFERROR(VLOOKUP($B$523,$130:$216,MATCH($T524&amp;"/"&amp;L$348,$128:$128,0),FALSE),"")</f>
        <v>1203020</v>
      </c>
      <c r="M524" s="61">
        <f t="shared" si="129"/>
        <v>1420991</v>
      </c>
      <c r="N524" s="61">
        <f t="shared" si="129"/>
        <v>1723543</v>
      </c>
      <c r="O524" s="61">
        <f t="shared" si="129"/>
        <v>1271541</v>
      </c>
      <c r="P524" s="61">
        <f t="shared" si="129"/>
        <v>1363560</v>
      </c>
      <c r="Q524" s="61">
        <f t="shared" si="129"/>
        <v>1755763</v>
      </c>
      <c r="R524" s="61">
        <f t="shared" si="129"/>
        <v>1997980</v>
      </c>
      <c r="S524" s="18"/>
      <c r="T524" s="25" t="s">
        <v>403</v>
      </c>
    </row>
    <row r="525" spans="1:20" ht="14" x14ac:dyDescent="0.3">
      <c r="B525" s="23">
        <f t="shared" si="128"/>
        <v>0</v>
      </c>
      <c r="C525" s="23">
        <f t="shared" si="128"/>
        <v>433912</v>
      </c>
      <c r="D525" s="23">
        <f t="shared" si="128"/>
        <v>415094</v>
      </c>
      <c r="E525" s="23">
        <f t="shared" si="128"/>
        <v>553151</v>
      </c>
      <c r="F525" s="23">
        <f t="shared" si="128"/>
        <v>607711</v>
      </c>
      <c r="G525" s="23">
        <f t="shared" si="128"/>
        <v>787995</v>
      </c>
      <c r="H525" s="23">
        <f t="shared" si="128"/>
        <v>828774</v>
      </c>
      <c r="I525" s="23">
        <f t="shared" si="128"/>
        <v>857544</v>
      </c>
      <c r="J525" s="23">
        <f t="shared" si="128"/>
        <v>1009843</v>
      </c>
      <c r="K525" s="23" t="str">
        <f t="shared" si="128"/>
        <v/>
      </c>
      <c r="L525" s="23">
        <f t="shared" si="129"/>
        <v>1438141</v>
      </c>
      <c r="M525" s="23">
        <f t="shared" si="129"/>
        <v>1815236</v>
      </c>
      <c r="N525" s="23">
        <f t="shared" si="129"/>
        <v>1205011</v>
      </c>
      <c r="O525" s="23">
        <f t="shared" si="129"/>
        <v>1334637</v>
      </c>
      <c r="P525" s="23">
        <f t="shared" si="129"/>
        <v>1423698</v>
      </c>
      <c r="Q525" s="23">
        <f t="shared" si="129"/>
        <v>1715686</v>
      </c>
      <c r="R525" s="23" t="str">
        <f t="shared" si="129"/>
        <v/>
      </c>
      <c r="S525" s="18"/>
      <c r="T525" s="25" t="s">
        <v>405</v>
      </c>
    </row>
    <row r="526" spans="1:20" ht="14" x14ac:dyDescent="0.3">
      <c r="B526" s="23">
        <f t="shared" si="128"/>
        <v>0</v>
      </c>
      <c r="C526" s="23">
        <f t="shared" si="128"/>
        <v>421765</v>
      </c>
      <c r="D526" s="23">
        <f t="shared" si="128"/>
        <v>476683</v>
      </c>
      <c r="E526" s="23">
        <f t="shared" si="128"/>
        <v>558479</v>
      </c>
      <c r="F526" s="23">
        <f t="shared" si="128"/>
        <v>592916</v>
      </c>
      <c r="G526" s="23">
        <f t="shared" si="128"/>
        <v>741600</v>
      </c>
      <c r="H526" s="23">
        <f t="shared" si="128"/>
        <v>800599</v>
      </c>
      <c r="I526" s="23">
        <f t="shared" si="128"/>
        <v>961215</v>
      </c>
      <c r="J526" s="23">
        <f t="shared" si="128"/>
        <v>1090981</v>
      </c>
      <c r="K526" s="23" t="str">
        <f t="shared" si="128"/>
        <v/>
      </c>
      <c r="L526" s="23">
        <f t="shared" si="129"/>
        <v>1598028</v>
      </c>
      <c r="M526" s="23">
        <f t="shared" si="129"/>
        <v>1636736</v>
      </c>
      <c r="N526" s="23">
        <f t="shared" si="129"/>
        <v>1043915</v>
      </c>
      <c r="O526" s="23">
        <f t="shared" si="129"/>
        <v>1273840</v>
      </c>
      <c r="P526" s="23">
        <f t="shared" si="129"/>
        <v>1537469</v>
      </c>
      <c r="Q526" s="23">
        <f t="shared" si="129"/>
        <v>1753595</v>
      </c>
      <c r="R526" s="23" t="str">
        <f t="shared" si="129"/>
        <v/>
      </c>
      <c r="S526" s="18"/>
      <c r="T526" s="25" t="s">
        <v>407</v>
      </c>
    </row>
    <row r="527" spans="1:20" ht="14" x14ac:dyDescent="0.3">
      <c r="B527" s="60">
        <f t="shared" si="128"/>
        <v>0</v>
      </c>
      <c r="C527" s="60">
        <f t="shared" si="128"/>
        <v>752433.37</v>
      </c>
      <c r="D527" s="60">
        <f t="shared" si="128"/>
        <v>679318.75</v>
      </c>
      <c r="E527" s="60">
        <f t="shared" si="128"/>
        <v>777926.02</v>
      </c>
      <c r="F527" s="60">
        <f t="shared" si="128"/>
        <v>958726.15</v>
      </c>
      <c r="G527" s="60">
        <f t="shared" si="128"/>
        <v>1201222.82</v>
      </c>
      <c r="H527" s="60">
        <f t="shared" si="128"/>
        <v>1229869.68</v>
      </c>
      <c r="I527" s="60">
        <f t="shared" si="128"/>
        <v>1348922.76</v>
      </c>
      <c r="J527" s="60">
        <f t="shared" si="128"/>
        <v>1328912.98</v>
      </c>
      <c r="K527" s="60">
        <f t="shared" si="128"/>
        <v>1699568.62</v>
      </c>
      <c r="L527" s="60">
        <f t="shared" si="129"/>
        <v>1875103.6</v>
      </c>
      <c r="M527" s="60">
        <f t="shared" si="129"/>
        <v>1944565.81</v>
      </c>
      <c r="N527" s="60">
        <f t="shared" si="129"/>
        <v>1563053.28</v>
      </c>
      <c r="O527" s="60">
        <f t="shared" si="129"/>
        <v>1544445.66</v>
      </c>
      <c r="P527" s="60">
        <f t="shared" si="129"/>
        <v>2293749.17</v>
      </c>
      <c r="Q527" s="60">
        <f t="shared" si="129"/>
        <v>2500849.39</v>
      </c>
      <c r="R527" s="60" t="str">
        <f t="shared" si="129"/>
        <v/>
      </c>
      <c r="S527" s="18"/>
      <c r="T527" s="25" t="s">
        <v>439</v>
      </c>
    </row>
    <row r="528" spans="1:20" ht="14" x14ac:dyDescent="0.3">
      <c r="B528" s="60">
        <f>SUM(B524:B527)</f>
        <v>0</v>
      </c>
      <c r="C528" s="60">
        <f t="shared" ref="C528:M528" si="130">SUM(C524:C527)</f>
        <v>1608110.37</v>
      </c>
      <c r="D528" s="60">
        <f t="shared" si="130"/>
        <v>2010587.75</v>
      </c>
      <c r="E528" s="60">
        <f t="shared" si="130"/>
        <v>2410123.02</v>
      </c>
      <c r="F528" s="60">
        <f t="shared" si="130"/>
        <v>2740927.15</v>
      </c>
      <c r="G528" s="60">
        <f t="shared" si="130"/>
        <v>3445544.8200000003</v>
      </c>
      <c r="H528" s="60">
        <f t="shared" si="130"/>
        <v>3666737.6799999997</v>
      </c>
      <c r="I528" s="60">
        <f t="shared" si="130"/>
        <v>4030465.76</v>
      </c>
      <c r="J528" s="60">
        <f t="shared" si="130"/>
        <v>4406412.9800000004</v>
      </c>
      <c r="K528" s="60">
        <f t="shared" si="130"/>
        <v>2753258.62</v>
      </c>
      <c r="L528" s="60">
        <f t="shared" si="130"/>
        <v>6114292.5999999996</v>
      </c>
      <c r="M528" s="60">
        <f t="shared" si="130"/>
        <v>6817528.8100000005</v>
      </c>
      <c r="N528" s="60">
        <f>IF(N525="",N524*4,IF(N526="",(N525+N524)*2,IF(N527="",((N526+N525+N524)/3)*4,SUM(N524:N527))))</f>
        <v>5535522.2800000003</v>
      </c>
      <c r="O528" s="60">
        <f>IF(O525="",O524*4,IF(O526="",(O525+O524)*2,IF(O527="",((O526+O525+O524)/3)*4,SUM(O524:O527))))</f>
        <v>5424463.6600000001</v>
      </c>
      <c r="P528" s="60">
        <f>IF(P525="",P524*4,IF(P526="",(P525+P524)*2,IF(P527="",((P526+P525+P524)/3)*4,SUM(P524:P527))))</f>
        <v>6618476.1699999999</v>
      </c>
      <c r="Q528" s="60">
        <f>IF(Q525="",Q524*4,IF(Q526="",(Q525+Q524)*2,IF(Q527="",((Q526+Q525+Q524)/3)*4,SUM(Q524:Q527))))</f>
        <v>7725893.3900000006</v>
      </c>
      <c r="R528" s="60">
        <f>IF(R525="",R524*4,IF(R526="",(R525+R524)*2,IF(R527="",((R526+R525+R524)/3)*4,SUM(R524:R527))))</f>
        <v>7991920</v>
      </c>
      <c r="S528" s="18"/>
      <c r="T528" s="25" t="s">
        <v>409</v>
      </c>
    </row>
    <row r="529" spans="1:20" ht="14" x14ac:dyDescent="0.3">
      <c r="B529" s="69">
        <f t="shared" ref="B529:R529" si="131">+B528/(B$465+B$472)</f>
        <v>0</v>
      </c>
      <c r="C529" s="69">
        <f t="shared" si="131"/>
        <v>0.10251535676165638</v>
      </c>
      <c r="D529" s="69">
        <f t="shared" si="131"/>
        <v>0.17263056469335225</v>
      </c>
      <c r="E529" s="69">
        <f t="shared" si="131"/>
        <v>0.18607087074768591</v>
      </c>
      <c r="F529" s="69">
        <f t="shared" si="131"/>
        <v>0.14082642989623223</v>
      </c>
      <c r="G529" s="69">
        <f t="shared" si="131"/>
        <v>0.15845833359459113</v>
      </c>
      <c r="H529" s="69">
        <f t="shared" si="131"/>
        <v>0.15289009391821409</v>
      </c>
      <c r="I529" s="69">
        <f t="shared" si="131"/>
        <v>0.15578576540650191</v>
      </c>
      <c r="J529" s="69">
        <f t="shared" si="131"/>
        <v>0.15072946062538489</v>
      </c>
      <c r="K529" s="69">
        <f t="shared" si="131"/>
        <v>0.17438975725035727</v>
      </c>
      <c r="L529" s="69">
        <f t="shared" si="131"/>
        <v>0.16770972078582536</v>
      </c>
      <c r="M529" s="69">
        <f t="shared" si="131"/>
        <v>0.17752683601101377</v>
      </c>
      <c r="N529" s="69">
        <f t="shared" si="131"/>
        <v>0.17264834697809217</v>
      </c>
      <c r="O529" s="69">
        <f t="shared" si="131"/>
        <v>0.17845079428145055</v>
      </c>
      <c r="P529" s="69">
        <f t="shared" si="131"/>
        <v>0.17098911609990033</v>
      </c>
      <c r="Q529" s="69">
        <f t="shared" si="131"/>
        <v>0.15983446239709539</v>
      </c>
      <c r="R529" s="69">
        <f t="shared" si="131"/>
        <v>0.15728299177601671</v>
      </c>
      <c r="S529" s="18"/>
      <c r="T529" s="32" t="s">
        <v>411</v>
      </c>
    </row>
    <row r="530" spans="1:20" s="54" customFormat="1" ht="14" x14ac:dyDescent="0.3">
      <c r="A530" s="51"/>
      <c r="B530" s="62"/>
      <c r="C530" s="69" t="e">
        <f t="shared" ref="C530:M530" si="132">C528/B528-1</f>
        <v>#DIV/0!</v>
      </c>
      <c r="D530" s="69">
        <f t="shared" si="132"/>
        <v>0.2502796993965033</v>
      </c>
      <c r="E530" s="69">
        <f t="shared" si="132"/>
        <v>0.19871565913997036</v>
      </c>
      <c r="F530" s="69">
        <f t="shared" si="132"/>
        <v>0.13725611815449978</v>
      </c>
      <c r="G530" s="69">
        <f t="shared" si="132"/>
        <v>0.25707274635154032</v>
      </c>
      <c r="H530" s="69">
        <f t="shared" si="132"/>
        <v>6.4196773385754247E-2</v>
      </c>
      <c r="I530" s="69">
        <f t="shared" si="132"/>
        <v>9.9196646104228625E-2</v>
      </c>
      <c r="J530" s="69">
        <f t="shared" si="132"/>
        <v>9.3276371115977641E-2</v>
      </c>
      <c r="K530" s="69">
        <f t="shared" si="132"/>
        <v>-0.37517009129725287</v>
      </c>
      <c r="L530" s="69">
        <f t="shared" si="132"/>
        <v>1.2207476462926681</v>
      </c>
      <c r="M530" s="69">
        <f t="shared" si="132"/>
        <v>0.11501513846426015</v>
      </c>
      <c r="N530" s="69">
        <f>N528/M528-1</f>
        <v>-0.18804563438287847</v>
      </c>
      <c r="O530" s="69">
        <f>O528/N528-1</f>
        <v>-2.0062898202263257E-2</v>
      </c>
      <c r="P530" s="69">
        <f>P528/O528-1</f>
        <v>0.22011623357432542</v>
      </c>
      <c r="Q530" s="69">
        <f>Q528/P528-1</f>
        <v>0.16732208314349806</v>
      </c>
      <c r="R530" s="69">
        <f>R528/Q528-1</f>
        <v>3.4433119455716366E-2</v>
      </c>
      <c r="S530" s="58"/>
      <c r="T530" s="53" t="s">
        <v>440</v>
      </c>
    </row>
    <row r="531" spans="1:20" ht="14" x14ac:dyDescent="0.3">
      <c r="B531" s="201" t="s">
        <v>273</v>
      </c>
      <c r="C531" s="201"/>
      <c r="D531" s="201"/>
      <c r="E531" s="201"/>
      <c r="F531" s="201"/>
      <c r="G531" s="201"/>
      <c r="H531" s="201"/>
      <c r="I531" s="201"/>
      <c r="J531" s="201"/>
      <c r="K531" s="201"/>
      <c r="L531" s="201"/>
      <c r="M531" s="201"/>
      <c r="N531" s="201"/>
      <c r="O531" s="48"/>
      <c r="P531" s="48"/>
      <c r="Q531" s="48"/>
      <c r="R531" s="48"/>
      <c r="S531" s="18"/>
      <c r="T531" s="3"/>
    </row>
    <row r="532" spans="1:20" ht="14" x14ac:dyDescent="0.3">
      <c r="B532" s="61">
        <f t="shared" ref="B532:K535" si="133">IFERROR(VLOOKUP($B$531,$130:$216,MATCH($T532&amp;"/"&amp;B$348,$128:$128,0),FALSE),"")</f>
        <v>284708</v>
      </c>
      <c r="C532" s="61">
        <f t="shared" si="133"/>
        <v>385460</v>
      </c>
      <c r="D532" s="61">
        <f t="shared" si="133"/>
        <v>439492</v>
      </c>
      <c r="E532" s="61">
        <f t="shared" si="133"/>
        <v>520567</v>
      </c>
      <c r="F532" s="61">
        <f t="shared" si="133"/>
        <v>581574</v>
      </c>
      <c r="G532" s="61">
        <f t="shared" si="133"/>
        <v>714727</v>
      </c>
      <c r="H532" s="61">
        <f t="shared" si="133"/>
        <v>807495</v>
      </c>
      <c r="I532" s="61">
        <f t="shared" si="133"/>
        <v>862784</v>
      </c>
      <c r="J532" s="61">
        <f t="shared" si="133"/>
        <v>976676</v>
      </c>
      <c r="K532" s="61">
        <f t="shared" si="133"/>
        <v>1053690</v>
      </c>
      <c r="L532" s="61">
        <f t="shared" ref="L532:R535" si="134">IFERROR(VLOOKUP($B$531,$130:$216,MATCH($T532&amp;"/"&amp;L$348,$128:$128,0),FALSE),"")</f>
        <v>1203020</v>
      </c>
      <c r="M532" s="61">
        <f t="shared" si="134"/>
        <v>1420991</v>
      </c>
      <c r="N532" s="61">
        <f t="shared" si="134"/>
        <v>1723543</v>
      </c>
      <c r="O532" s="61">
        <f t="shared" si="134"/>
        <v>1271541</v>
      </c>
      <c r="P532" s="61">
        <f t="shared" si="134"/>
        <v>1363560</v>
      </c>
      <c r="Q532" s="61">
        <f t="shared" si="134"/>
        <v>1755763</v>
      </c>
      <c r="R532" s="61">
        <f t="shared" si="134"/>
        <v>1997980</v>
      </c>
      <c r="S532" s="18"/>
      <c r="T532" s="25" t="s">
        <v>403</v>
      </c>
    </row>
    <row r="533" spans="1:20" ht="14" x14ac:dyDescent="0.3">
      <c r="B533" s="23">
        <f t="shared" si="133"/>
        <v>390870</v>
      </c>
      <c r="C533" s="23">
        <f t="shared" si="133"/>
        <v>433912</v>
      </c>
      <c r="D533" s="23">
        <f t="shared" si="133"/>
        <v>415094</v>
      </c>
      <c r="E533" s="23">
        <f t="shared" si="133"/>
        <v>553151</v>
      </c>
      <c r="F533" s="23">
        <f t="shared" si="133"/>
        <v>607711</v>
      </c>
      <c r="G533" s="23">
        <f t="shared" si="133"/>
        <v>787995</v>
      </c>
      <c r="H533" s="23">
        <f t="shared" si="133"/>
        <v>828774</v>
      </c>
      <c r="I533" s="23">
        <f t="shared" si="133"/>
        <v>857544</v>
      </c>
      <c r="J533" s="23">
        <f t="shared" si="133"/>
        <v>1009843</v>
      </c>
      <c r="K533" s="23" t="str">
        <f t="shared" si="133"/>
        <v/>
      </c>
      <c r="L533" s="23">
        <f t="shared" si="134"/>
        <v>1438141</v>
      </c>
      <c r="M533" s="23">
        <f t="shared" si="134"/>
        <v>1815236</v>
      </c>
      <c r="N533" s="23">
        <f t="shared" si="134"/>
        <v>1205011</v>
      </c>
      <c r="O533" s="23">
        <f t="shared" si="134"/>
        <v>1334637</v>
      </c>
      <c r="P533" s="23">
        <f t="shared" si="134"/>
        <v>1423698</v>
      </c>
      <c r="Q533" s="23">
        <f t="shared" si="134"/>
        <v>1715686</v>
      </c>
      <c r="R533" s="23" t="str">
        <f t="shared" si="134"/>
        <v/>
      </c>
      <c r="S533" s="18"/>
      <c r="T533" s="25" t="s">
        <v>405</v>
      </c>
    </row>
    <row r="534" spans="1:20" ht="14" x14ac:dyDescent="0.3">
      <c r="B534" s="23">
        <f t="shared" si="133"/>
        <v>358023</v>
      </c>
      <c r="C534" s="23">
        <f t="shared" si="133"/>
        <v>421765</v>
      </c>
      <c r="D534" s="23">
        <f t="shared" si="133"/>
        <v>476683</v>
      </c>
      <c r="E534" s="23">
        <f t="shared" si="133"/>
        <v>558479</v>
      </c>
      <c r="F534" s="23">
        <f t="shared" si="133"/>
        <v>592916</v>
      </c>
      <c r="G534" s="23">
        <f t="shared" si="133"/>
        <v>741600</v>
      </c>
      <c r="H534" s="23">
        <f t="shared" si="133"/>
        <v>800599</v>
      </c>
      <c r="I534" s="23">
        <f t="shared" si="133"/>
        <v>961215</v>
      </c>
      <c r="J534" s="23">
        <f t="shared" si="133"/>
        <v>1090981</v>
      </c>
      <c r="K534" s="23" t="str">
        <f t="shared" si="133"/>
        <v/>
      </c>
      <c r="L534" s="23">
        <f t="shared" si="134"/>
        <v>1598028</v>
      </c>
      <c r="M534" s="23">
        <f t="shared" si="134"/>
        <v>1636736</v>
      </c>
      <c r="N534" s="23">
        <f t="shared" si="134"/>
        <v>1043915</v>
      </c>
      <c r="O534" s="23">
        <f t="shared" si="134"/>
        <v>1273840</v>
      </c>
      <c r="P534" s="23">
        <f t="shared" si="134"/>
        <v>1537469</v>
      </c>
      <c r="Q534" s="23">
        <f t="shared" si="134"/>
        <v>1753595</v>
      </c>
      <c r="R534" s="23" t="str">
        <f t="shared" si="134"/>
        <v/>
      </c>
      <c r="S534" s="18"/>
      <c r="T534" s="25" t="s">
        <v>407</v>
      </c>
    </row>
    <row r="535" spans="1:20" ht="14" x14ac:dyDescent="0.3">
      <c r="B535" s="60">
        <f t="shared" si="133"/>
        <v>517934</v>
      </c>
      <c r="C535" s="60">
        <f t="shared" si="133"/>
        <v>752433.37</v>
      </c>
      <c r="D535" s="60">
        <f t="shared" si="133"/>
        <v>679318.75</v>
      </c>
      <c r="E535" s="60">
        <f t="shared" si="133"/>
        <v>777926.02</v>
      </c>
      <c r="F535" s="60">
        <f t="shared" si="133"/>
        <v>958726.15</v>
      </c>
      <c r="G535" s="60">
        <f t="shared" si="133"/>
        <v>1201222.82</v>
      </c>
      <c r="H535" s="60">
        <f t="shared" si="133"/>
        <v>1229869.68</v>
      </c>
      <c r="I535" s="60">
        <f t="shared" si="133"/>
        <v>1348922.76</v>
      </c>
      <c r="J535" s="60">
        <f t="shared" si="133"/>
        <v>1328912.98</v>
      </c>
      <c r="K535" s="60">
        <f t="shared" si="133"/>
        <v>1699568.62</v>
      </c>
      <c r="L535" s="60">
        <f t="shared" si="134"/>
        <v>1875103.6</v>
      </c>
      <c r="M535" s="60">
        <f t="shared" si="134"/>
        <v>1944565.81</v>
      </c>
      <c r="N535" s="60">
        <f t="shared" si="134"/>
        <v>1563053.28</v>
      </c>
      <c r="O535" s="60">
        <f t="shared" si="134"/>
        <v>1544445.66</v>
      </c>
      <c r="P535" s="60">
        <f t="shared" si="134"/>
        <v>2293749.17</v>
      </c>
      <c r="Q535" s="60">
        <f t="shared" si="134"/>
        <v>2500849.39</v>
      </c>
      <c r="R535" s="60" t="str">
        <f t="shared" si="134"/>
        <v/>
      </c>
      <c r="S535" s="18"/>
      <c r="T535" s="25" t="s">
        <v>439</v>
      </c>
    </row>
    <row r="536" spans="1:20" ht="14" x14ac:dyDescent="0.3">
      <c r="B536" s="71">
        <f t="shared" ref="B536:M536" si="135">SUM(B532:B535)</f>
        <v>1551535</v>
      </c>
      <c r="C536" s="71">
        <f t="shared" si="135"/>
        <v>1993570.37</v>
      </c>
      <c r="D536" s="71">
        <f t="shared" si="135"/>
        <v>2010587.75</v>
      </c>
      <c r="E536" s="71">
        <f t="shared" si="135"/>
        <v>2410123.02</v>
      </c>
      <c r="F536" s="71">
        <f t="shared" si="135"/>
        <v>2740927.15</v>
      </c>
      <c r="G536" s="71">
        <f t="shared" si="135"/>
        <v>3445544.8200000003</v>
      </c>
      <c r="H536" s="71">
        <f t="shared" si="135"/>
        <v>3666737.6799999997</v>
      </c>
      <c r="I536" s="71">
        <f t="shared" si="135"/>
        <v>4030465.76</v>
      </c>
      <c r="J536" s="71">
        <f t="shared" si="135"/>
        <v>4406412.9800000004</v>
      </c>
      <c r="K536" s="71">
        <f t="shared" si="135"/>
        <v>2753258.62</v>
      </c>
      <c r="L536" s="71">
        <f t="shared" si="135"/>
        <v>6114292.5999999996</v>
      </c>
      <c r="M536" s="71">
        <f t="shared" si="135"/>
        <v>6817528.8100000005</v>
      </c>
      <c r="N536" s="71">
        <f>IF(N533="",N532*4,IF(N534="",(N533+N532)*2,IF(N535="",((N534+N533+N532)/3)*4,SUM(N532:N535))))</f>
        <v>5535522.2800000003</v>
      </c>
      <c r="O536" s="71">
        <f>IF(O533="",O532*4,IF(O534="",(O533+O532)*2,IF(O535="",((O534+O533+O532)/3)*4,SUM(O532:O535))))</f>
        <v>5424463.6600000001</v>
      </c>
      <c r="P536" s="71">
        <f>IF(P533="",P532*4,IF(P534="",(P533+P532)*2,IF(P535="",((P534+P533+P532)/3)*4,SUM(P532:P535))))</f>
        <v>6618476.1699999999</v>
      </c>
      <c r="Q536" s="71">
        <f>IF(Q533="",Q532*4,IF(Q534="",(Q533+Q532)*2,IF(Q535="",((Q534+Q533+Q532)/3)*4,SUM(Q532:Q535))))</f>
        <v>7725893.3900000006</v>
      </c>
      <c r="R536" s="71">
        <f>IF(R533="",R532*4,IF(R534="",(R533+R532)*2,IF(R535="",((R534+R533+R532)/3)*4,SUM(R532:R535))))</f>
        <v>7991920</v>
      </c>
      <c r="S536" s="18"/>
      <c r="T536" s="25" t="s">
        <v>409</v>
      </c>
    </row>
    <row r="537" spans="1:20" ht="14" x14ac:dyDescent="0.3">
      <c r="B537" s="66">
        <f t="shared" ref="B537:R537" si="136">+B536/(B$465+B$472)</f>
        <v>0.16664207100220566</v>
      </c>
      <c r="C537" s="69">
        <f t="shared" si="136"/>
        <v>0.12708802923148696</v>
      </c>
      <c r="D537" s="69">
        <f t="shared" si="136"/>
        <v>0.17263056469335225</v>
      </c>
      <c r="E537" s="69">
        <f t="shared" si="136"/>
        <v>0.18607087074768591</v>
      </c>
      <c r="F537" s="69">
        <f t="shared" si="136"/>
        <v>0.14082642989623223</v>
      </c>
      <c r="G537" s="69">
        <f t="shared" si="136"/>
        <v>0.15845833359459113</v>
      </c>
      <c r="H537" s="69">
        <f t="shared" si="136"/>
        <v>0.15289009391821409</v>
      </c>
      <c r="I537" s="69">
        <f t="shared" si="136"/>
        <v>0.15578576540650191</v>
      </c>
      <c r="J537" s="69">
        <f t="shared" si="136"/>
        <v>0.15072946062538489</v>
      </c>
      <c r="K537" s="69">
        <f t="shared" si="136"/>
        <v>0.17438975725035727</v>
      </c>
      <c r="L537" s="69">
        <f t="shared" si="136"/>
        <v>0.16770972078582536</v>
      </c>
      <c r="M537" s="69">
        <f t="shared" si="136"/>
        <v>0.17752683601101377</v>
      </c>
      <c r="N537" s="69">
        <f t="shared" si="136"/>
        <v>0.17264834697809217</v>
      </c>
      <c r="O537" s="69">
        <f t="shared" si="136"/>
        <v>0.17845079428145055</v>
      </c>
      <c r="P537" s="69">
        <f t="shared" si="136"/>
        <v>0.17098911609990033</v>
      </c>
      <c r="Q537" s="69">
        <f t="shared" si="136"/>
        <v>0.15983446239709539</v>
      </c>
      <c r="R537" s="69">
        <f t="shared" si="136"/>
        <v>0.15728299177601671</v>
      </c>
      <c r="S537" s="18"/>
      <c r="T537" s="32" t="s">
        <v>411</v>
      </c>
    </row>
    <row r="538" spans="1:20" s="54" customFormat="1" ht="14" x14ac:dyDescent="0.3">
      <c r="A538" s="51"/>
      <c r="B538" s="62"/>
      <c r="C538" s="69">
        <f t="shared" ref="C538:M538" si="137">C536/B536-1</f>
        <v>0.28490196482837971</v>
      </c>
      <c r="D538" s="69">
        <f t="shared" si="137"/>
        <v>8.5361320854702161E-3</v>
      </c>
      <c r="E538" s="69">
        <f t="shared" si="137"/>
        <v>0.19871565913997036</v>
      </c>
      <c r="F538" s="69">
        <f t="shared" si="137"/>
        <v>0.13725611815449978</v>
      </c>
      <c r="G538" s="69">
        <f t="shared" si="137"/>
        <v>0.25707274635154032</v>
      </c>
      <c r="H538" s="69">
        <f t="shared" si="137"/>
        <v>6.4196773385754247E-2</v>
      </c>
      <c r="I538" s="69">
        <f t="shared" si="137"/>
        <v>9.9196646104228625E-2</v>
      </c>
      <c r="J538" s="69">
        <f t="shared" si="137"/>
        <v>9.3276371115977641E-2</v>
      </c>
      <c r="K538" s="69">
        <f t="shared" si="137"/>
        <v>-0.37517009129725287</v>
      </c>
      <c r="L538" s="69">
        <f t="shared" si="137"/>
        <v>1.2207476462926681</v>
      </c>
      <c r="M538" s="69">
        <f t="shared" si="137"/>
        <v>0.11501513846426015</v>
      </c>
      <c r="N538" s="69">
        <f>N536/M536-1</f>
        <v>-0.18804563438287847</v>
      </c>
      <c r="O538" s="69">
        <f>O536/N536-1</f>
        <v>-2.0062898202263257E-2</v>
      </c>
      <c r="P538" s="69">
        <f>P536/O536-1</f>
        <v>0.22011623357432542</v>
      </c>
      <c r="Q538" s="69">
        <f>Q536/P536-1</f>
        <v>0.16732208314349806</v>
      </c>
      <c r="R538" s="69">
        <f>R536/Q536-1</f>
        <v>3.4433119455716366E-2</v>
      </c>
      <c r="S538" s="58"/>
      <c r="T538" s="53" t="s">
        <v>440</v>
      </c>
    </row>
    <row r="539" spans="1:20" ht="14" x14ac:dyDescent="0.3">
      <c r="B539" s="199" t="s">
        <v>307</v>
      </c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49"/>
      <c r="P539" s="49"/>
      <c r="Q539" s="49"/>
      <c r="R539" s="49"/>
      <c r="S539" s="18"/>
      <c r="T539" s="3"/>
    </row>
    <row r="540" spans="1:20" ht="14" x14ac:dyDescent="0.3">
      <c r="B540" s="61">
        <f t="shared" ref="B540:K543" si="138">IFERROR(VLOOKUP($B$539,$130:$216,MATCH($T540&amp;"/"&amp;B$348,$128:$128,0),FALSE),"")</f>
        <v>600</v>
      </c>
      <c r="C540" s="61">
        <f t="shared" si="138"/>
        <v>25160</v>
      </c>
      <c r="D540" s="61">
        <f t="shared" si="138"/>
        <v>20184</v>
      </c>
      <c r="E540" s="61">
        <f t="shared" si="138"/>
        <v>0</v>
      </c>
      <c r="F540" s="61">
        <f t="shared" si="138"/>
        <v>0</v>
      </c>
      <c r="G540" s="61">
        <f t="shared" si="138"/>
        <v>0</v>
      </c>
      <c r="H540" s="61">
        <f t="shared" si="138"/>
        <v>0</v>
      </c>
      <c r="I540" s="61">
        <f t="shared" si="138"/>
        <v>0</v>
      </c>
      <c r="J540" s="61">
        <f t="shared" si="138"/>
        <v>0</v>
      </c>
      <c r="K540" s="61">
        <f t="shared" si="138"/>
        <v>0</v>
      </c>
      <c r="L540" s="61">
        <f t="shared" ref="L540:R543" si="139">IFERROR(VLOOKUP($B$539,$130:$216,MATCH($T540&amp;"/"&amp;L$348,$128:$128,0),FALSE),"")</f>
        <v>0</v>
      </c>
      <c r="M540" s="61">
        <f t="shared" si="139"/>
        <v>0</v>
      </c>
      <c r="N540" s="61">
        <f t="shared" si="139"/>
        <v>0</v>
      </c>
      <c r="O540" s="61">
        <f t="shared" si="139"/>
        <v>0</v>
      </c>
      <c r="P540" s="61">
        <f t="shared" si="139"/>
        <v>0</v>
      </c>
      <c r="Q540" s="61">
        <f t="shared" si="139"/>
        <v>0</v>
      </c>
      <c r="R540" s="61">
        <f t="shared" si="139"/>
        <v>0</v>
      </c>
      <c r="S540" s="18"/>
      <c r="T540" s="25" t="s">
        <v>403</v>
      </c>
    </row>
    <row r="541" spans="1:20" ht="14" x14ac:dyDescent="0.3">
      <c r="B541" s="23">
        <f t="shared" si="138"/>
        <v>1180</v>
      </c>
      <c r="C541" s="23">
        <f t="shared" si="138"/>
        <v>19307</v>
      </c>
      <c r="D541" s="23">
        <f t="shared" si="138"/>
        <v>21106</v>
      </c>
      <c r="E541" s="23">
        <f t="shared" si="138"/>
        <v>0</v>
      </c>
      <c r="F541" s="23">
        <f t="shared" si="138"/>
        <v>0</v>
      </c>
      <c r="G541" s="23">
        <f t="shared" si="138"/>
        <v>0</v>
      </c>
      <c r="H541" s="23">
        <f t="shared" si="138"/>
        <v>0</v>
      </c>
      <c r="I541" s="23">
        <f t="shared" si="138"/>
        <v>0</v>
      </c>
      <c r="J541" s="23">
        <f t="shared" si="138"/>
        <v>0</v>
      </c>
      <c r="K541" s="23" t="str">
        <f t="shared" si="138"/>
        <v/>
      </c>
      <c r="L541" s="23">
        <f t="shared" si="139"/>
        <v>0</v>
      </c>
      <c r="M541" s="23">
        <f t="shared" si="139"/>
        <v>0</v>
      </c>
      <c r="N541" s="23">
        <f t="shared" si="139"/>
        <v>0</v>
      </c>
      <c r="O541" s="23">
        <f t="shared" si="139"/>
        <v>0</v>
      </c>
      <c r="P541" s="23">
        <f t="shared" si="139"/>
        <v>0</v>
      </c>
      <c r="Q541" s="23">
        <f t="shared" si="139"/>
        <v>0</v>
      </c>
      <c r="R541" s="23" t="str">
        <f t="shared" si="139"/>
        <v/>
      </c>
      <c r="S541" s="18"/>
      <c r="T541" s="25" t="s">
        <v>405</v>
      </c>
    </row>
    <row r="542" spans="1:20" ht="14" x14ac:dyDescent="0.3">
      <c r="B542" s="23">
        <f t="shared" si="138"/>
        <v>1580</v>
      </c>
      <c r="C542" s="23">
        <f t="shared" si="138"/>
        <v>19222</v>
      </c>
      <c r="D542" s="23">
        <f t="shared" si="138"/>
        <v>19966</v>
      </c>
      <c r="E542" s="23">
        <f t="shared" si="138"/>
        <v>0</v>
      </c>
      <c r="F542" s="23">
        <f t="shared" si="138"/>
        <v>0</v>
      </c>
      <c r="G542" s="23">
        <f t="shared" si="138"/>
        <v>0</v>
      </c>
      <c r="H542" s="23">
        <f t="shared" si="138"/>
        <v>0</v>
      </c>
      <c r="I542" s="23">
        <f t="shared" si="138"/>
        <v>0</v>
      </c>
      <c r="J542" s="23">
        <f t="shared" si="138"/>
        <v>0</v>
      </c>
      <c r="K542" s="23" t="str">
        <f t="shared" si="138"/>
        <v/>
      </c>
      <c r="L542" s="23">
        <f t="shared" si="139"/>
        <v>0</v>
      </c>
      <c r="M542" s="23">
        <f t="shared" si="139"/>
        <v>0</v>
      </c>
      <c r="N542" s="23">
        <f t="shared" si="139"/>
        <v>0</v>
      </c>
      <c r="O542" s="23">
        <f t="shared" si="139"/>
        <v>0</v>
      </c>
      <c r="P542" s="23">
        <f t="shared" si="139"/>
        <v>0</v>
      </c>
      <c r="Q542" s="23">
        <f t="shared" si="139"/>
        <v>0</v>
      </c>
      <c r="R542" s="23" t="str">
        <f t="shared" si="139"/>
        <v/>
      </c>
      <c r="S542" s="18"/>
      <c r="T542" s="25" t="s">
        <v>407</v>
      </c>
    </row>
    <row r="543" spans="1:20" ht="14" x14ac:dyDescent="0.3">
      <c r="B543" s="60">
        <f t="shared" si="138"/>
        <v>1930</v>
      </c>
      <c r="C543" s="60">
        <f t="shared" si="138"/>
        <v>16369.06</v>
      </c>
      <c r="D543" s="60">
        <f t="shared" si="138"/>
        <v>22852.639999999999</v>
      </c>
      <c r="E543" s="60">
        <f t="shared" si="138"/>
        <v>0</v>
      </c>
      <c r="F543" s="60">
        <f t="shared" si="138"/>
        <v>0</v>
      </c>
      <c r="G543" s="60">
        <f t="shared" si="138"/>
        <v>0</v>
      </c>
      <c r="H543" s="60">
        <f t="shared" si="138"/>
        <v>0</v>
      </c>
      <c r="I543" s="60">
        <f t="shared" si="138"/>
        <v>0</v>
      </c>
      <c r="J543" s="60">
        <f t="shared" si="138"/>
        <v>0</v>
      </c>
      <c r="K543" s="60">
        <f t="shared" si="138"/>
        <v>0</v>
      </c>
      <c r="L543" s="60">
        <f t="shared" si="139"/>
        <v>0</v>
      </c>
      <c r="M543" s="60">
        <f t="shared" si="139"/>
        <v>0</v>
      </c>
      <c r="N543" s="60">
        <f t="shared" si="139"/>
        <v>0</v>
      </c>
      <c r="O543" s="60">
        <f t="shared" si="139"/>
        <v>0</v>
      </c>
      <c r="P543" s="60">
        <f t="shared" si="139"/>
        <v>0</v>
      </c>
      <c r="Q543" s="60">
        <f t="shared" si="139"/>
        <v>0</v>
      </c>
      <c r="R543" s="60" t="str">
        <f t="shared" si="139"/>
        <v/>
      </c>
      <c r="S543" s="18"/>
      <c r="T543" s="25" t="s">
        <v>439</v>
      </c>
    </row>
    <row r="544" spans="1:20" ht="14" x14ac:dyDescent="0.3">
      <c r="B544" s="60">
        <f>SUM(B540:B543)</f>
        <v>5290</v>
      </c>
      <c r="C544" s="60">
        <f t="shared" ref="C544:M544" si="140">SUM(C540:C543)</f>
        <v>80058.06</v>
      </c>
      <c r="D544" s="60">
        <f t="shared" si="140"/>
        <v>84108.64</v>
      </c>
      <c r="E544" s="60">
        <f t="shared" si="140"/>
        <v>0</v>
      </c>
      <c r="F544" s="60">
        <f t="shared" si="140"/>
        <v>0</v>
      </c>
      <c r="G544" s="60">
        <f t="shared" si="140"/>
        <v>0</v>
      </c>
      <c r="H544" s="60">
        <f t="shared" si="140"/>
        <v>0</v>
      </c>
      <c r="I544" s="60">
        <f t="shared" si="140"/>
        <v>0</v>
      </c>
      <c r="J544" s="60">
        <f t="shared" si="140"/>
        <v>0</v>
      </c>
      <c r="K544" s="60">
        <f t="shared" si="140"/>
        <v>0</v>
      </c>
      <c r="L544" s="60">
        <f t="shared" si="140"/>
        <v>0</v>
      </c>
      <c r="M544" s="60">
        <f t="shared" si="140"/>
        <v>0</v>
      </c>
      <c r="N544" s="60">
        <f>IF(N541="",N540*4,IF(N542="",(N541+N540)*2,IF(N543="",((N542+N541+N540)/3)*4,SUM(N540:N543))))</f>
        <v>0</v>
      </c>
      <c r="O544" s="60">
        <f>IF(O541="",O540*4,IF(O542="",(O541+O540)*2,IF(O543="",((O542+O541+O540)/3)*4,SUM(O540:O543))))</f>
        <v>0</v>
      </c>
      <c r="P544" s="60">
        <f>IF(P541="",P540*4,IF(P542="",(P541+P540)*2,IF(P543="",((P542+P541+P540)/3)*4,SUM(P540:P543))))</f>
        <v>0</v>
      </c>
      <c r="Q544" s="60">
        <f>IF(Q541="",Q540*4,IF(Q542="",(Q541+Q540)*2,IF(Q543="",((Q542+Q541+Q540)/3)*4,SUM(Q540:Q543))))</f>
        <v>0</v>
      </c>
      <c r="R544" s="60">
        <f>IF(R541="",R540*4,IF(R542="",(R541+R540)*2,IF(R543="",((R542+R541+R540)/3)*4,SUM(R540:R543))))</f>
        <v>0</v>
      </c>
      <c r="S544" s="18"/>
      <c r="T544" s="25" t="s">
        <v>409</v>
      </c>
    </row>
    <row r="545" spans="1:20" ht="14" x14ac:dyDescent="0.3">
      <c r="B545" s="66">
        <f t="shared" ref="B545:R545" si="141">+B544/(B$465+B$472)</f>
        <v>5.6817058951404121E-4</v>
      </c>
      <c r="C545" s="67">
        <f t="shared" si="141"/>
        <v>5.1036177215535838E-3</v>
      </c>
      <c r="D545" s="67">
        <f t="shared" si="141"/>
        <v>7.2216305997039303E-3</v>
      </c>
      <c r="E545" s="67">
        <f t="shared" si="141"/>
        <v>0</v>
      </c>
      <c r="F545" s="67">
        <f t="shared" si="141"/>
        <v>0</v>
      </c>
      <c r="G545" s="67">
        <f t="shared" si="141"/>
        <v>0</v>
      </c>
      <c r="H545" s="67">
        <f t="shared" si="141"/>
        <v>0</v>
      </c>
      <c r="I545" s="67">
        <f t="shared" si="141"/>
        <v>0</v>
      </c>
      <c r="J545" s="67">
        <f t="shared" si="141"/>
        <v>0</v>
      </c>
      <c r="K545" s="67">
        <f t="shared" si="141"/>
        <v>0</v>
      </c>
      <c r="L545" s="67">
        <f t="shared" si="141"/>
        <v>0</v>
      </c>
      <c r="M545" s="67">
        <f t="shared" si="141"/>
        <v>0</v>
      </c>
      <c r="N545" s="68">
        <f t="shared" si="141"/>
        <v>0</v>
      </c>
      <c r="O545" s="68">
        <f t="shared" si="141"/>
        <v>0</v>
      </c>
      <c r="P545" s="68">
        <f t="shared" si="141"/>
        <v>0</v>
      </c>
      <c r="Q545" s="68">
        <f t="shared" si="141"/>
        <v>0</v>
      </c>
      <c r="R545" s="68">
        <f t="shared" si="141"/>
        <v>0</v>
      </c>
      <c r="S545" s="18"/>
      <c r="T545" s="32" t="s">
        <v>411</v>
      </c>
    </row>
    <row r="546" spans="1:20" ht="14" x14ac:dyDescent="0.3">
      <c r="B546" s="198" t="s">
        <v>414</v>
      </c>
      <c r="C546" s="198"/>
      <c r="D546" s="198"/>
      <c r="E546" s="198"/>
      <c r="F546" s="198"/>
      <c r="G546" s="198"/>
      <c r="H546" s="198"/>
      <c r="I546" s="198"/>
      <c r="J546" s="198"/>
      <c r="K546" s="198"/>
      <c r="L546" s="198"/>
      <c r="M546" s="198"/>
      <c r="N546" s="198"/>
      <c r="O546" s="55"/>
      <c r="P546" s="55"/>
      <c r="Q546" s="55"/>
      <c r="R546" s="55"/>
      <c r="S546" s="18"/>
      <c r="T546" s="3"/>
    </row>
    <row r="547" spans="1:20" ht="14" x14ac:dyDescent="0.3">
      <c r="B547" s="61">
        <f t="shared" ref="B547:R551" si="142">IFERROR(B507+B468-B532-B540,"")</f>
        <v>794055</v>
      </c>
      <c r="C547" s="61">
        <f t="shared" si="142"/>
        <v>829111</v>
      </c>
      <c r="D547" s="61">
        <f t="shared" si="142"/>
        <v>1084506</v>
      </c>
      <c r="E547" s="61">
        <f t="shared" si="142"/>
        <v>761344</v>
      </c>
      <c r="F547" s="61">
        <f t="shared" si="142"/>
        <v>1395216</v>
      </c>
      <c r="G547" s="61">
        <f t="shared" si="142"/>
        <v>2004438</v>
      </c>
      <c r="H547" s="61">
        <f t="shared" si="142"/>
        <v>2108703</v>
      </c>
      <c r="I547" s="61">
        <f t="shared" si="142"/>
        <v>2501043</v>
      </c>
      <c r="J547" s="61">
        <f t="shared" si="142"/>
        <v>2834584</v>
      </c>
      <c r="K547" s="61">
        <f t="shared" si="142"/>
        <v>3215715</v>
      </c>
      <c r="L547" s="61">
        <f t="shared" si="142"/>
        <v>3167653</v>
      </c>
      <c r="M547" s="61">
        <f t="shared" si="142"/>
        <v>3242946</v>
      </c>
      <c r="N547" s="61">
        <f t="shared" si="142"/>
        <v>5661185</v>
      </c>
      <c r="O547" s="61">
        <f t="shared" si="142"/>
        <v>5069539</v>
      </c>
      <c r="P547" s="61">
        <f t="shared" si="142"/>
        <v>3018438</v>
      </c>
      <c r="Q547" s="61">
        <f t="shared" si="142"/>
        <v>4186982</v>
      </c>
      <c r="R547" s="61">
        <f t="shared" si="142"/>
        <v>5396924</v>
      </c>
      <c r="S547" s="18"/>
      <c r="T547" s="25" t="s">
        <v>403</v>
      </c>
    </row>
    <row r="548" spans="1:20" ht="14" x14ac:dyDescent="0.3">
      <c r="B548" s="23">
        <f t="shared" si="142"/>
        <v>705477</v>
      </c>
      <c r="C548" s="23">
        <f t="shared" si="142"/>
        <v>858684</v>
      </c>
      <c r="D548" s="23">
        <f t="shared" si="142"/>
        <v>360605</v>
      </c>
      <c r="E548" s="23">
        <f t="shared" si="142"/>
        <v>492619</v>
      </c>
      <c r="F548" s="23">
        <f t="shared" si="142"/>
        <v>1523466</v>
      </c>
      <c r="G548" s="23">
        <f t="shared" si="142"/>
        <v>1769789</v>
      </c>
      <c r="H548" s="23">
        <f t="shared" si="142"/>
        <v>2316541</v>
      </c>
      <c r="I548" s="23">
        <f t="shared" si="142"/>
        <v>2268168</v>
      </c>
      <c r="J548" s="23">
        <f t="shared" si="142"/>
        <v>2732225</v>
      </c>
      <c r="K548" s="23" t="str">
        <f t="shared" si="142"/>
        <v/>
      </c>
      <c r="L548" s="23">
        <f t="shared" si="142"/>
        <v>3348701</v>
      </c>
      <c r="M548" s="23">
        <f t="shared" si="142"/>
        <v>2866039</v>
      </c>
      <c r="N548" s="23">
        <f t="shared" si="142"/>
        <v>471025</v>
      </c>
      <c r="O548" s="23">
        <f t="shared" si="142"/>
        <v>1815205</v>
      </c>
      <c r="P548" s="23">
        <f t="shared" si="142"/>
        <v>3700768</v>
      </c>
      <c r="Q548" s="23">
        <f t="shared" si="142"/>
        <v>4550993</v>
      </c>
      <c r="R548" s="23" t="str">
        <f t="shared" si="142"/>
        <v/>
      </c>
      <c r="S548" s="18"/>
      <c r="T548" s="25" t="s">
        <v>405</v>
      </c>
    </row>
    <row r="549" spans="1:20" ht="14" x14ac:dyDescent="0.3">
      <c r="B549" s="23">
        <f t="shared" si="142"/>
        <v>793047</v>
      </c>
      <c r="C549" s="23">
        <f t="shared" si="142"/>
        <v>769236</v>
      </c>
      <c r="D549" s="23">
        <f t="shared" si="142"/>
        <v>393838</v>
      </c>
      <c r="E549" s="23">
        <f t="shared" si="142"/>
        <v>611368</v>
      </c>
      <c r="F549" s="23">
        <f t="shared" si="142"/>
        <v>3133292</v>
      </c>
      <c r="G549" s="23">
        <f t="shared" si="142"/>
        <v>1741061</v>
      </c>
      <c r="H549" s="23">
        <f t="shared" si="142"/>
        <v>2234509</v>
      </c>
      <c r="I549" s="23">
        <f t="shared" si="142"/>
        <v>2173425</v>
      </c>
      <c r="J549" s="23">
        <f t="shared" si="142"/>
        <v>2724774</v>
      </c>
      <c r="K549" s="23" t="str">
        <f t="shared" si="142"/>
        <v/>
      </c>
      <c r="L549" s="23">
        <f t="shared" si="142"/>
        <v>3361851</v>
      </c>
      <c r="M549" s="23">
        <f t="shared" si="142"/>
        <v>3218158</v>
      </c>
      <c r="N549" s="23">
        <f t="shared" si="142"/>
        <v>2846895</v>
      </c>
      <c r="O549" s="23">
        <f t="shared" si="142"/>
        <v>824423</v>
      </c>
      <c r="P549" s="23">
        <f t="shared" si="142"/>
        <v>3687942</v>
      </c>
      <c r="Q549" s="23">
        <f t="shared" si="142"/>
        <v>5204664</v>
      </c>
      <c r="R549" s="23" t="str">
        <f t="shared" si="142"/>
        <v/>
      </c>
      <c r="S549" s="18"/>
      <c r="T549" s="25" t="s">
        <v>407</v>
      </c>
    </row>
    <row r="550" spans="1:20" ht="14" x14ac:dyDescent="0.3">
      <c r="B550" s="60">
        <f t="shared" si="142"/>
        <v>571582</v>
      </c>
      <c r="C550" s="60">
        <f t="shared" si="142"/>
        <v>4459194.1900000004</v>
      </c>
      <c r="D550" s="60">
        <f t="shared" si="142"/>
        <v>792073.54000000015</v>
      </c>
      <c r="E550" s="60">
        <f t="shared" si="142"/>
        <v>893815.08999999985</v>
      </c>
      <c r="F550" s="60">
        <f t="shared" si="142"/>
        <v>1236858.69</v>
      </c>
      <c r="G550" s="60">
        <f t="shared" si="142"/>
        <v>2241712.75</v>
      </c>
      <c r="H550" s="60">
        <f t="shared" si="142"/>
        <v>2040102.0400000003</v>
      </c>
      <c r="I550" s="60">
        <f t="shared" si="142"/>
        <v>2265024.46</v>
      </c>
      <c r="J550" s="60">
        <f t="shared" si="142"/>
        <v>2495325.71</v>
      </c>
      <c r="K550" s="60">
        <f t="shared" si="142"/>
        <v>2539962.2599999998</v>
      </c>
      <c r="L550" s="60">
        <f t="shared" si="142"/>
        <v>2886088.9</v>
      </c>
      <c r="M550" s="60">
        <f t="shared" si="142"/>
        <v>4150507.1199999996</v>
      </c>
      <c r="N550" s="60">
        <f t="shared" si="142"/>
        <v>2510729.1100000003</v>
      </c>
      <c r="O550" s="60">
        <f t="shared" si="142"/>
        <v>2490314.9500000002</v>
      </c>
      <c r="P550" s="60">
        <f t="shared" si="142"/>
        <v>3648626.080000001</v>
      </c>
      <c r="Q550" s="60">
        <f t="shared" si="142"/>
        <v>5159305.92</v>
      </c>
      <c r="R550" s="60" t="str">
        <f t="shared" si="142"/>
        <v/>
      </c>
      <c r="S550" s="18"/>
      <c r="T550" s="25" t="s">
        <v>439</v>
      </c>
    </row>
    <row r="551" spans="1:20" ht="14" x14ac:dyDescent="0.3">
      <c r="B551" s="71">
        <f t="shared" si="142"/>
        <v>2864161</v>
      </c>
      <c r="C551" s="60">
        <f t="shared" si="142"/>
        <v>6916225.1900000013</v>
      </c>
      <c r="D551" s="60">
        <f t="shared" si="142"/>
        <v>2631022.5399999996</v>
      </c>
      <c r="E551" s="60">
        <f t="shared" si="142"/>
        <v>2759146.0899999994</v>
      </c>
      <c r="F551" s="60">
        <f t="shared" si="142"/>
        <v>7288832.6899999995</v>
      </c>
      <c r="G551" s="60">
        <f t="shared" si="142"/>
        <v>7757000.7499999981</v>
      </c>
      <c r="H551" s="60">
        <f t="shared" si="142"/>
        <v>8699855.040000001</v>
      </c>
      <c r="I551" s="60">
        <f t="shared" si="142"/>
        <v>9207660.4600000009</v>
      </c>
      <c r="J551" s="60">
        <f t="shared" si="142"/>
        <v>10786908.709999997</v>
      </c>
      <c r="K551" s="60">
        <f t="shared" si="142"/>
        <v>5755677.2600000007</v>
      </c>
      <c r="L551" s="60">
        <f t="shared" si="142"/>
        <v>12764293.900000004</v>
      </c>
      <c r="M551" s="60">
        <f t="shared" si="142"/>
        <v>13477650.119999999</v>
      </c>
      <c r="N551" s="60">
        <f t="shared" si="142"/>
        <v>11489834.109999996</v>
      </c>
      <c r="O551" s="60">
        <f t="shared" si="142"/>
        <v>10199481.950000001</v>
      </c>
      <c r="P551" s="60">
        <f t="shared" si="142"/>
        <v>14055774.080000004</v>
      </c>
      <c r="Q551" s="60">
        <f t="shared" si="142"/>
        <v>19101944.920000002</v>
      </c>
      <c r="R551" s="60">
        <f t="shared" si="142"/>
        <v>21587696</v>
      </c>
      <c r="S551" s="18"/>
      <c r="T551" s="25" t="s">
        <v>409</v>
      </c>
    </row>
    <row r="552" spans="1:20" ht="14" x14ac:dyDescent="0.3">
      <c r="B552" s="69">
        <f t="shared" ref="B552:R552" si="143">+B551/(B$465+B$472)</f>
        <v>0.30762420488338865</v>
      </c>
      <c r="C552" s="69">
        <f t="shared" si="143"/>
        <v>0.44090213335096196</v>
      </c>
      <c r="D552" s="69">
        <f t="shared" si="143"/>
        <v>0.22590155878605045</v>
      </c>
      <c r="E552" s="69">
        <f t="shared" si="143"/>
        <v>0.21301680919440075</v>
      </c>
      <c r="F552" s="69">
        <f t="shared" si="143"/>
        <v>0.37449382258979441</v>
      </c>
      <c r="G552" s="69">
        <f t="shared" si="143"/>
        <v>0.35673934798415807</v>
      </c>
      <c r="H552" s="69">
        <f t="shared" si="143"/>
        <v>0.36275342558468715</v>
      </c>
      <c r="I552" s="69">
        <f t="shared" si="143"/>
        <v>0.35589495551608002</v>
      </c>
      <c r="J552" s="69">
        <f t="shared" si="143"/>
        <v>0.36898605261315426</v>
      </c>
      <c r="K552" s="69">
        <f t="shared" si="143"/>
        <v>0.36456116141490608</v>
      </c>
      <c r="L552" s="69">
        <f t="shared" si="143"/>
        <v>0.35011346463811932</v>
      </c>
      <c r="M552" s="69">
        <f t="shared" si="143"/>
        <v>0.35095481799174966</v>
      </c>
      <c r="N552" s="69">
        <f t="shared" si="143"/>
        <v>0.35835839254250063</v>
      </c>
      <c r="O552" s="69">
        <f t="shared" si="143"/>
        <v>0.3355365192430505</v>
      </c>
      <c r="P552" s="69">
        <f t="shared" si="143"/>
        <v>0.36313258887794569</v>
      </c>
      <c r="Q552" s="69">
        <f t="shared" si="143"/>
        <v>0.39518395386855415</v>
      </c>
      <c r="R552" s="69">
        <f t="shared" si="143"/>
        <v>0.42485127634300002</v>
      </c>
      <c r="S552" s="18"/>
      <c r="T552" s="32" t="s">
        <v>445</v>
      </c>
    </row>
    <row r="553" spans="1:20" s="54" customFormat="1" ht="14" x14ac:dyDescent="0.3">
      <c r="A553" s="51"/>
      <c r="B553" s="62"/>
      <c r="C553" s="69">
        <f t="shared" ref="C553:M553" si="144">C551/B551-1</f>
        <v>1.4147473518423026</v>
      </c>
      <c r="D553" s="69">
        <f t="shared" si="144"/>
        <v>-0.61958691804828314</v>
      </c>
      <c r="E553" s="69">
        <f t="shared" si="144"/>
        <v>4.8697245292318891E-2</v>
      </c>
      <c r="F553" s="69">
        <f t="shared" si="144"/>
        <v>1.6416987184611167</v>
      </c>
      <c r="G553" s="69">
        <f t="shared" si="144"/>
        <v>6.4230869319075845E-2</v>
      </c>
      <c r="H553" s="69">
        <f t="shared" si="144"/>
        <v>0.12154882027051528</v>
      </c>
      <c r="I553" s="69">
        <f t="shared" si="144"/>
        <v>5.8369411635621926E-2</v>
      </c>
      <c r="J553" s="69">
        <f t="shared" si="144"/>
        <v>0.17151460535068375</v>
      </c>
      <c r="K553" s="69">
        <f t="shared" si="144"/>
        <v>-0.46642013808235872</v>
      </c>
      <c r="L553" s="69">
        <f t="shared" si="144"/>
        <v>1.2176875671447922</v>
      </c>
      <c r="M553" s="69">
        <f t="shared" si="144"/>
        <v>5.5886853247714363E-2</v>
      </c>
      <c r="N553" s="69">
        <f>N551/M551-1</f>
        <v>-0.14748980662810107</v>
      </c>
      <c r="O553" s="69">
        <f>O551/N551-1</f>
        <v>-0.11230381114701704</v>
      </c>
      <c r="P553" s="69">
        <f>P551/O551-1</f>
        <v>0.37808705862752201</v>
      </c>
      <c r="Q553" s="69">
        <f>Q551/P551-1</f>
        <v>0.35901052558750268</v>
      </c>
      <c r="R553" s="69">
        <f>R551/Q551-1</f>
        <v>0.13013078460913063</v>
      </c>
      <c r="S553" s="58"/>
      <c r="T553" s="53" t="s">
        <v>440</v>
      </c>
    </row>
    <row r="554" spans="1:20" ht="14" x14ac:dyDescent="0.3">
      <c r="B554" s="198" t="s">
        <v>446</v>
      </c>
      <c r="C554" s="198"/>
      <c r="D554" s="198"/>
      <c r="E554" s="198"/>
      <c r="F554" s="198"/>
      <c r="G554" s="198"/>
      <c r="H554" s="198"/>
      <c r="I554" s="198"/>
      <c r="J554" s="198"/>
      <c r="K554" s="198"/>
      <c r="L554" s="198"/>
      <c r="M554" s="198"/>
      <c r="N554" s="198"/>
      <c r="O554" s="55"/>
      <c r="P554" s="55"/>
      <c r="Q554" s="55"/>
      <c r="R554" s="55"/>
      <c r="S554" s="18"/>
      <c r="T554" s="32"/>
    </row>
    <row r="555" spans="1:20" ht="14" x14ac:dyDescent="0.3">
      <c r="B555" s="61">
        <f t="shared" ref="B555:R555" si="145">IFERROR(B547+B593,"")</f>
        <v>1145313</v>
      </c>
      <c r="C555" s="61">
        <f t="shared" si="145"/>
        <v>1311096</v>
      </c>
      <c r="D555" s="61">
        <f t="shared" si="145"/>
        <v>1661193</v>
      </c>
      <c r="E555" s="61">
        <f t="shared" si="145"/>
        <v>1418037</v>
      </c>
      <c r="F555" s="61">
        <f t="shared" si="145"/>
        <v>2230318</v>
      </c>
      <c r="G555" s="61">
        <f t="shared" si="145"/>
        <v>2884185</v>
      </c>
      <c r="H555" s="61">
        <f t="shared" si="145"/>
        <v>3118306</v>
      </c>
      <c r="I555" s="61">
        <f t="shared" si="145"/>
        <v>3541090</v>
      </c>
      <c r="J555" s="61">
        <f t="shared" si="145"/>
        <v>4071099</v>
      </c>
      <c r="K555" s="61">
        <f t="shared" si="145"/>
        <v>4511791</v>
      </c>
      <c r="L555" s="61">
        <f t="shared" si="145"/>
        <v>4558507</v>
      </c>
      <c r="M555" s="61">
        <f t="shared" si="145"/>
        <v>4812659</v>
      </c>
      <c r="N555" s="61">
        <f t="shared" si="145"/>
        <v>7686620</v>
      </c>
      <c r="O555" s="61">
        <f t="shared" si="145"/>
        <v>7036606</v>
      </c>
      <c r="P555" s="61">
        <f t="shared" si="145"/>
        <v>5109204</v>
      </c>
      <c r="Q555" s="61">
        <f t="shared" si="145"/>
        <v>6229794</v>
      </c>
      <c r="R555" s="61">
        <f t="shared" si="145"/>
        <v>7617676</v>
      </c>
      <c r="S555" s="18"/>
      <c r="T555" s="25" t="s">
        <v>403</v>
      </c>
    </row>
    <row r="556" spans="1:20" ht="14" x14ac:dyDescent="0.3">
      <c r="B556" s="23">
        <f t="shared" ref="B556:R558" si="146">IFERROR(B548+B594-B593,"")</f>
        <v>1044951</v>
      </c>
      <c r="C556" s="23">
        <f t="shared" si="146"/>
        <v>1365486</v>
      </c>
      <c r="D556" s="23">
        <f t="shared" si="146"/>
        <v>938979</v>
      </c>
      <c r="E556" s="23">
        <f t="shared" si="146"/>
        <v>1199487</v>
      </c>
      <c r="F556" s="23">
        <f t="shared" si="146"/>
        <v>2322755</v>
      </c>
      <c r="G556" s="23">
        <f t="shared" si="146"/>
        <v>2657427</v>
      </c>
      <c r="H556" s="23">
        <f t="shared" si="146"/>
        <v>3239091</v>
      </c>
      <c r="I556" s="23">
        <f t="shared" si="146"/>
        <v>3338215</v>
      </c>
      <c r="J556" s="23">
        <f t="shared" si="146"/>
        <v>3980269</v>
      </c>
      <c r="K556" s="23" t="str">
        <f t="shared" si="146"/>
        <v/>
      </c>
      <c r="L556" s="23">
        <f t="shared" si="146"/>
        <v>4756196</v>
      </c>
      <c r="M556" s="23">
        <f t="shared" si="146"/>
        <v>4517754</v>
      </c>
      <c r="N556" s="23">
        <f t="shared" si="146"/>
        <v>2401415</v>
      </c>
      <c r="O556" s="23">
        <f t="shared" si="146"/>
        <v>3765935</v>
      </c>
      <c r="P556" s="23">
        <f t="shared" si="146"/>
        <v>5847305</v>
      </c>
      <c r="Q556" s="23">
        <f t="shared" si="146"/>
        <v>6711662</v>
      </c>
      <c r="R556" s="23" t="str">
        <f t="shared" si="146"/>
        <v/>
      </c>
      <c r="S556" s="18"/>
      <c r="T556" s="25" t="s">
        <v>405</v>
      </c>
    </row>
    <row r="557" spans="1:20" ht="14" x14ac:dyDescent="0.3">
      <c r="B557" s="23">
        <f t="shared" si="146"/>
        <v>1174920</v>
      </c>
      <c r="C557" s="23">
        <f t="shared" si="146"/>
        <v>1330749</v>
      </c>
      <c r="D557" s="23">
        <f t="shared" si="146"/>
        <v>952590</v>
      </c>
      <c r="E557" s="23">
        <f t="shared" si="146"/>
        <v>1333540</v>
      </c>
      <c r="F557" s="23">
        <f t="shared" si="146"/>
        <v>3917891</v>
      </c>
      <c r="G557" s="23">
        <f t="shared" si="146"/>
        <v>2671266</v>
      </c>
      <c r="H557" s="23">
        <f t="shared" si="146"/>
        <v>3261694</v>
      </c>
      <c r="I557" s="23">
        <f t="shared" si="146"/>
        <v>3324196</v>
      </c>
      <c r="J557" s="23">
        <f t="shared" si="146"/>
        <v>4015539</v>
      </c>
      <c r="K557" s="23" t="str">
        <f t="shared" si="146"/>
        <v/>
      </c>
      <c r="L557" s="23">
        <f t="shared" si="146"/>
        <v>4926610</v>
      </c>
      <c r="M557" s="23">
        <f t="shared" si="146"/>
        <v>4890407</v>
      </c>
      <c r="N557" s="23">
        <f t="shared" si="146"/>
        <v>4899463</v>
      </c>
      <c r="O557" s="23">
        <f t="shared" si="146"/>
        <v>2838038</v>
      </c>
      <c r="P557" s="23">
        <f t="shared" si="146"/>
        <v>5809513</v>
      </c>
      <c r="Q557" s="23">
        <f t="shared" si="146"/>
        <v>7369964</v>
      </c>
      <c r="R557" s="23" t="str">
        <f t="shared" si="146"/>
        <v/>
      </c>
      <c r="S557" s="18"/>
      <c r="T557" s="25" t="s">
        <v>407</v>
      </c>
    </row>
    <row r="558" spans="1:20" ht="14" x14ac:dyDescent="0.3">
      <c r="B558" s="60">
        <f t="shared" si="146"/>
        <v>961640</v>
      </c>
      <c r="C558" s="60">
        <f t="shared" si="146"/>
        <v>5019083.57</v>
      </c>
      <c r="D558" s="60">
        <f t="shared" si="146"/>
        <v>1434499.5699999998</v>
      </c>
      <c r="E558" s="60">
        <f t="shared" si="146"/>
        <v>1756016.52</v>
      </c>
      <c r="F558" s="60">
        <f t="shared" si="146"/>
        <v>2075696.1799999997</v>
      </c>
      <c r="G558" s="60">
        <f t="shared" si="146"/>
        <v>3227828.16</v>
      </c>
      <c r="H558" s="60">
        <f t="shared" si="146"/>
        <v>3099942.8200000003</v>
      </c>
      <c r="I558" s="60">
        <f t="shared" si="146"/>
        <v>3442010.91</v>
      </c>
      <c r="J558" s="60">
        <f t="shared" si="146"/>
        <v>3842664.0300000003</v>
      </c>
      <c r="K558" s="60" t="str">
        <f t="shared" si="146"/>
        <v/>
      </c>
      <c r="L558" s="60">
        <f t="shared" si="146"/>
        <v>4428716.33</v>
      </c>
      <c r="M558" s="60">
        <f t="shared" si="146"/>
        <v>6373729.0099999998</v>
      </c>
      <c r="N558" s="60">
        <f t="shared" si="146"/>
        <v>4408609.5600000005</v>
      </c>
      <c r="O558" s="60">
        <f t="shared" si="146"/>
        <v>4683123.870000001</v>
      </c>
      <c r="P558" s="60">
        <f t="shared" si="146"/>
        <v>5839783.1300000027</v>
      </c>
      <c r="Q558" s="60">
        <f t="shared" si="146"/>
        <v>7336451.6699999999</v>
      </c>
      <c r="R558" s="60" t="str">
        <f t="shared" si="146"/>
        <v/>
      </c>
      <c r="S558" s="18"/>
      <c r="T558" s="25" t="s">
        <v>439</v>
      </c>
    </row>
    <row r="559" spans="1:20" ht="14" x14ac:dyDescent="0.3">
      <c r="B559" s="71">
        <f t="shared" ref="B559:R559" si="147">IFERROR(B551+B596,"")</f>
        <v>4326824</v>
      </c>
      <c r="C559" s="60">
        <f t="shared" si="147"/>
        <v>9026414.5700000003</v>
      </c>
      <c r="D559" s="60">
        <f t="shared" si="147"/>
        <v>4987261.5699999994</v>
      </c>
      <c r="E559" s="60">
        <f t="shared" si="147"/>
        <v>5707080.5199999996</v>
      </c>
      <c r="F559" s="60">
        <f t="shared" si="147"/>
        <v>10546660.18</v>
      </c>
      <c r="G559" s="60">
        <f t="shared" si="147"/>
        <v>11440706.159999998</v>
      </c>
      <c r="H559" s="60">
        <f t="shared" si="147"/>
        <v>12719033.82</v>
      </c>
      <c r="I559" s="60">
        <f t="shared" si="147"/>
        <v>13645511.91</v>
      </c>
      <c r="J559" s="60">
        <f t="shared" si="147"/>
        <v>15909571.029999997</v>
      </c>
      <c r="K559" s="60">
        <f t="shared" si="147"/>
        <v>11070200.57</v>
      </c>
      <c r="L559" s="60">
        <f t="shared" si="147"/>
        <v>18670029.330000006</v>
      </c>
      <c r="M559" s="60">
        <f t="shared" si="147"/>
        <v>20594549.009999998</v>
      </c>
      <c r="N559" s="60">
        <f t="shared" si="147"/>
        <v>19396107.559999995</v>
      </c>
      <c r="O559" s="60">
        <f t="shared" si="147"/>
        <v>18323702.870000001</v>
      </c>
      <c r="P559" s="60">
        <f t="shared" si="147"/>
        <v>22605805.130000003</v>
      </c>
      <c r="Q559" s="60">
        <f t="shared" si="147"/>
        <v>27647871.670000002</v>
      </c>
      <c r="R559" s="60">
        <f t="shared" si="147"/>
        <v>30470704</v>
      </c>
      <c r="S559" s="18"/>
      <c r="T559" s="25" t="s">
        <v>409</v>
      </c>
    </row>
    <row r="560" spans="1:20" ht="14" x14ac:dyDescent="0.3">
      <c r="B560" s="69">
        <f t="shared" ref="B560:R560" si="148">+B559/(B$465+B$472)</f>
        <v>0.46472100998175842</v>
      </c>
      <c r="C560" s="69">
        <f t="shared" si="148"/>
        <v>0.57542450268644374</v>
      </c>
      <c r="D560" s="69">
        <f t="shared" si="148"/>
        <v>0.4282100003357498</v>
      </c>
      <c r="E560" s="69">
        <f t="shared" si="148"/>
        <v>0.44060881248441669</v>
      </c>
      <c r="F560" s="69">
        <f t="shared" si="148"/>
        <v>0.54187813801550844</v>
      </c>
      <c r="G560" s="69">
        <f t="shared" si="148"/>
        <v>0.52615053002241119</v>
      </c>
      <c r="H560" s="69">
        <f t="shared" si="148"/>
        <v>0.53033907658448631</v>
      </c>
      <c r="I560" s="69">
        <f t="shared" si="148"/>
        <v>0.5274270131159452</v>
      </c>
      <c r="J560" s="69">
        <f t="shared" si="148"/>
        <v>0.54421613929912405</v>
      </c>
      <c r="K560" s="69">
        <f t="shared" si="148"/>
        <v>0.70117989501293798</v>
      </c>
      <c r="L560" s="69">
        <f t="shared" si="148"/>
        <v>0.51210264389333793</v>
      </c>
      <c r="M560" s="69">
        <f t="shared" si="148"/>
        <v>0.53627718000344693</v>
      </c>
      <c r="N560" s="69">
        <f t="shared" si="148"/>
        <v>0.60494850145256318</v>
      </c>
      <c r="O560" s="69">
        <f t="shared" si="148"/>
        <v>0.60280232964613412</v>
      </c>
      <c r="P560" s="69">
        <f t="shared" si="148"/>
        <v>0.58402365417979485</v>
      </c>
      <c r="Q560" s="69">
        <f t="shared" si="148"/>
        <v>0.57198339165774248</v>
      </c>
      <c r="R560" s="69">
        <f t="shared" si="148"/>
        <v>0.5996711036448612</v>
      </c>
      <c r="S560" s="18"/>
      <c r="T560" s="32" t="s">
        <v>447</v>
      </c>
    </row>
    <row r="561" spans="1:20" s="54" customFormat="1" ht="14" x14ac:dyDescent="0.3">
      <c r="A561" s="51"/>
      <c r="B561" s="62"/>
      <c r="C561" s="69">
        <f t="shared" ref="C561:M561" si="149">C559/B559-1</f>
        <v>1.0861524688778652</v>
      </c>
      <c r="D561" s="69">
        <f t="shared" si="149"/>
        <v>-0.4474814411277368</v>
      </c>
      <c r="E561" s="69">
        <f t="shared" si="149"/>
        <v>0.14433150134533657</v>
      </c>
      <c r="F561" s="69">
        <f t="shared" si="149"/>
        <v>0.84799568589230279</v>
      </c>
      <c r="G561" s="69">
        <f t="shared" si="149"/>
        <v>8.4770530645844611E-2</v>
      </c>
      <c r="H561" s="69">
        <f t="shared" si="149"/>
        <v>0.11173503122293305</v>
      </c>
      <c r="I561" s="69">
        <f t="shared" si="149"/>
        <v>7.2841860719260243E-2</v>
      </c>
      <c r="J561" s="69">
        <f t="shared" si="149"/>
        <v>0.16591969102608761</v>
      </c>
      <c r="K561" s="69">
        <f t="shared" si="149"/>
        <v>-0.30417982049136361</v>
      </c>
      <c r="L561" s="69">
        <f t="shared" si="149"/>
        <v>0.68651229143899828</v>
      </c>
      <c r="M561" s="69">
        <f t="shared" si="149"/>
        <v>0.10308069933814035</v>
      </c>
      <c r="N561" s="69">
        <f>N559/M559-1</f>
        <v>-5.8192167714771537E-2</v>
      </c>
      <c r="O561" s="69">
        <f>O559/N559-1</f>
        <v>-5.5289685658971188E-2</v>
      </c>
      <c r="P561" s="69">
        <f>P559/O559-1</f>
        <v>0.23369197210738224</v>
      </c>
      <c r="Q561" s="69">
        <f>Q559/P559-1</f>
        <v>0.22304299762845914</v>
      </c>
      <c r="R561" s="69">
        <f>R559/Q559-1</f>
        <v>0.102099444170344</v>
      </c>
      <c r="S561" s="58"/>
      <c r="T561" s="53" t="s">
        <v>440</v>
      </c>
    </row>
    <row r="562" spans="1:20" ht="14" x14ac:dyDescent="0.3">
      <c r="B562" s="199" t="s">
        <v>284</v>
      </c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49"/>
      <c r="P562" s="49"/>
      <c r="Q562" s="49"/>
      <c r="R562" s="49"/>
      <c r="S562" s="18"/>
      <c r="T562" s="3"/>
    </row>
    <row r="563" spans="1:20" ht="14" x14ac:dyDescent="0.3">
      <c r="B563" s="61">
        <f t="shared" ref="B563:K566" si="150">IFERROR(VLOOKUP($B$562,$130:$216,MATCH($T563&amp;"/"&amp;B$348,$128:$128,0),FALSE),"")</f>
        <v>126793</v>
      </c>
      <c r="C563" s="61">
        <f t="shared" si="150"/>
        <v>191630</v>
      </c>
      <c r="D563" s="61">
        <f t="shared" si="150"/>
        <v>168158</v>
      </c>
      <c r="E563" s="61">
        <f t="shared" si="150"/>
        <v>178226</v>
      </c>
      <c r="F563" s="61">
        <f t="shared" si="150"/>
        <v>252354</v>
      </c>
      <c r="G563" s="61">
        <f t="shared" si="150"/>
        <v>215923</v>
      </c>
      <c r="H563" s="61">
        <f t="shared" si="150"/>
        <v>178592</v>
      </c>
      <c r="I563" s="61">
        <f t="shared" si="150"/>
        <v>96008</v>
      </c>
      <c r="J563" s="61">
        <f t="shared" si="150"/>
        <v>180008</v>
      </c>
      <c r="K563" s="61">
        <f t="shared" si="150"/>
        <v>109664</v>
      </c>
      <c r="L563" s="61">
        <f t="shared" ref="L563:R566" si="151">IFERROR(VLOOKUP($B$562,$130:$216,MATCH($T563&amp;"/"&amp;L$348,$128:$128,0),FALSE),"")</f>
        <v>104544</v>
      </c>
      <c r="M563" s="61">
        <f t="shared" si="151"/>
        <v>186073</v>
      </c>
      <c r="N563" s="61">
        <f t="shared" si="151"/>
        <v>480112</v>
      </c>
      <c r="O563" s="61">
        <f t="shared" si="151"/>
        <v>391983</v>
      </c>
      <c r="P563" s="61">
        <f t="shared" si="151"/>
        <v>528912</v>
      </c>
      <c r="Q563" s="61">
        <f t="shared" si="151"/>
        <v>596261</v>
      </c>
      <c r="R563" s="61">
        <f t="shared" si="151"/>
        <v>888115</v>
      </c>
      <c r="S563" s="18"/>
      <c r="T563" s="25" t="s">
        <v>403</v>
      </c>
    </row>
    <row r="564" spans="1:20" ht="14" x14ac:dyDescent="0.3">
      <c r="B564" s="23">
        <f t="shared" si="150"/>
        <v>121992</v>
      </c>
      <c r="C564" s="23">
        <f t="shared" si="150"/>
        <v>218456</v>
      </c>
      <c r="D564" s="23">
        <f t="shared" si="150"/>
        <v>173904</v>
      </c>
      <c r="E564" s="23">
        <f t="shared" si="150"/>
        <v>205373</v>
      </c>
      <c r="F564" s="23">
        <f t="shared" si="150"/>
        <v>253646</v>
      </c>
      <c r="G564" s="23">
        <f t="shared" si="150"/>
        <v>275315</v>
      </c>
      <c r="H564" s="23">
        <f t="shared" si="150"/>
        <v>286302</v>
      </c>
      <c r="I564" s="23">
        <f t="shared" si="150"/>
        <v>102890</v>
      </c>
      <c r="J564" s="23">
        <f t="shared" si="150"/>
        <v>166155</v>
      </c>
      <c r="K564" s="23" t="str">
        <f t="shared" si="150"/>
        <v/>
      </c>
      <c r="L564" s="23">
        <f t="shared" si="151"/>
        <v>28392</v>
      </c>
      <c r="M564" s="23">
        <f t="shared" si="151"/>
        <v>236094</v>
      </c>
      <c r="N564" s="23">
        <f t="shared" si="151"/>
        <v>490308</v>
      </c>
      <c r="O564" s="23">
        <f t="shared" si="151"/>
        <v>422098</v>
      </c>
      <c r="P564" s="23">
        <f t="shared" si="151"/>
        <v>523161</v>
      </c>
      <c r="Q564" s="23">
        <f t="shared" si="151"/>
        <v>663421</v>
      </c>
      <c r="R564" s="23" t="str">
        <f t="shared" si="151"/>
        <v/>
      </c>
      <c r="S564" s="18"/>
      <c r="T564" s="25" t="s">
        <v>405</v>
      </c>
    </row>
    <row r="565" spans="1:20" ht="14" x14ac:dyDescent="0.3">
      <c r="B565" s="23">
        <f t="shared" si="150"/>
        <v>128610</v>
      </c>
      <c r="C565" s="23">
        <f t="shared" si="150"/>
        <v>199932</v>
      </c>
      <c r="D565" s="23">
        <f t="shared" si="150"/>
        <v>176712</v>
      </c>
      <c r="E565" s="23">
        <f t="shared" si="150"/>
        <v>235265</v>
      </c>
      <c r="F565" s="23">
        <f t="shared" si="150"/>
        <v>335452</v>
      </c>
      <c r="G565" s="23">
        <f t="shared" si="150"/>
        <v>165132</v>
      </c>
      <c r="H565" s="23">
        <f t="shared" si="150"/>
        <v>119837</v>
      </c>
      <c r="I565" s="23">
        <f t="shared" si="150"/>
        <v>140638</v>
      </c>
      <c r="J565" s="23">
        <f t="shared" si="150"/>
        <v>155205</v>
      </c>
      <c r="K565" s="23" t="str">
        <f t="shared" si="150"/>
        <v/>
      </c>
      <c r="L565" s="23">
        <f t="shared" si="151"/>
        <v>110124</v>
      </c>
      <c r="M565" s="23">
        <f t="shared" si="151"/>
        <v>223905</v>
      </c>
      <c r="N565" s="23">
        <f t="shared" si="151"/>
        <v>436457</v>
      </c>
      <c r="O565" s="23">
        <f t="shared" si="151"/>
        <v>435581</v>
      </c>
      <c r="P565" s="23">
        <f t="shared" si="151"/>
        <v>550588</v>
      </c>
      <c r="Q565" s="23">
        <f t="shared" si="151"/>
        <v>660314</v>
      </c>
      <c r="R565" s="23" t="str">
        <f t="shared" si="151"/>
        <v/>
      </c>
      <c r="S565" s="18"/>
      <c r="T565" s="25" t="s">
        <v>407</v>
      </c>
    </row>
    <row r="566" spans="1:20" ht="14" x14ac:dyDescent="0.3">
      <c r="B566" s="60">
        <f t="shared" si="150"/>
        <v>165991</v>
      </c>
      <c r="C566" s="60">
        <f t="shared" si="150"/>
        <v>190862.45</v>
      </c>
      <c r="D566" s="60">
        <f t="shared" si="150"/>
        <v>169515.92</v>
      </c>
      <c r="E566" s="60">
        <f t="shared" si="150"/>
        <v>255400.6</v>
      </c>
      <c r="F566" s="60">
        <f t="shared" si="150"/>
        <v>215943.44</v>
      </c>
      <c r="G566" s="60">
        <f t="shared" si="150"/>
        <v>156162.82</v>
      </c>
      <c r="H566" s="60">
        <f t="shared" si="150"/>
        <v>92020.11</v>
      </c>
      <c r="I566" s="60">
        <f t="shared" si="150"/>
        <v>169178.09</v>
      </c>
      <c r="J566" s="60">
        <f t="shared" si="150"/>
        <v>132092.34</v>
      </c>
      <c r="K566" s="60">
        <f t="shared" si="150"/>
        <v>64070.11</v>
      </c>
      <c r="L566" s="60">
        <f t="shared" si="151"/>
        <v>183272.77</v>
      </c>
      <c r="M566" s="60">
        <f t="shared" si="151"/>
        <v>199550.75</v>
      </c>
      <c r="N566" s="60">
        <f t="shared" si="151"/>
        <v>458094.76</v>
      </c>
      <c r="O566" s="60">
        <f t="shared" si="151"/>
        <v>540270.27</v>
      </c>
      <c r="P566" s="60">
        <f t="shared" si="151"/>
        <v>601049.15</v>
      </c>
      <c r="Q566" s="60">
        <f t="shared" si="151"/>
        <v>692980.29</v>
      </c>
      <c r="R566" s="60" t="str">
        <f t="shared" si="151"/>
        <v/>
      </c>
      <c r="S566" s="18"/>
      <c r="T566" s="25" t="s">
        <v>439</v>
      </c>
    </row>
    <row r="567" spans="1:20" ht="14" x14ac:dyDescent="0.3">
      <c r="B567" s="60">
        <f>SUM(B563:B566)</f>
        <v>543386</v>
      </c>
      <c r="C567" s="60">
        <f t="shared" ref="C567:M567" si="152">SUM(C563:C566)</f>
        <v>800880.45</v>
      </c>
      <c r="D567" s="60">
        <f t="shared" si="152"/>
        <v>688289.92</v>
      </c>
      <c r="E567" s="60">
        <f t="shared" si="152"/>
        <v>874264.6</v>
      </c>
      <c r="F567" s="60">
        <f t="shared" si="152"/>
        <v>1057395.44</v>
      </c>
      <c r="G567" s="60">
        <f t="shared" si="152"/>
        <v>812532.82000000007</v>
      </c>
      <c r="H567" s="60">
        <f t="shared" si="152"/>
        <v>676751.11</v>
      </c>
      <c r="I567" s="60">
        <f t="shared" si="152"/>
        <v>508714.08999999997</v>
      </c>
      <c r="J567" s="60">
        <f t="shared" si="152"/>
        <v>633460.34</v>
      </c>
      <c r="K567" s="60">
        <f t="shared" si="152"/>
        <v>173734.11</v>
      </c>
      <c r="L567" s="60">
        <f t="shared" si="152"/>
        <v>426332.77</v>
      </c>
      <c r="M567" s="60">
        <f t="shared" si="152"/>
        <v>845622.75</v>
      </c>
      <c r="N567" s="60">
        <f>IF(N564="",N563*4,IF(N565="",(N564+N563)*2,IF(N566="",((N565+N564+N563)/3)*4,SUM(N563:N566))))</f>
        <v>1864971.76</v>
      </c>
      <c r="O567" s="60">
        <f>IF(O564="",O563*4,IF(O565="",(O564+O563)*2,IF(O566="",((O565+O564+O563)/3)*4,SUM(O563:O566))))</f>
        <v>1789932.27</v>
      </c>
      <c r="P567" s="60">
        <f>IF(P564="",P563*4,IF(P565="",(P564+P563)*2,IF(P566="",((P565+P564+P563)/3)*4,SUM(P563:P566))))</f>
        <v>2203710.15</v>
      </c>
      <c r="Q567" s="60">
        <f>IF(Q564="",Q563*4,IF(Q565="",(Q564+Q563)*2,IF(Q566="",((Q565+Q564+Q563)/3)*4,SUM(Q563:Q566))))</f>
        <v>2612976.29</v>
      </c>
      <c r="R567" s="60">
        <f>IF(R564="",R563*4,IF(R565="",(R564+R563)*2,IF(R566="",((R565+R564+R563)/3)*4,SUM(R563:R566))))</f>
        <v>3552460</v>
      </c>
      <c r="S567" s="18"/>
      <c r="T567" s="25" t="s">
        <v>409</v>
      </c>
    </row>
    <row r="568" spans="1:20" ht="14" x14ac:dyDescent="0.3">
      <c r="B568" s="69">
        <f t="shared" ref="B568:R568" si="153">+B567/(B$465+B$472)</f>
        <v>5.8362182221867072E-2</v>
      </c>
      <c r="C568" s="69">
        <f t="shared" si="153"/>
        <v>5.1055292339906924E-2</v>
      </c>
      <c r="D568" s="69">
        <f t="shared" si="153"/>
        <v>5.9097086193995889E-2</v>
      </c>
      <c r="E568" s="69">
        <f t="shared" si="153"/>
        <v>6.7496627365468395E-2</v>
      </c>
      <c r="F568" s="69">
        <f t="shared" si="153"/>
        <v>5.4328049106943846E-2</v>
      </c>
      <c r="G568" s="69">
        <f t="shared" si="153"/>
        <v>3.7367848446131627E-2</v>
      </c>
      <c r="H568" s="69">
        <f t="shared" si="153"/>
        <v>2.8218146427959265E-2</v>
      </c>
      <c r="I568" s="69">
        <f t="shared" si="153"/>
        <v>1.9662842609962303E-2</v>
      </c>
      <c r="J568" s="69">
        <f t="shared" si="153"/>
        <v>2.1668676043109538E-2</v>
      </c>
      <c r="K568" s="69">
        <f t="shared" si="153"/>
        <v>1.1004214805293832E-2</v>
      </c>
      <c r="L568" s="69">
        <f t="shared" si="153"/>
        <v>1.1693936567338551E-2</v>
      </c>
      <c r="M568" s="69">
        <f t="shared" si="153"/>
        <v>2.2019816190029781E-2</v>
      </c>
      <c r="N568" s="69">
        <f t="shared" si="153"/>
        <v>5.8166921789505145E-2</v>
      </c>
      <c r="O568" s="69">
        <f t="shared" si="153"/>
        <v>5.8884132204049054E-2</v>
      </c>
      <c r="P568" s="69">
        <f t="shared" si="153"/>
        <v>5.693311285109285E-2</v>
      </c>
      <c r="Q568" s="69">
        <f t="shared" si="153"/>
        <v>5.405765255693061E-2</v>
      </c>
      <c r="R568" s="69">
        <f t="shared" si="153"/>
        <v>6.9913304558182301E-2</v>
      </c>
      <c r="S568" s="18"/>
      <c r="T568" s="32" t="s">
        <v>411</v>
      </c>
    </row>
    <row r="569" spans="1:20" ht="14" x14ac:dyDescent="0.3">
      <c r="B569" s="198" t="s">
        <v>416</v>
      </c>
      <c r="C569" s="198"/>
      <c r="D569" s="198"/>
      <c r="E569" s="198"/>
      <c r="F569" s="198"/>
      <c r="G569" s="198"/>
      <c r="H569" s="198"/>
      <c r="I569" s="198"/>
      <c r="J569" s="198"/>
      <c r="K569" s="198"/>
      <c r="L569" s="198"/>
      <c r="M569" s="198"/>
      <c r="N569" s="198"/>
      <c r="O569" s="55"/>
      <c r="P569" s="55"/>
      <c r="Q569" s="55"/>
      <c r="R569" s="55"/>
      <c r="S569" s="18"/>
      <c r="T569" s="3"/>
    </row>
    <row r="570" spans="1:20" ht="14" x14ac:dyDescent="0.3">
      <c r="B570" s="61">
        <f t="shared" ref="B570:R573" si="154">IFERROR(B547-B563,"")</f>
        <v>667262</v>
      </c>
      <c r="C570" s="61">
        <f t="shared" si="154"/>
        <v>637481</v>
      </c>
      <c r="D570" s="61">
        <f t="shared" si="154"/>
        <v>916348</v>
      </c>
      <c r="E570" s="61">
        <f t="shared" si="154"/>
        <v>583118</v>
      </c>
      <c r="F570" s="61">
        <f t="shared" si="154"/>
        <v>1142862</v>
      </c>
      <c r="G570" s="61">
        <f t="shared" si="154"/>
        <v>1788515</v>
      </c>
      <c r="H570" s="61">
        <f t="shared" si="154"/>
        <v>1930111</v>
      </c>
      <c r="I570" s="61">
        <f t="shared" si="154"/>
        <v>2405035</v>
      </c>
      <c r="J570" s="61">
        <f t="shared" si="154"/>
        <v>2654576</v>
      </c>
      <c r="K570" s="61">
        <f t="shared" si="154"/>
        <v>3106051</v>
      </c>
      <c r="L570" s="61">
        <f t="shared" si="154"/>
        <v>3063109</v>
      </c>
      <c r="M570" s="61">
        <f t="shared" si="154"/>
        <v>3056873</v>
      </c>
      <c r="N570" s="61">
        <f t="shared" si="154"/>
        <v>5181073</v>
      </c>
      <c r="O570" s="61">
        <f t="shared" si="154"/>
        <v>4677556</v>
      </c>
      <c r="P570" s="61">
        <f t="shared" si="154"/>
        <v>2489526</v>
      </c>
      <c r="Q570" s="61">
        <f t="shared" si="154"/>
        <v>3590721</v>
      </c>
      <c r="R570" s="61">
        <f t="shared" si="154"/>
        <v>4508809</v>
      </c>
      <c r="S570" s="18"/>
      <c r="T570" s="25" t="s">
        <v>403</v>
      </c>
    </row>
    <row r="571" spans="1:20" ht="14" x14ac:dyDescent="0.3">
      <c r="B571" s="23">
        <f t="shared" si="154"/>
        <v>583485</v>
      </c>
      <c r="C571" s="23">
        <f t="shared" si="154"/>
        <v>640228</v>
      </c>
      <c r="D571" s="23">
        <f t="shared" si="154"/>
        <v>186701</v>
      </c>
      <c r="E571" s="23">
        <f t="shared" si="154"/>
        <v>287246</v>
      </c>
      <c r="F571" s="23">
        <f t="shared" si="154"/>
        <v>1269820</v>
      </c>
      <c r="G571" s="23">
        <f t="shared" si="154"/>
        <v>1494474</v>
      </c>
      <c r="H571" s="23">
        <f t="shared" si="154"/>
        <v>2030239</v>
      </c>
      <c r="I571" s="23">
        <f t="shared" si="154"/>
        <v>2165278</v>
      </c>
      <c r="J571" s="23">
        <f t="shared" si="154"/>
        <v>2566070</v>
      </c>
      <c r="K571" s="23" t="str">
        <f t="shared" si="154"/>
        <v/>
      </c>
      <c r="L571" s="23">
        <f t="shared" si="154"/>
        <v>3320309</v>
      </c>
      <c r="M571" s="23">
        <f t="shared" si="154"/>
        <v>2629945</v>
      </c>
      <c r="N571" s="23">
        <f t="shared" si="154"/>
        <v>-19283</v>
      </c>
      <c r="O571" s="23">
        <f t="shared" si="154"/>
        <v>1393107</v>
      </c>
      <c r="P571" s="23">
        <f t="shared" si="154"/>
        <v>3177607</v>
      </c>
      <c r="Q571" s="23">
        <f t="shared" si="154"/>
        <v>3887572</v>
      </c>
      <c r="R571" s="23" t="str">
        <f t="shared" si="154"/>
        <v/>
      </c>
      <c r="S571" s="18"/>
      <c r="T571" s="25" t="s">
        <v>405</v>
      </c>
    </row>
    <row r="572" spans="1:20" ht="14" x14ac:dyDescent="0.3">
      <c r="B572" s="23">
        <f t="shared" si="154"/>
        <v>664437</v>
      </c>
      <c r="C572" s="23">
        <f t="shared" si="154"/>
        <v>569304</v>
      </c>
      <c r="D572" s="23">
        <f t="shared" si="154"/>
        <v>217126</v>
      </c>
      <c r="E572" s="23">
        <f t="shared" si="154"/>
        <v>376103</v>
      </c>
      <c r="F572" s="23">
        <f t="shared" si="154"/>
        <v>2797840</v>
      </c>
      <c r="G572" s="23">
        <f t="shared" si="154"/>
        <v>1575929</v>
      </c>
      <c r="H572" s="23">
        <f t="shared" si="154"/>
        <v>2114672</v>
      </c>
      <c r="I572" s="23">
        <f t="shared" si="154"/>
        <v>2032787</v>
      </c>
      <c r="J572" s="23">
        <f t="shared" si="154"/>
        <v>2569569</v>
      </c>
      <c r="K572" s="23" t="str">
        <f t="shared" si="154"/>
        <v/>
      </c>
      <c r="L572" s="23">
        <f t="shared" si="154"/>
        <v>3251727</v>
      </c>
      <c r="M572" s="23">
        <f t="shared" si="154"/>
        <v>2994253</v>
      </c>
      <c r="N572" s="23">
        <f t="shared" si="154"/>
        <v>2410438</v>
      </c>
      <c r="O572" s="23">
        <f t="shared" si="154"/>
        <v>388842</v>
      </c>
      <c r="P572" s="23">
        <f t="shared" si="154"/>
        <v>3137354</v>
      </c>
      <c r="Q572" s="23">
        <f t="shared" si="154"/>
        <v>4544350</v>
      </c>
      <c r="R572" s="23" t="str">
        <f t="shared" si="154"/>
        <v/>
      </c>
      <c r="S572" s="18"/>
      <c r="T572" s="25" t="s">
        <v>407</v>
      </c>
    </row>
    <row r="573" spans="1:20" ht="14" x14ac:dyDescent="0.3">
      <c r="B573" s="23">
        <f t="shared" si="154"/>
        <v>405591</v>
      </c>
      <c r="C573" s="60">
        <f t="shared" si="154"/>
        <v>4268331.74</v>
      </c>
      <c r="D573" s="60">
        <f t="shared" si="154"/>
        <v>622557.62000000011</v>
      </c>
      <c r="E573" s="60">
        <f t="shared" si="154"/>
        <v>638414.48999999987</v>
      </c>
      <c r="F573" s="60">
        <f t="shared" si="154"/>
        <v>1020915.25</v>
      </c>
      <c r="G573" s="60">
        <f t="shared" si="154"/>
        <v>2085549.93</v>
      </c>
      <c r="H573" s="60">
        <f t="shared" si="154"/>
        <v>1948081.9300000002</v>
      </c>
      <c r="I573" s="60">
        <f t="shared" si="154"/>
        <v>2095846.3699999999</v>
      </c>
      <c r="J573" s="60">
        <f t="shared" si="154"/>
        <v>2363233.37</v>
      </c>
      <c r="K573" s="60">
        <f t="shared" si="154"/>
        <v>2475892.15</v>
      </c>
      <c r="L573" s="60">
        <f t="shared" si="154"/>
        <v>2702816.13</v>
      </c>
      <c r="M573" s="60">
        <f t="shared" si="154"/>
        <v>3950956.3699999996</v>
      </c>
      <c r="N573" s="60">
        <f t="shared" si="154"/>
        <v>2052634.3500000003</v>
      </c>
      <c r="O573" s="60">
        <f t="shared" si="154"/>
        <v>1950044.6800000002</v>
      </c>
      <c r="P573" s="60">
        <f t="shared" si="154"/>
        <v>3047576.9300000011</v>
      </c>
      <c r="Q573" s="60">
        <f t="shared" si="154"/>
        <v>4466325.63</v>
      </c>
      <c r="R573" s="60" t="str">
        <f t="shared" si="154"/>
        <v/>
      </c>
      <c r="S573" s="18"/>
      <c r="T573" s="25" t="s">
        <v>439</v>
      </c>
    </row>
    <row r="574" spans="1:20" ht="14" x14ac:dyDescent="0.3">
      <c r="B574" s="71">
        <f t="shared" ref="B574:M574" si="155">B551-B567</f>
        <v>2320775</v>
      </c>
      <c r="C574" s="60">
        <f t="shared" si="155"/>
        <v>6115344.7400000012</v>
      </c>
      <c r="D574" s="60">
        <f t="shared" si="155"/>
        <v>1942732.6199999996</v>
      </c>
      <c r="E574" s="60">
        <f t="shared" si="155"/>
        <v>1884881.4899999993</v>
      </c>
      <c r="F574" s="60">
        <f t="shared" si="155"/>
        <v>6231437.25</v>
      </c>
      <c r="G574" s="60">
        <f t="shared" si="155"/>
        <v>6944467.9299999978</v>
      </c>
      <c r="H574" s="60">
        <f t="shared" si="155"/>
        <v>8023103.9300000006</v>
      </c>
      <c r="I574" s="60">
        <f t="shared" si="155"/>
        <v>8698946.370000001</v>
      </c>
      <c r="J574" s="60">
        <f t="shared" si="155"/>
        <v>10153448.369999997</v>
      </c>
      <c r="K574" s="60">
        <f t="shared" si="155"/>
        <v>5581943.1500000004</v>
      </c>
      <c r="L574" s="60">
        <f t="shared" si="155"/>
        <v>12337961.130000005</v>
      </c>
      <c r="M574" s="60">
        <f t="shared" si="155"/>
        <v>12632027.369999999</v>
      </c>
      <c r="N574" s="60">
        <f>IFERROR(N551-N567,"")</f>
        <v>9624862.3499999959</v>
      </c>
      <c r="O574" s="60">
        <f>IFERROR(O551-O567,"")</f>
        <v>8409549.6800000016</v>
      </c>
      <c r="P574" s="60">
        <f>IFERROR(P551-P567,"")</f>
        <v>11852063.930000003</v>
      </c>
      <c r="Q574" s="60">
        <f>IFERROR(Q551-Q567,"")</f>
        <v>16488968.630000003</v>
      </c>
      <c r="R574" s="60">
        <f>IFERROR(R551-R567,"")</f>
        <v>18035236</v>
      </c>
      <c r="S574" s="18"/>
      <c r="T574" s="25" t="s">
        <v>409</v>
      </c>
    </row>
    <row r="575" spans="1:20" ht="14" x14ac:dyDescent="0.3">
      <c r="B575" s="69">
        <f t="shared" ref="B575:R575" si="156">+B574/(B$465+B$472)</f>
        <v>0.24926202266152156</v>
      </c>
      <c r="C575" s="69">
        <f t="shared" si="156"/>
        <v>0.38984684101105499</v>
      </c>
      <c r="D575" s="69">
        <f t="shared" si="156"/>
        <v>0.16680447259205458</v>
      </c>
      <c r="E575" s="69">
        <f t="shared" si="156"/>
        <v>0.14552018182893234</v>
      </c>
      <c r="F575" s="69">
        <f t="shared" si="156"/>
        <v>0.32016577348285058</v>
      </c>
      <c r="G575" s="69">
        <f t="shared" si="156"/>
        <v>0.3193714995380264</v>
      </c>
      <c r="H575" s="69">
        <f t="shared" si="156"/>
        <v>0.33453527915672787</v>
      </c>
      <c r="I575" s="69">
        <f t="shared" si="156"/>
        <v>0.33623211290611776</v>
      </c>
      <c r="J575" s="69">
        <f t="shared" si="156"/>
        <v>0.34731737657004469</v>
      </c>
      <c r="K575" s="69">
        <f t="shared" si="156"/>
        <v>0.35355694660961218</v>
      </c>
      <c r="L575" s="69">
        <f t="shared" si="156"/>
        <v>0.3384195280707808</v>
      </c>
      <c r="M575" s="69">
        <f t="shared" si="156"/>
        <v>0.32893500180171986</v>
      </c>
      <c r="N575" s="69">
        <f t="shared" si="156"/>
        <v>0.30019147075299546</v>
      </c>
      <c r="O575" s="69">
        <f t="shared" si="156"/>
        <v>0.27665238703900147</v>
      </c>
      <c r="P575" s="69">
        <f t="shared" si="156"/>
        <v>0.30619947602685282</v>
      </c>
      <c r="Q575" s="69">
        <f t="shared" si="156"/>
        <v>0.34112630131162353</v>
      </c>
      <c r="R575" s="69">
        <f t="shared" si="156"/>
        <v>0.35493797178481773</v>
      </c>
      <c r="S575" s="18"/>
      <c r="T575" s="32" t="s">
        <v>448</v>
      </c>
    </row>
    <row r="576" spans="1:20" ht="14" x14ac:dyDescent="0.3">
      <c r="B576" s="200" t="s">
        <v>285</v>
      </c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72"/>
      <c r="P576" s="72"/>
      <c r="Q576" s="72"/>
      <c r="R576" s="72"/>
      <c r="S576" s="18"/>
      <c r="T576" s="3"/>
    </row>
    <row r="577" spans="1:20" ht="14" x14ac:dyDescent="0.3">
      <c r="B577" s="61">
        <f t="shared" ref="B577:K580" si="157">IFERROR(VLOOKUP($B$576,$130:$216,MATCH($T577&amp;"/"&amp;B$348,$128:$128,0),FALSE),"")</f>
        <v>147135</v>
      </c>
      <c r="C577" s="61">
        <f t="shared" si="157"/>
        <v>151721</v>
      </c>
      <c r="D577" s="61">
        <f t="shared" si="157"/>
        <v>263607</v>
      </c>
      <c r="E577" s="61">
        <f t="shared" si="157"/>
        <v>104262</v>
      </c>
      <c r="F577" s="61">
        <f t="shared" si="157"/>
        <v>214708</v>
      </c>
      <c r="G577" s="61">
        <f t="shared" si="157"/>
        <v>297196</v>
      </c>
      <c r="H577" s="61">
        <f t="shared" si="157"/>
        <v>370098</v>
      </c>
      <c r="I577" s="61">
        <f t="shared" si="157"/>
        <v>412622</v>
      </c>
      <c r="J577" s="61">
        <f t="shared" si="157"/>
        <v>448830</v>
      </c>
      <c r="K577" s="61">
        <f t="shared" si="157"/>
        <v>519468</v>
      </c>
      <c r="L577" s="61">
        <f t="shared" ref="L577:R580" si="158">IFERROR(VLOOKUP($B$576,$130:$216,MATCH($T577&amp;"/"&amp;L$348,$128:$128,0),FALSE),"")</f>
        <v>473772</v>
      </c>
      <c r="M577" s="61">
        <f t="shared" si="158"/>
        <v>552852</v>
      </c>
      <c r="N577" s="61">
        <f t="shared" si="158"/>
        <v>1177219</v>
      </c>
      <c r="O577" s="61">
        <f t="shared" si="158"/>
        <v>1004117</v>
      </c>
      <c r="P577" s="61">
        <f t="shared" si="158"/>
        <v>480696</v>
      </c>
      <c r="Q577" s="61">
        <f t="shared" si="158"/>
        <v>798499</v>
      </c>
      <c r="R577" s="61">
        <f t="shared" si="158"/>
        <v>899056</v>
      </c>
      <c r="S577" s="18"/>
      <c r="T577" s="25" t="s">
        <v>403</v>
      </c>
    </row>
    <row r="578" spans="1:20" ht="14" x14ac:dyDescent="0.3">
      <c r="B578" s="23">
        <f t="shared" si="157"/>
        <v>175370</v>
      </c>
      <c r="C578" s="23">
        <f t="shared" si="157"/>
        <v>167994</v>
      </c>
      <c r="D578" s="23">
        <f t="shared" si="157"/>
        <v>144756</v>
      </c>
      <c r="E578" s="23">
        <f t="shared" si="157"/>
        <v>63649</v>
      </c>
      <c r="F578" s="23">
        <f t="shared" si="157"/>
        <v>236415</v>
      </c>
      <c r="G578" s="23">
        <f t="shared" si="157"/>
        <v>221006</v>
      </c>
      <c r="H578" s="23">
        <f t="shared" si="157"/>
        <v>366084</v>
      </c>
      <c r="I578" s="23">
        <f t="shared" si="157"/>
        <v>324667</v>
      </c>
      <c r="J578" s="23">
        <f t="shared" si="157"/>
        <v>460241</v>
      </c>
      <c r="K578" s="23" t="str">
        <f t="shared" si="157"/>
        <v/>
      </c>
      <c r="L578" s="23">
        <f t="shared" si="158"/>
        <v>618585</v>
      </c>
      <c r="M578" s="23">
        <f t="shared" si="158"/>
        <v>590441</v>
      </c>
      <c r="N578" s="23">
        <f t="shared" si="158"/>
        <v>19659</v>
      </c>
      <c r="O578" s="23">
        <f t="shared" si="158"/>
        <v>268780</v>
      </c>
      <c r="P578" s="23">
        <f t="shared" si="158"/>
        <v>713349</v>
      </c>
      <c r="Q578" s="23">
        <f t="shared" si="158"/>
        <v>768629</v>
      </c>
      <c r="R578" s="23" t="str">
        <f t="shared" si="158"/>
        <v/>
      </c>
      <c r="S578" s="18"/>
      <c r="T578" s="25" t="s">
        <v>405</v>
      </c>
    </row>
    <row r="579" spans="1:20" ht="14" x14ac:dyDescent="0.3">
      <c r="B579" s="23">
        <f t="shared" si="157"/>
        <v>221253</v>
      </c>
      <c r="C579" s="23">
        <f t="shared" si="157"/>
        <v>111516</v>
      </c>
      <c r="D579" s="23">
        <f t="shared" si="157"/>
        <v>166149</v>
      </c>
      <c r="E579" s="23">
        <f t="shared" si="157"/>
        <v>107895</v>
      </c>
      <c r="F579" s="23">
        <f t="shared" si="157"/>
        <v>104150</v>
      </c>
      <c r="G579" s="23">
        <f t="shared" si="157"/>
        <v>287512</v>
      </c>
      <c r="H579" s="23">
        <f t="shared" si="157"/>
        <v>380232</v>
      </c>
      <c r="I579" s="23">
        <f t="shared" si="157"/>
        <v>369050</v>
      </c>
      <c r="J579" s="23">
        <f t="shared" si="157"/>
        <v>419288</v>
      </c>
      <c r="K579" s="23" t="str">
        <f t="shared" si="157"/>
        <v/>
      </c>
      <c r="L579" s="23">
        <f t="shared" si="158"/>
        <v>568445</v>
      </c>
      <c r="M579" s="23">
        <f t="shared" si="158"/>
        <v>608061</v>
      </c>
      <c r="N579" s="23">
        <f t="shared" si="158"/>
        <v>447801</v>
      </c>
      <c r="O579" s="23">
        <f t="shared" si="158"/>
        <v>234345</v>
      </c>
      <c r="P579" s="23">
        <f t="shared" si="158"/>
        <v>641756</v>
      </c>
      <c r="Q579" s="23">
        <f t="shared" si="158"/>
        <v>907695</v>
      </c>
      <c r="R579" s="23" t="str">
        <f t="shared" si="158"/>
        <v/>
      </c>
      <c r="S579" s="18"/>
      <c r="T579" s="25" t="s">
        <v>407</v>
      </c>
    </row>
    <row r="580" spans="1:20" ht="14" x14ac:dyDescent="0.3">
      <c r="B580" s="60">
        <f t="shared" si="157"/>
        <v>106944</v>
      </c>
      <c r="C580" s="60">
        <f t="shared" si="157"/>
        <v>1268027.4099999999</v>
      </c>
      <c r="D580" s="60">
        <f t="shared" si="157"/>
        <v>150456.79</v>
      </c>
      <c r="E580" s="60">
        <f t="shared" si="157"/>
        <v>78673.2</v>
      </c>
      <c r="F580" s="60">
        <f t="shared" si="157"/>
        <v>86364.77</v>
      </c>
      <c r="G580" s="60">
        <f t="shared" si="157"/>
        <v>400335.82</v>
      </c>
      <c r="H580" s="60">
        <f t="shared" si="157"/>
        <v>261627.11</v>
      </c>
      <c r="I580" s="60">
        <f t="shared" si="157"/>
        <v>324290.71000000002</v>
      </c>
      <c r="J580" s="60">
        <f t="shared" si="157"/>
        <v>357977.1</v>
      </c>
      <c r="K580" s="60">
        <f t="shared" si="157"/>
        <v>353651.41</v>
      </c>
      <c r="L580" s="60">
        <f t="shared" si="158"/>
        <v>396100.38</v>
      </c>
      <c r="M580" s="60">
        <f t="shared" si="158"/>
        <v>585003.72</v>
      </c>
      <c r="N580" s="60">
        <f t="shared" si="158"/>
        <v>503763.83</v>
      </c>
      <c r="O580" s="60">
        <f t="shared" si="158"/>
        <v>290772.47999999998</v>
      </c>
      <c r="P580" s="60">
        <f t="shared" si="158"/>
        <v>650931.97</v>
      </c>
      <c r="Q580" s="60">
        <f t="shared" si="158"/>
        <v>985764.53</v>
      </c>
      <c r="R580" s="60" t="str">
        <f t="shared" si="158"/>
        <v/>
      </c>
      <c r="S580" s="18"/>
      <c r="T580" s="25" t="s">
        <v>439</v>
      </c>
    </row>
    <row r="581" spans="1:20" ht="14" x14ac:dyDescent="0.3">
      <c r="B581" s="60">
        <f>SUM(B577:B580)</f>
        <v>650702</v>
      </c>
      <c r="C581" s="60">
        <f t="shared" ref="C581:M581" si="159">SUM(C577:C580)</f>
        <v>1699258.41</v>
      </c>
      <c r="D581" s="60">
        <f t="shared" si="159"/>
        <v>724968.79</v>
      </c>
      <c r="E581" s="60">
        <f t="shared" si="159"/>
        <v>354479.2</v>
      </c>
      <c r="F581" s="60">
        <f t="shared" si="159"/>
        <v>641637.77</v>
      </c>
      <c r="G581" s="60">
        <f t="shared" si="159"/>
        <v>1206049.82</v>
      </c>
      <c r="H581" s="60">
        <f t="shared" si="159"/>
        <v>1378041.1099999999</v>
      </c>
      <c r="I581" s="60">
        <f t="shared" si="159"/>
        <v>1430629.71</v>
      </c>
      <c r="J581" s="60">
        <f t="shared" si="159"/>
        <v>1686336.1</v>
      </c>
      <c r="K581" s="60">
        <f t="shared" si="159"/>
        <v>873119.40999999992</v>
      </c>
      <c r="L581" s="60">
        <f t="shared" si="159"/>
        <v>2056902.38</v>
      </c>
      <c r="M581" s="60">
        <f t="shared" si="159"/>
        <v>2336357.7199999997</v>
      </c>
      <c r="N581" s="60">
        <f>IF(N578="",N577*4,IF(N579="",(N578+N577)*2,IF(N580="",((N579+N578+N577)/3)*4,SUM(N577:N580))))</f>
        <v>2148442.83</v>
      </c>
      <c r="O581" s="60">
        <f>IF(O578="",O577*4,IF(O579="",(O578+O577)*2,IF(O580="",((O579+O578+O577)/3)*4,SUM(O577:O580))))</f>
        <v>1798014.48</v>
      </c>
      <c r="P581" s="60">
        <f>IF(P578="",P577*4,IF(P579="",(P578+P577)*2,IF(P580="",((P579+P578+P577)/3)*4,SUM(P577:P580))))</f>
        <v>2486732.9699999997</v>
      </c>
      <c r="Q581" s="60">
        <f>IF(Q578="",Q577*4,IF(Q579="",(Q578+Q577)*2,IF(Q580="",((Q579+Q578+Q577)/3)*4,SUM(Q577:Q580))))</f>
        <v>3460587.5300000003</v>
      </c>
      <c r="R581" s="60">
        <f>IF(R578="",R577*4,IF(R579="",(R578+R577)*2,IF(R580="",((R579+R578+R577)/3)*4,SUM(R577:R580))))</f>
        <v>3596224</v>
      </c>
      <c r="S581" s="18"/>
      <c r="T581" s="25" t="s">
        <v>409</v>
      </c>
    </row>
    <row r="582" spans="1:20" ht="14" x14ac:dyDescent="0.3">
      <c r="B582" s="69">
        <f t="shared" ref="B582:M582" si="160">+B581/B$574</f>
        <v>0.28038133813058136</v>
      </c>
      <c r="C582" s="69">
        <f t="shared" si="160"/>
        <v>0.27786796693329174</v>
      </c>
      <c r="D582" s="69">
        <f t="shared" si="160"/>
        <v>0.37316961816392424</v>
      </c>
      <c r="E582" s="69">
        <f t="shared" si="160"/>
        <v>0.18806444961163057</v>
      </c>
      <c r="F582" s="69">
        <f t="shared" si="160"/>
        <v>0.10296786186846381</v>
      </c>
      <c r="G582" s="69">
        <f t="shared" si="160"/>
        <v>0.17367058673996935</v>
      </c>
      <c r="H582" s="69">
        <f t="shared" si="160"/>
        <v>0.17175909997217245</v>
      </c>
      <c r="I582" s="69">
        <f t="shared" si="160"/>
        <v>0.16446011380571365</v>
      </c>
      <c r="J582" s="69">
        <f t="shared" si="160"/>
        <v>0.16608506179856614</v>
      </c>
      <c r="K582" s="69">
        <f t="shared" si="160"/>
        <v>0.15641854217021178</v>
      </c>
      <c r="L582" s="69">
        <f t="shared" si="160"/>
        <v>0.16671331335277104</v>
      </c>
      <c r="M582" s="69">
        <f t="shared" si="160"/>
        <v>0.18495508690462883</v>
      </c>
      <c r="N582" s="69">
        <f>+N581/N$574</f>
        <v>0.22321803178826771</v>
      </c>
      <c r="O582" s="69">
        <f>+O581/O$574</f>
        <v>0.21380627363152693</v>
      </c>
      <c r="P582" s="69">
        <f>+P581/P$574</f>
        <v>0.20981433990628154</v>
      </c>
      <c r="Q582" s="69">
        <f>+Q581/Q$574</f>
        <v>0.2098728918498767</v>
      </c>
      <c r="R582" s="69">
        <f>+R581/R$574</f>
        <v>0.19939988586786445</v>
      </c>
      <c r="S582" s="18"/>
      <c r="T582" s="32" t="s">
        <v>449</v>
      </c>
    </row>
    <row r="583" spans="1:20" ht="14" x14ac:dyDescent="0.3">
      <c r="B583" s="198" t="s">
        <v>301</v>
      </c>
      <c r="C583" s="198"/>
      <c r="D583" s="198"/>
      <c r="E583" s="198"/>
      <c r="F583" s="198"/>
      <c r="G583" s="198"/>
      <c r="H583" s="198"/>
      <c r="I583" s="198"/>
      <c r="J583" s="198"/>
      <c r="K583" s="198"/>
      <c r="L583" s="198"/>
      <c r="M583" s="198"/>
      <c r="N583" s="198"/>
      <c r="O583" s="55"/>
      <c r="P583" s="55"/>
      <c r="Q583" s="55"/>
      <c r="R583" s="55"/>
      <c r="S583" s="18"/>
      <c r="T583" s="3"/>
    </row>
    <row r="584" spans="1:20" ht="14" x14ac:dyDescent="0.3">
      <c r="B584" s="61">
        <f t="shared" ref="B584:K587" si="161">IFERROR(VLOOKUP($B$583,$130:$216,MATCH($T584&amp;"/"&amp;B$348,$128:$128,0),FALSE),"")</f>
        <v>617380</v>
      </c>
      <c r="C584" s="61">
        <f t="shared" si="161"/>
        <v>603178</v>
      </c>
      <c r="D584" s="61">
        <f t="shared" si="161"/>
        <v>950837</v>
      </c>
      <c r="E584" s="61">
        <f t="shared" si="161"/>
        <v>612402</v>
      </c>
      <c r="F584" s="61">
        <f t="shared" si="161"/>
        <v>1064513</v>
      </c>
      <c r="G584" s="61">
        <f t="shared" si="161"/>
        <v>1655833</v>
      </c>
      <c r="H584" s="61">
        <f t="shared" si="161"/>
        <v>1710196</v>
      </c>
      <c r="I584" s="61">
        <f t="shared" si="161"/>
        <v>2147007</v>
      </c>
      <c r="J584" s="61">
        <f t="shared" si="161"/>
        <v>2389753</v>
      </c>
      <c r="K584" s="61">
        <f t="shared" si="161"/>
        <v>2775858</v>
      </c>
      <c r="L584" s="61">
        <f t="shared" ref="L584:R587" si="162">IFERROR(VLOOKUP($B$583,$130:$216,MATCH($T584&amp;"/"&amp;L$348,$128:$128,0),FALSE),"")</f>
        <v>2822250</v>
      </c>
      <c r="M584" s="61">
        <f t="shared" si="162"/>
        <v>2846979</v>
      </c>
      <c r="N584" s="61">
        <f t="shared" si="162"/>
        <v>4591995</v>
      </c>
      <c r="O584" s="61">
        <f t="shared" si="162"/>
        <v>3834658</v>
      </c>
      <c r="P584" s="61">
        <f t="shared" si="162"/>
        <v>2328257</v>
      </c>
      <c r="Q584" s="61">
        <f t="shared" si="162"/>
        <v>3245887</v>
      </c>
      <c r="R584" s="61">
        <f t="shared" si="162"/>
        <v>4154167</v>
      </c>
      <c r="S584" s="18"/>
      <c r="T584" s="25" t="s">
        <v>403</v>
      </c>
    </row>
    <row r="585" spans="1:20" ht="14" x14ac:dyDescent="0.3">
      <c r="B585" s="23">
        <f t="shared" si="161"/>
        <v>519347</v>
      </c>
      <c r="C585" s="23">
        <f t="shared" si="161"/>
        <v>586990</v>
      </c>
      <c r="D585" s="23">
        <f t="shared" si="161"/>
        <v>164456</v>
      </c>
      <c r="E585" s="23">
        <f t="shared" si="161"/>
        <v>364936</v>
      </c>
      <c r="F585" s="23">
        <f t="shared" si="161"/>
        <v>1171392</v>
      </c>
      <c r="G585" s="23">
        <f t="shared" si="161"/>
        <v>1427353</v>
      </c>
      <c r="H585" s="23">
        <f t="shared" si="161"/>
        <v>1841465</v>
      </c>
      <c r="I585" s="23">
        <f t="shared" si="161"/>
        <v>2006210</v>
      </c>
      <c r="J585" s="23">
        <f t="shared" si="161"/>
        <v>2293052</v>
      </c>
      <c r="K585" s="23" t="str">
        <f t="shared" si="161"/>
        <v/>
      </c>
      <c r="L585" s="23">
        <f t="shared" si="162"/>
        <v>2935462</v>
      </c>
      <c r="M585" s="23">
        <f t="shared" si="162"/>
        <v>2469670</v>
      </c>
      <c r="N585" s="23">
        <f t="shared" si="162"/>
        <v>467117</v>
      </c>
      <c r="O585" s="23">
        <f t="shared" si="162"/>
        <v>1268560</v>
      </c>
      <c r="P585" s="23">
        <f t="shared" si="162"/>
        <v>2753440</v>
      </c>
      <c r="Q585" s="23">
        <f t="shared" si="162"/>
        <v>3677832</v>
      </c>
      <c r="R585" s="23" t="str">
        <f t="shared" si="162"/>
        <v/>
      </c>
      <c r="S585" s="18"/>
      <c r="T585" s="25" t="s">
        <v>405</v>
      </c>
    </row>
    <row r="586" spans="1:20" ht="14" x14ac:dyDescent="0.3">
      <c r="B586" s="23">
        <f t="shared" si="161"/>
        <v>572535</v>
      </c>
      <c r="C586" s="23">
        <f t="shared" si="161"/>
        <v>550038</v>
      </c>
      <c r="D586" s="23">
        <f t="shared" si="161"/>
        <v>170418</v>
      </c>
      <c r="E586" s="23">
        <f t="shared" si="161"/>
        <v>388599</v>
      </c>
      <c r="F586" s="23">
        <f t="shared" si="161"/>
        <v>2843386</v>
      </c>
      <c r="G586" s="23">
        <f t="shared" si="161"/>
        <v>1459372</v>
      </c>
      <c r="H586" s="23">
        <f t="shared" si="161"/>
        <v>1934797</v>
      </c>
      <c r="I586" s="23">
        <f t="shared" si="161"/>
        <v>1816453</v>
      </c>
      <c r="J586" s="23">
        <f t="shared" si="161"/>
        <v>2342440</v>
      </c>
      <c r="K586" s="23" t="str">
        <f t="shared" si="161"/>
        <v/>
      </c>
      <c r="L586" s="23">
        <f t="shared" si="162"/>
        <v>2928069</v>
      </c>
      <c r="M586" s="23">
        <f t="shared" si="162"/>
        <v>2816279</v>
      </c>
      <c r="N586" s="23">
        <f t="shared" si="162"/>
        <v>2480539</v>
      </c>
      <c r="O586" s="23">
        <f t="shared" si="162"/>
        <v>229183</v>
      </c>
      <c r="P586" s="23">
        <f t="shared" si="162"/>
        <v>2872109</v>
      </c>
      <c r="Q586" s="23">
        <f t="shared" si="162"/>
        <v>4161641</v>
      </c>
      <c r="R586" s="23" t="str">
        <f t="shared" si="162"/>
        <v/>
      </c>
      <c r="S586" s="18"/>
      <c r="T586" s="25" t="s">
        <v>407</v>
      </c>
    </row>
    <row r="587" spans="1:20" ht="14" x14ac:dyDescent="0.3">
      <c r="B587" s="23">
        <f t="shared" si="161"/>
        <v>476524</v>
      </c>
      <c r="C587" s="60">
        <f t="shared" si="161"/>
        <v>3211417.42</v>
      </c>
      <c r="D587" s="60">
        <f t="shared" si="161"/>
        <v>-155211.64000000001</v>
      </c>
      <c r="E587" s="60">
        <f t="shared" si="161"/>
        <v>692186.35</v>
      </c>
      <c r="F587" s="60">
        <f t="shared" si="161"/>
        <v>1109407.1200000001</v>
      </c>
      <c r="G587" s="60">
        <f t="shared" si="161"/>
        <v>1749971.05</v>
      </c>
      <c r="H587" s="60">
        <f t="shared" si="161"/>
        <v>1820494.64</v>
      </c>
      <c r="I587" s="60">
        <f t="shared" si="161"/>
        <v>1910639.77</v>
      </c>
      <c r="J587" s="60">
        <f t="shared" si="161"/>
        <v>2218551.65</v>
      </c>
      <c r="K587" s="60">
        <f t="shared" si="161"/>
        <v>2325885.89</v>
      </c>
      <c r="L587" s="60">
        <f t="shared" si="162"/>
        <v>2529871.87</v>
      </c>
      <c r="M587" s="60">
        <f t="shared" si="162"/>
        <v>3670826.95</v>
      </c>
      <c r="N587" s="60">
        <f t="shared" si="162"/>
        <v>2017445.86</v>
      </c>
      <c r="O587" s="60">
        <f t="shared" si="162"/>
        <v>1816049.83</v>
      </c>
      <c r="P587" s="60">
        <f t="shared" si="162"/>
        <v>2806080.09</v>
      </c>
      <c r="Q587" s="60">
        <f t="shared" si="162"/>
        <v>3976262.51</v>
      </c>
      <c r="R587" s="60" t="str">
        <f t="shared" si="162"/>
        <v/>
      </c>
      <c r="S587" s="18"/>
      <c r="T587" s="25" t="s">
        <v>439</v>
      </c>
    </row>
    <row r="588" spans="1:20" ht="14" x14ac:dyDescent="0.3">
      <c r="B588" s="73">
        <f>SUM(B584:B587)</f>
        <v>2185786</v>
      </c>
      <c r="C588" s="60">
        <f t="shared" ref="C588:M588" si="163">SUM(C584:C587)</f>
        <v>4951623.42</v>
      </c>
      <c r="D588" s="60">
        <f t="shared" si="163"/>
        <v>1130499.3599999999</v>
      </c>
      <c r="E588" s="60">
        <f t="shared" si="163"/>
        <v>2058123.35</v>
      </c>
      <c r="F588" s="60">
        <f t="shared" si="163"/>
        <v>6188698.1200000001</v>
      </c>
      <c r="G588" s="60">
        <f t="shared" si="163"/>
        <v>6292529.0499999998</v>
      </c>
      <c r="H588" s="60">
        <f t="shared" si="163"/>
        <v>7306952.6399999997</v>
      </c>
      <c r="I588" s="60">
        <f t="shared" si="163"/>
        <v>7880309.7699999996</v>
      </c>
      <c r="J588" s="60">
        <f t="shared" si="163"/>
        <v>9243796.6500000004</v>
      </c>
      <c r="K588" s="60">
        <f t="shared" si="163"/>
        <v>5101743.8900000006</v>
      </c>
      <c r="L588" s="60">
        <f t="shared" si="163"/>
        <v>11215652.870000001</v>
      </c>
      <c r="M588" s="60">
        <f t="shared" si="163"/>
        <v>11803754.949999999</v>
      </c>
      <c r="N588" s="60">
        <f>IF(N585="",N584*4,IF(N586="",(N585+N584)*2,IF(N587="",((N586+N585+N584)/3)*4,SUM(N584:N587))))</f>
        <v>9557096.8599999994</v>
      </c>
      <c r="O588" s="60">
        <f>IF(O585="",O584*4,IF(O586="",(O585+O584)*2,IF(O587="",((O586+O585+O584)/3)*4,SUM(O584:O587))))</f>
        <v>7148450.8300000001</v>
      </c>
      <c r="P588" s="60">
        <f>IF(P585="",P584*4,IF(P586="",(P585+P584)*2,IF(P587="",((P586+P585+P584)/3)*4,SUM(P584:P587))))</f>
        <v>10759886.09</v>
      </c>
      <c r="Q588" s="60">
        <f>IF(Q585="",Q584*4,IF(Q586="",(Q585+Q584)*2,IF(Q587="",((Q586+Q585+Q584)/3)*4,SUM(Q584:Q587))))</f>
        <v>15061622.51</v>
      </c>
      <c r="R588" s="60">
        <f>IF(R585="",R584*4,IF(R586="",(R585+R584)*2,IF(R587="",((R586+R585+R584)/3)*4,SUM(R584:R587))))</f>
        <v>16616668</v>
      </c>
      <c r="S588" s="18"/>
      <c r="T588" s="25" t="s">
        <v>409</v>
      </c>
    </row>
    <row r="589" spans="1:20" ht="14" x14ac:dyDescent="0.3">
      <c r="B589" s="69">
        <f t="shared" ref="B589:R589" si="164">+B588/(B$465+B$472)</f>
        <v>0.23476357659197317</v>
      </c>
      <c r="C589" s="69">
        <f t="shared" si="164"/>
        <v>0.31566082211799495</v>
      </c>
      <c r="D589" s="69">
        <f t="shared" si="164"/>
        <v>9.7065518728179506E-2</v>
      </c>
      <c r="E589" s="69">
        <f t="shared" si="164"/>
        <v>0.15889512720418908</v>
      </c>
      <c r="F589" s="69">
        <f t="shared" si="164"/>
        <v>0.31796987451677594</v>
      </c>
      <c r="G589" s="69">
        <f t="shared" si="164"/>
        <v>0.28938926046492569</v>
      </c>
      <c r="H589" s="69">
        <f t="shared" si="164"/>
        <v>0.30467428348611575</v>
      </c>
      <c r="I589" s="69">
        <f t="shared" si="164"/>
        <v>0.30459012984141692</v>
      </c>
      <c r="J589" s="69">
        <f t="shared" si="164"/>
        <v>0.3162010663796746</v>
      </c>
      <c r="K589" s="69">
        <f t="shared" si="164"/>
        <v>0.32314141216802705</v>
      </c>
      <c r="L589" s="69">
        <f t="shared" si="164"/>
        <v>0.30763558997134699</v>
      </c>
      <c r="M589" s="69">
        <f t="shared" si="164"/>
        <v>0.30736698409681407</v>
      </c>
      <c r="N589" s="69">
        <f t="shared" si="164"/>
        <v>0.29807792134629707</v>
      </c>
      <c r="O589" s="69">
        <f t="shared" si="164"/>
        <v>0.23516550362425959</v>
      </c>
      <c r="P589" s="69">
        <f t="shared" si="164"/>
        <v>0.27798293211422304</v>
      </c>
      <c r="Q589" s="69">
        <f t="shared" si="164"/>
        <v>0.31159714678820338</v>
      </c>
      <c r="R589" s="69">
        <f t="shared" si="164"/>
        <v>0.32702019744802246</v>
      </c>
      <c r="S589" s="18"/>
      <c r="T589" s="32" t="s">
        <v>450</v>
      </c>
    </row>
    <row r="590" spans="1:20" s="54" customFormat="1" ht="14" x14ac:dyDescent="0.3">
      <c r="A590" s="51"/>
      <c r="B590" s="62"/>
      <c r="C590" s="69">
        <f t="shared" ref="C590:M590" si="165">C588/B588-1</f>
        <v>1.2653742955623284</v>
      </c>
      <c r="D590" s="69">
        <f t="shared" si="165"/>
        <v>-0.77169116790387915</v>
      </c>
      <c r="E590" s="69">
        <f t="shared" si="165"/>
        <v>0.82054357819362256</v>
      </c>
      <c r="F590" s="69">
        <f t="shared" si="165"/>
        <v>2.006961715875776</v>
      </c>
      <c r="G590" s="69">
        <f t="shared" si="165"/>
        <v>1.6777507641623224E-2</v>
      </c>
      <c r="H590" s="69">
        <f t="shared" si="165"/>
        <v>0.1612107917086214</v>
      </c>
      <c r="I590" s="69">
        <f t="shared" si="165"/>
        <v>7.8467339019183679E-2</v>
      </c>
      <c r="J590" s="69">
        <f t="shared" si="165"/>
        <v>0.17302452819694181</v>
      </c>
      <c r="K590" s="69">
        <f t="shared" si="165"/>
        <v>-0.44808999124834703</v>
      </c>
      <c r="L590" s="69">
        <f t="shared" si="165"/>
        <v>1.1983959037975151</v>
      </c>
      <c r="M590" s="69">
        <f t="shared" si="165"/>
        <v>5.2435831138557543E-2</v>
      </c>
      <c r="N590" s="69">
        <f>N588/M588-1</f>
        <v>-0.19033418598714635</v>
      </c>
      <c r="O590" s="69">
        <f>O588/N588-1</f>
        <v>-0.25202695601852454</v>
      </c>
      <c r="P590" s="69">
        <f>P588/O588-1</f>
        <v>0.50520530194372193</v>
      </c>
      <c r="Q590" s="69">
        <f>Q588/P588-1</f>
        <v>0.39979386250175453</v>
      </c>
      <c r="R590" s="69">
        <f>R588/Q588-1</f>
        <v>0.10324554934022179</v>
      </c>
      <c r="S590" s="58"/>
      <c r="T590" s="53" t="s">
        <v>440</v>
      </c>
    </row>
    <row r="591" spans="1:20" ht="14" x14ac:dyDescent="0.3">
      <c r="B591" s="190" t="s">
        <v>451</v>
      </c>
      <c r="C591" s="190"/>
      <c r="D591" s="190"/>
      <c r="E591" s="190"/>
      <c r="F591" s="190"/>
      <c r="G591" s="190"/>
      <c r="H591" s="190"/>
      <c r="I591" s="190"/>
      <c r="J591" s="190"/>
      <c r="K591" s="190"/>
      <c r="L591" s="190"/>
      <c r="M591" s="190"/>
      <c r="N591" s="190"/>
      <c r="O591" s="17"/>
      <c r="P591" s="17"/>
      <c r="Q591" s="17"/>
      <c r="R591" s="17"/>
    </row>
    <row r="592" spans="1:20" ht="14" x14ac:dyDescent="0.3">
      <c r="B592" s="191" t="s">
        <v>312</v>
      </c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  <c r="O592" s="74"/>
      <c r="P592" s="74"/>
      <c r="Q592" s="74"/>
      <c r="R592" s="74"/>
    </row>
    <row r="593" spans="2:20" ht="14" x14ac:dyDescent="0.3">
      <c r="B593" s="23">
        <f t="shared" ref="B593:K595" si="166">IFERROR(VLOOKUP($B$592,$221:$343,MATCH($T593&amp;"/"&amp;B$348,$219:$219,0),FALSE),"")</f>
        <v>351258</v>
      </c>
      <c r="C593" s="23">
        <f t="shared" si="166"/>
        <v>481985</v>
      </c>
      <c r="D593" s="23">
        <f t="shared" si="166"/>
        <v>576687</v>
      </c>
      <c r="E593" s="23">
        <f t="shared" si="166"/>
        <v>656693</v>
      </c>
      <c r="F593" s="23">
        <f t="shared" si="166"/>
        <v>835102</v>
      </c>
      <c r="G593" s="23">
        <f t="shared" si="166"/>
        <v>879747</v>
      </c>
      <c r="H593" s="23">
        <f t="shared" si="166"/>
        <v>1009603</v>
      </c>
      <c r="I593" s="23">
        <f t="shared" si="166"/>
        <v>1040047</v>
      </c>
      <c r="J593" s="23">
        <f t="shared" si="166"/>
        <v>1236515</v>
      </c>
      <c r="K593" s="23">
        <f t="shared" si="166"/>
        <v>1296076</v>
      </c>
      <c r="L593" s="23">
        <f t="shared" ref="L593:R595" si="167">IFERROR(VLOOKUP($B$592,$221:$343,MATCH($T593&amp;"/"&amp;L$348,$219:$219,0),FALSE),"")</f>
        <v>1390854</v>
      </c>
      <c r="M593" s="23">
        <f t="shared" si="167"/>
        <v>1569713</v>
      </c>
      <c r="N593" s="24">
        <f t="shared" si="167"/>
        <v>2025435</v>
      </c>
      <c r="O593" s="24">
        <f t="shared" si="167"/>
        <v>1967067</v>
      </c>
      <c r="P593" s="24">
        <f t="shared" si="167"/>
        <v>2090766</v>
      </c>
      <c r="Q593" s="24">
        <f t="shared" si="167"/>
        <v>2042812</v>
      </c>
      <c r="R593" s="24">
        <f t="shared" si="167"/>
        <v>2220752</v>
      </c>
      <c r="S593" s="18"/>
      <c r="T593" s="25" t="s">
        <v>403</v>
      </c>
    </row>
    <row r="594" spans="2:20" ht="14" x14ac:dyDescent="0.3">
      <c r="B594" s="23">
        <f t="shared" si="166"/>
        <v>690732</v>
      </c>
      <c r="C594" s="23">
        <f t="shared" si="166"/>
        <v>988787</v>
      </c>
      <c r="D594" s="23">
        <f t="shared" si="166"/>
        <v>1155061</v>
      </c>
      <c r="E594" s="23">
        <f t="shared" si="166"/>
        <v>1363561</v>
      </c>
      <c r="F594" s="23">
        <f t="shared" si="166"/>
        <v>1634391</v>
      </c>
      <c r="G594" s="23">
        <f t="shared" si="166"/>
        <v>1767385</v>
      </c>
      <c r="H594" s="23">
        <f t="shared" si="166"/>
        <v>1932153</v>
      </c>
      <c r="I594" s="23">
        <f t="shared" si="166"/>
        <v>2110094</v>
      </c>
      <c r="J594" s="23">
        <f t="shared" si="166"/>
        <v>2484559</v>
      </c>
      <c r="K594" s="23" t="str">
        <f t="shared" si="166"/>
        <v/>
      </c>
      <c r="L594" s="23">
        <f t="shared" si="167"/>
        <v>2798349</v>
      </c>
      <c r="M594" s="23">
        <f t="shared" si="167"/>
        <v>3221428</v>
      </c>
      <c r="N594" s="24">
        <f t="shared" si="167"/>
        <v>3955825</v>
      </c>
      <c r="O594" s="24">
        <f t="shared" si="167"/>
        <v>3917797</v>
      </c>
      <c r="P594" s="24">
        <f t="shared" si="167"/>
        <v>4237303</v>
      </c>
      <c r="Q594" s="24">
        <f t="shared" si="167"/>
        <v>4203481</v>
      </c>
      <c r="R594" s="24" t="str">
        <f t="shared" si="167"/>
        <v/>
      </c>
      <c r="S594" s="18"/>
      <c r="T594" s="25" t="s">
        <v>405</v>
      </c>
    </row>
    <row r="595" spans="2:20" ht="14" x14ac:dyDescent="0.3">
      <c r="B595" s="23">
        <f t="shared" si="166"/>
        <v>1072605</v>
      </c>
      <c r="C595" s="23">
        <f t="shared" si="166"/>
        <v>1550300</v>
      </c>
      <c r="D595" s="23">
        <f t="shared" si="166"/>
        <v>1713813</v>
      </c>
      <c r="E595" s="23">
        <f t="shared" si="166"/>
        <v>2085733</v>
      </c>
      <c r="F595" s="23">
        <f t="shared" si="166"/>
        <v>2418990</v>
      </c>
      <c r="G595" s="23">
        <f t="shared" si="166"/>
        <v>2697590</v>
      </c>
      <c r="H595" s="23">
        <f t="shared" si="166"/>
        <v>2959338</v>
      </c>
      <c r="I595" s="23">
        <f t="shared" si="166"/>
        <v>3260865</v>
      </c>
      <c r="J595" s="23">
        <f t="shared" si="166"/>
        <v>3775324</v>
      </c>
      <c r="K595" s="23" t="str">
        <f t="shared" si="166"/>
        <v/>
      </c>
      <c r="L595" s="23">
        <f t="shared" si="167"/>
        <v>4363108</v>
      </c>
      <c r="M595" s="23">
        <f t="shared" si="167"/>
        <v>4893677</v>
      </c>
      <c r="N595" s="24">
        <f t="shared" si="167"/>
        <v>6008393</v>
      </c>
      <c r="O595" s="24">
        <f t="shared" si="167"/>
        <v>5931412</v>
      </c>
      <c r="P595" s="24">
        <f t="shared" si="167"/>
        <v>6358874</v>
      </c>
      <c r="Q595" s="24">
        <f t="shared" si="167"/>
        <v>6368781</v>
      </c>
      <c r="R595" s="24" t="str">
        <f t="shared" si="167"/>
        <v/>
      </c>
      <c r="S595" s="18"/>
      <c r="T595" s="25" t="s">
        <v>407</v>
      </c>
    </row>
    <row r="596" spans="2:20" ht="14" x14ac:dyDescent="0.3">
      <c r="B596" s="23">
        <f t="shared" ref="B596:M596" si="168">IFERROR(VLOOKUP($B$592,$221:$343,MATCH($T596&amp;"/"&amp;B$348,$219:$219,0),FALSE),"")</f>
        <v>1462663</v>
      </c>
      <c r="C596" s="23">
        <f t="shared" si="168"/>
        <v>2110189.38</v>
      </c>
      <c r="D596" s="23">
        <f t="shared" si="168"/>
        <v>2356239.0299999998</v>
      </c>
      <c r="E596" s="23">
        <f t="shared" si="168"/>
        <v>2947934.43</v>
      </c>
      <c r="F596" s="23">
        <f t="shared" si="168"/>
        <v>3257827.49</v>
      </c>
      <c r="G596" s="23">
        <f t="shared" si="168"/>
        <v>3683705.41</v>
      </c>
      <c r="H596" s="23">
        <f t="shared" si="168"/>
        <v>4019178.78</v>
      </c>
      <c r="I596" s="23">
        <f t="shared" si="168"/>
        <v>4437851.45</v>
      </c>
      <c r="J596" s="23">
        <f t="shared" si="168"/>
        <v>5122662.32</v>
      </c>
      <c r="K596" s="23">
        <f t="shared" si="168"/>
        <v>5314523.3099999996</v>
      </c>
      <c r="L596" s="23">
        <f t="shared" si="168"/>
        <v>5905735.4299999997</v>
      </c>
      <c r="M596" s="23">
        <f t="shared" si="168"/>
        <v>7116898.8899999997</v>
      </c>
      <c r="N596" s="24">
        <f>IFERROR(VLOOKUP($B$592,$221:$343,MATCH($T596&amp;"/"&amp;N$348,$219:$219,0),FALSE),IFERROR((VLOOKUP($B$592,$221:$343,MATCH($T595&amp;"/"&amp;N$348,$219:$219,0),FALSE)/3)*4,IFERROR(VLOOKUP($B$592,$221:$343,MATCH($T594&amp;"/"&amp;N$348,$219:$219,0),FALSE)*2,IFERROR(VLOOKUP($B$592,$221:$343,MATCH($T593&amp;"/"&amp;N$348,$219:$219,0),FALSE)*4,""))))</f>
        <v>7906273.4500000002</v>
      </c>
      <c r="O596" s="24">
        <f>IFERROR(VLOOKUP($B$592,$221:$343,MATCH($T596&amp;"/"&amp;O$348,$219:$219,0),FALSE),IFERROR((VLOOKUP($B$592,$221:$343,MATCH($T595&amp;"/"&amp;O$348,$219:$219,0),FALSE)/3)*4,IFERROR(VLOOKUP($B$592,$221:$343,MATCH($T594&amp;"/"&amp;O$348,$219:$219,0),FALSE)*2,IFERROR(VLOOKUP($B$592,$221:$343,MATCH($T593&amp;"/"&amp;O$348,$219:$219,0),FALSE)*4,""))))</f>
        <v>8124220.9199999999</v>
      </c>
      <c r="P596" s="24">
        <f>IFERROR(VLOOKUP($B$592,$221:$343,MATCH($T596&amp;"/"&amp;P$348,$219:$219,0),FALSE),IFERROR((VLOOKUP($B$592,$221:$343,MATCH($T595&amp;"/"&amp;P$348,$219:$219,0),FALSE)/3)*4,IFERROR(VLOOKUP($B$592,$221:$343,MATCH($T594&amp;"/"&amp;P$348,$219:$219,0),FALSE)*2,IFERROR(VLOOKUP($B$592,$221:$343,MATCH($T593&amp;"/"&amp;P$348,$219:$219,0),FALSE)*4,""))))</f>
        <v>8550031.0500000007</v>
      </c>
      <c r="Q596" s="24">
        <f>IFERROR(VLOOKUP($B$592,$221:$343,MATCH($T596&amp;"/"&amp;Q$348,$219:$219,0),FALSE),IFERROR((VLOOKUP($B$592,$221:$343,MATCH($T595&amp;"/"&amp;Q$348,$219:$219,0),FALSE)/3)*4,IFERROR(VLOOKUP($B$592,$221:$343,MATCH($T594&amp;"/"&amp;Q$348,$219:$219,0),FALSE)*2,IFERROR(VLOOKUP($B$592,$221:$343,MATCH($T593&amp;"/"&amp;Q$348,$219:$219,0),FALSE)*4,""))))</f>
        <v>8545926.75</v>
      </c>
      <c r="R596" s="24">
        <f>IFERROR(VLOOKUP($B$592,$221:$343,MATCH($T596&amp;"/"&amp;R$348,$219:$219,0),FALSE),IFERROR((VLOOKUP($B$592,$221:$343,MATCH($T595&amp;"/"&amp;R$348,$219:$219,0),FALSE)/3)*4,IFERROR(VLOOKUP($B$592,$221:$343,MATCH($T594&amp;"/"&amp;R$348,$219:$219,0),FALSE)*2,IFERROR(VLOOKUP($B$592,$221:$343,MATCH($T593&amp;"/"&amp;R$348,$219:$219,0),FALSE)*4,""))))</f>
        <v>8883008</v>
      </c>
      <c r="S596" s="18"/>
      <c r="T596" s="25" t="s">
        <v>409</v>
      </c>
    </row>
    <row r="597" spans="2:20" ht="14" x14ac:dyDescent="0.3">
      <c r="B597" s="69">
        <f t="shared" ref="B597:R597" si="169">B596/(B$465+B472)</f>
        <v>0.15709680509836976</v>
      </c>
      <c r="C597" s="69">
        <f t="shared" si="169"/>
        <v>0.1345223693354819</v>
      </c>
      <c r="D597" s="69">
        <f t="shared" si="169"/>
        <v>0.20230844154969935</v>
      </c>
      <c r="E597" s="69">
        <f t="shared" si="169"/>
        <v>0.22759200329001597</v>
      </c>
      <c r="F597" s="69">
        <f t="shared" si="169"/>
        <v>0.167384315425714</v>
      </c>
      <c r="G597" s="69">
        <f t="shared" si="169"/>
        <v>0.16941118203825312</v>
      </c>
      <c r="H597" s="69">
        <f t="shared" si="169"/>
        <v>0.16758565099979914</v>
      </c>
      <c r="I597" s="69">
        <f t="shared" si="169"/>
        <v>0.1715320575998652</v>
      </c>
      <c r="J597" s="69">
        <f t="shared" si="169"/>
        <v>0.17523008668596987</v>
      </c>
      <c r="K597" s="69">
        <f t="shared" si="169"/>
        <v>0.33661873359803196</v>
      </c>
      <c r="L597" s="69">
        <f t="shared" si="169"/>
        <v>0.16198917925521855</v>
      </c>
      <c r="M597" s="69">
        <f t="shared" si="169"/>
        <v>0.18532236201169727</v>
      </c>
      <c r="N597" s="69">
        <f t="shared" si="169"/>
        <v>0.24659010891006256</v>
      </c>
      <c r="O597" s="69">
        <f t="shared" si="169"/>
        <v>0.26726581040308356</v>
      </c>
      <c r="P597" s="69">
        <f t="shared" si="169"/>
        <v>0.22089106530184924</v>
      </c>
      <c r="Q597" s="69">
        <f t="shared" si="169"/>
        <v>0.17679943778918836</v>
      </c>
      <c r="R597" s="69">
        <f t="shared" si="169"/>
        <v>0.17481982730186121</v>
      </c>
      <c r="S597" s="18"/>
      <c r="T597" s="32" t="s">
        <v>411</v>
      </c>
    </row>
    <row r="598" spans="2:20" ht="14" x14ac:dyDescent="0.3">
      <c r="B598" s="192" t="s">
        <v>348</v>
      </c>
      <c r="C598" s="193"/>
      <c r="D598" s="193"/>
      <c r="E598" s="193"/>
      <c r="F598" s="193"/>
      <c r="G598" s="193"/>
      <c r="H598" s="193"/>
      <c r="I598" s="193"/>
      <c r="J598" s="193"/>
      <c r="K598" s="193"/>
      <c r="L598" s="193"/>
      <c r="M598" s="193"/>
      <c r="N598" s="193"/>
      <c r="O598" s="17"/>
      <c r="P598" s="17"/>
      <c r="Q598" s="17"/>
      <c r="R598" s="17"/>
    </row>
    <row r="599" spans="2:20" ht="14" x14ac:dyDescent="0.3">
      <c r="B599" s="23">
        <f t="shared" ref="B599:K602" si="170">IFERROR(VLOOKUP($B$598,$221:$343,MATCH($T599&amp;"/"&amp;B$348,$219:$219,0),FALSE),"")</f>
        <v>500375</v>
      </c>
      <c r="C599" s="23">
        <f t="shared" si="170"/>
        <v>1242233</v>
      </c>
      <c r="D599" s="23">
        <f t="shared" si="170"/>
        <v>994242</v>
      </c>
      <c r="E599" s="23">
        <f t="shared" si="170"/>
        <v>1088505</v>
      </c>
      <c r="F599" s="23">
        <f t="shared" si="170"/>
        <v>1990097</v>
      </c>
      <c r="G599" s="23">
        <f t="shared" si="170"/>
        <v>2547740</v>
      </c>
      <c r="H599" s="23">
        <f t="shared" si="170"/>
        <v>3148643</v>
      </c>
      <c r="I599" s="23">
        <f t="shared" si="170"/>
        <v>3214450</v>
      </c>
      <c r="J599" s="23">
        <f t="shared" si="170"/>
        <v>3766779</v>
      </c>
      <c r="K599" s="23">
        <f t="shared" si="170"/>
        <v>4496506</v>
      </c>
      <c r="L599" s="23">
        <f t="shared" ref="L599:R602" si="171">IFERROR(VLOOKUP($B$598,$221:$343,MATCH($T599&amp;"/"&amp;L$348,$219:$219,0),FALSE),"")</f>
        <v>3255150</v>
      </c>
      <c r="M599" s="23">
        <f t="shared" si="171"/>
        <v>3884328</v>
      </c>
      <c r="N599" s="24">
        <f t="shared" si="171"/>
        <v>3509813</v>
      </c>
      <c r="O599" s="24">
        <f t="shared" si="171"/>
        <v>2457505</v>
      </c>
      <c r="P599" s="24">
        <f t="shared" si="171"/>
        <v>4291399</v>
      </c>
      <c r="Q599" s="24">
        <f t="shared" si="171"/>
        <v>4656674</v>
      </c>
      <c r="R599" s="24">
        <f t="shared" si="171"/>
        <v>6442588</v>
      </c>
      <c r="S599" s="18"/>
      <c r="T599" s="25" t="s">
        <v>403</v>
      </c>
    </row>
    <row r="600" spans="2:20" ht="14" x14ac:dyDescent="0.3">
      <c r="B600" s="23">
        <f t="shared" si="170"/>
        <v>1206249</v>
      </c>
      <c r="C600" s="23">
        <f t="shared" si="170"/>
        <v>3122026</v>
      </c>
      <c r="D600" s="23">
        <f t="shared" si="170"/>
        <v>1938143</v>
      </c>
      <c r="E600" s="23">
        <f t="shared" si="170"/>
        <v>2732427</v>
      </c>
      <c r="F600" s="23">
        <f t="shared" si="170"/>
        <v>4701306</v>
      </c>
      <c r="G600" s="23">
        <f t="shared" si="170"/>
        <v>4837241</v>
      </c>
      <c r="H600" s="23">
        <f t="shared" si="170"/>
        <v>14216023</v>
      </c>
      <c r="I600" s="23">
        <f t="shared" si="170"/>
        <v>6023313</v>
      </c>
      <c r="J600" s="23">
        <f t="shared" si="170"/>
        <v>6038753</v>
      </c>
      <c r="K600" s="23" t="str">
        <f t="shared" si="170"/>
        <v/>
      </c>
      <c r="L600" s="23">
        <f t="shared" si="171"/>
        <v>8263893</v>
      </c>
      <c r="M600" s="23">
        <f t="shared" si="171"/>
        <v>8137766</v>
      </c>
      <c r="N600" s="24">
        <f t="shared" si="171"/>
        <v>2285026</v>
      </c>
      <c r="O600" s="24">
        <f t="shared" si="171"/>
        <v>3625584</v>
      </c>
      <c r="P600" s="24">
        <f t="shared" si="171"/>
        <v>8697168</v>
      </c>
      <c r="Q600" s="24">
        <f t="shared" si="171"/>
        <v>9645733</v>
      </c>
      <c r="R600" s="24" t="str">
        <f t="shared" si="171"/>
        <v/>
      </c>
      <c r="S600" s="18"/>
      <c r="T600" s="25" t="s">
        <v>405</v>
      </c>
    </row>
    <row r="601" spans="2:20" ht="14" x14ac:dyDescent="0.3">
      <c r="B601" s="23">
        <f t="shared" si="170"/>
        <v>2177223</v>
      </c>
      <c r="C601" s="23">
        <f t="shared" si="170"/>
        <v>3529895</v>
      </c>
      <c r="D601" s="23">
        <f t="shared" si="170"/>
        <v>2305261</v>
      </c>
      <c r="E601" s="23">
        <f t="shared" si="170"/>
        <v>1066214</v>
      </c>
      <c r="F601" s="23">
        <f t="shared" si="170"/>
        <v>6808640</v>
      </c>
      <c r="G601" s="23">
        <f t="shared" si="170"/>
        <v>7650972</v>
      </c>
      <c r="H601" s="23">
        <f t="shared" si="170"/>
        <v>17237754</v>
      </c>
      <c r="I601" s="23">
        <f t="shared" si="170"/>
        <v>9182578</v>
      </c>
      <c r="J601" s="23">
        <f t="shared" si="170"/>
        <v>9865254</v>
      </c>
      <c r="K601" s="23" t="str">
        <f t="shared" si="170"/>
        <v/>
      </c>
      <c r="L601" s="23">
        <f t="shared" si="171"/>
        <v>12377273</v>
      </c>
      <c r="M601" s="23">
        <f t="shared" si="171"/>
        <v>10612845</v>
      </c>
      <c r="N601" s="24">
        <f t="shared" si="171"/>
        <v>3374709</v>
      </c>
      <c r="O601" s="24">
        <f t="shared" si="171"/>
        <v>4036528</v>
      </c>
      <c r="P601" s="24">
        <f t="shared" si="171"/>
        <v>12551992</v>
      </c>
      <c r="Q601" s="24">
        <f t="shared" si="171"/>
        <v>15468286</v>
      </c>
      <c r="R601" s="24" t="str">
        <f t="shared" si="171"/>
        <v/>
      </c>
      <c r="S601" s="18"/>
      <c r="T601" s="25" t="s">
        <v>407</v>
      </c>
    </row>
    <row r="602" spans="2:20" ht="14" x14ac:dyDescent="0.3">
      <c r="B602" s="23">
        <f t="shared" si="170"/>
        <v>3219269</v>
      </c>
      <c r="C602" s="23">
        <f t="shared" si="170"/>
        <v>5577036.2000000002</v>
      </c>
      <c r="D602" s="23">
        <f t="shared" si="170"/>
        <v>3930456.28</v>
      </c>
      <c r="E602" s="23">
        <f t="shared" si="170"/>
        <v>7756213.4900000002</v>
      </c>
      <c r="F602" s="23">
        <f t="shared" si="170"/>
        <v>9861101.9499999993</v>
      </c>
      <c r="G602" s="23">
        <f t="shared" si="170"/>
        <v>11024987.960000001</v>
      </c>
      <c r="H602" s="23">
        <f t="shared" si="170"/>
        <v>21766223.140000001</v>
      </c>
      <c r="I602" s="23">
        <f t="shared" si="170"/>
        <v>13698318.859999999</v>
      </c>
      <c r="J602" s="23">
        <f t="shared" si="170"/>
        <v>14373185.4</v>
      </c>
      <c r="K602" s="23">
        <f t="shared" si="170"/>
        <v>26598910.719999999</v>
      </c>
      <c r="L602" s="23">
        <f t="shared" si="171"/>
        <v>17139330.100000001</v>
      </c>
      <c r="M602" s="23">
        <f t="shared" si="171"/>
        <v>17771250.140000001</v>
      </c>
      <c r="N602" s="24">
        <f t="shared" si="171"/>
        <v>7761365.6699999999</v>
      </c>
      <c r="O602" s="24">
        <f t="shared" si="171"/>
        <v>7859002.7699999996</v>
      </c>
      <c r="P602" s="24">
        <f t="shared" si="171"/>
        <v>16387043.880000001</v>
      </c>
      <c r="Q602" s="24">
        <f t="shared" si="171"/>
        <v>21188211.879999999</v>
      </c>
      <c r="R602" s="24" t="str">
        <f t="shared" si="171"/>
        <v/>
      </c>
      <c r="S602" s="18"/>
      <c r="T602" s="25" t="s">
        <v>409</v>
      </c>
    </row>
    <row r="603" spans="2:20" ht="14" x14ac:dyDescent="0.3">
      <c r="B603" s="75">
        <f t="shared" ref="B603:M603" si="172">B602/B$588</f>
        <v>1.4728198460416528</v>
      </c>
      <c r="C603" s="75">
        <f t="shared" si="172"/>
        <v>1.1263045928480564</v>
      </c>
      <c r="D603" s="75">
        <f t="shared" si="172"/>
        <v>3.4767434808631825</v>
      </c>
      <c r="E603" s="75">
        <f t="shared" si="172"/>
        <v>3.7685853425646232</v>
      </c>
      <c r="F603" s="75">
        <f t="shared" si="172"/>
        <v>1.593404906620328</v>
      </c>
      <c r="G603" s="75">
        <f t="shared" si="172"/>
        <v>1.7520758144136024</v>
      </c>
      <c r="H603" s="75">
        <f t="shared" si="172"/>
        <v>2.9788373091193323</v>
      </c>
      <c r="I603" s="75">
        <f t="shared" si="172"/>
        <v>1.7382970035199516</v>
      </c>
      <c r="J603" s="75">
        <f t="shared" si="172"/>
        <v>1.5549006478847627</v>
      </c>
      <c r="K603" s="75">
        <f t="shared" si="172"/>
        <v>5.2136899251522397</v>
      </c>
      <c r="L603" s="75">
        <f t="shared" si="172"/>
        <v>1.5281616058076162</v>
      </c>
      <c r="M603" s="75">
        <f t="shared" si="172"/>
        <v>1.5055590543244886</v>
      </c>
      <c r="N603" s="75">
        <f>IFERROR(N602/N$588,IFERROR(N601/N$588,IFERROR(N600/N$588,N599/N$588)))</f>
        <v>0.81210495024741236</v>
      </c>
      <c r="O603" s="75">
        <f>IFERROR(O602/O$588,IFERROR(O601/O$588,IFERROR(O600/O$588,O599/O$588)))</f>
        <v>1.0993994302958645</v>
      </c>
      <c r="P603" s="75">
        <f>IFERROR(P602/P$588,IFERROR(P601/P$588,IFERROR(P600/P$588,P599/P$588)))</f>
        <v>1.5229755912778442</v>
      </c>
      <c r="Q603" s="75">
        <f>IFERROR(Q602/Q$588,IFERROR(Q601/Q$588,IFERROR(Q600/Q$588,Q599/Q$588)))</f>
        <v>1.4067682194220654</v>
      </c>
      <c r="R603" s="75">
        <f>IFERROR(R602/R$588,IFERROR(R601/R$588,IFERROR(R600/R$588,R599/R$588)))</f>
        <v>0.387718404195113</v>
      </c>
      <c r="S603" s="18"/>
      <c r="T603" s="32" t="s">
        <v>452</v>
      </c>
    </row>
    <row r="604" spans="2:20" ht="14" x14ac:dyDescent="0.3">
      <c r="B604" s="184" t="s">
        <v>453</v>
      </c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55"/>
      <c r="P604" s="55"/>
      <c r="Q604" s="55"/>
      <c r="R604" s="55"/>
    </row>
    <row r="605" spans="2:20" ht="14" x14ac:dyDescent="0.3">
      <c r="B605" s="23">
        <f>IFERROR(B599+B611,"")</f>
        <v>-356379</v>
      </c>
      <c r="C605" s="23">
        <f t="shared" ref="C605:R608" si="173">IFERROR(C599+C611,"")</f>
        <v>-216592</v>
      </c>
      <c r="D605" s="23">
        <f t="shared" si="173"/>
        <v>714775</v>
      </c>
      <c r="E605" s="23">
        <f t="shared" si="173"/>
        <v>-828332</v>
      </c>
      <c r="F605" s="23">
        <f t="shared" si="173"/>
        <v>1081251</v>
      </c>
      <c r="G605" s="23">
        <f t="shared" si="173"/>
        <v>764123</v>
      </c>
      <c r="H605" s="23">
        <f t="shared" si="173"/>
        <v>1410679</v>
      </c>
      <c r="I605" s="23">
        <f t="shared" si="173"/>
        <v>705038</v>
      </c>
      <c r="J605" s="23">
        <f t="shared" si="173"/>
        <v>3339815</v>
      </c>
      <c r="K605" s="23">
        <f t="shared" si="173"/>
        <v>4443186</v>
      </c>
      <c r="L605" s="23">
        <f t="shared" si="173"/>
        <v>2326545</v>
      </c>
      <c r="M605" s="23">
        <f t="shared" si="173"/>
        <v>2860646</v>
      </c>
      <c r="N605" s="24">
        <f t="shared" si="173"/>
        <v>3196352</v>
      </c>
      <c r="O605" s="24">
        <f t="shared" si="173"/>
        <v>1583329</v>
      </c>
      <c r="P605" s="24">
        <f t="shared" si="173"/>
        <v>3111573</v>
      </c>
      <c r="Q605" s="24">
        <f t="shared" si="173"/>
        <v>2902312</v>
      </c>
      <c r="R605" s="24">
        <f t="shared" si="173"/>
        <v>4332901</v>
      </c>
      <c r="S605" s="18"/>
      <c r="T605" s="25" t="s">
        <v>403</v>
      </c>
    </row>
    <row r="606" spans="2:20" ht="14" x14ac:dyDescent="0.3">
      <c r="B606" s="23">
        <f t="shared" ref="B606:N608" si="174">IFERROR(B600+B612,"")</f>
        <v>267333</v>
      </c>
      <c r="C606" s="23">
        <f t="shared" si="174"/>
        <v>-1152938</v>
      </c>
      <c r="D606" s="23">
        <f t="shared" si="174"/>
        <v>397860</v>
      </c>
      <c r="E606" s="23">
        <f t="shared" si="174"/>
        <v>-498003</v>
      </c>
      <c r="F606" s="23">
        <f t="shared" si="174"/>
        <v>2409649</v>
      </c>
      <c r="G606" s="23">
        <f t="shared" si="174"/>
        <v>1465994</v>
      </c>
      <c r="H606" s="23">
        <f t="shared" si="174"/>
        <v>13236224</v>
      </c>
      <c r="I606" s="23">
        <f t="shared" si="174"/>
        <v>-4276241</v>
      </c>
      <c r="J606" s="23">
        <f t="shared" si="174"/>
        <v>4555002</v>
      </c>
      <c r="K606" s="23" t="str">
        <f t="shared" si="174"/>
        <v/>
      </c>
      <c r="L606" s="23">
        <f t="shared" si="174"/>
        <v>6358124</v>
      </c>
      <c r="M606" s="23">
        <f t="shared" si="174"/>
        <v>8039707</v>
      </c>
      <c r="N606" s="24">
        <f t="shared" si="174"/>
        <v>-4363249</v>
      </c>
      <c r="O606" s="24">
        <f t="shared" si="173"/>
        <v>1054299</v>
      </c>
      <c r="P606" s="24">
        <f t="shared" si="173"/>
        <v>6266694</v>
      </c>
      <c r="Q606" s="24">
        <f t="shared" si="173"/>
        <v>5518199</v>
      </c>
      <c r="R606" s="24" t="str">
        <f t="shared" si="173"/>
        <v/>
      </c>
      <c r="S606" s="18"/>
      <c r="T606" s="25" t="s">
        <v>405</v>
      </c>
    </row>
    <row r="607" spans="2:20" ht="14" x14ac:dyDescent="0.3">
      <c r="B607" s="23">
        <f t="shared" si="174"/>
        <v>-2145724</v>
      </c>
      <c r="C607" s="23">
        <f t="shared" si="174"/>
        <v>-2030340</v>
      </c>
      <c r="D607" s="23">
        <f t="shared" si="174"/>
        <v>-531264</v>
      </c>
      <c r="E607" s="23">
        <f t="shared" si="174"/>
        <v>-3215657</v>
      </c>
      <c r="F607" s="23">
        <f t="shared" si="174"/>
        <v>3116788</v>
      </c>
      <c r="G607" s="23">
        <f t="shared" si="174"/>
        <v>1437867</v>
      </c>
      <c r="H607" s="23">
        <f t="shared" si="174"/>
        <v>11034982</v>
      </c>
      <c r="I607" s="23">
        <f t="shared" si="174"/>
        <v>-2978654</v>
      </c>
      <c r="J607" s="23">
        <f t="shared" si="174"/>
        <v>7179558</v>
      </c>
      <c r="K607" s="23" t="str">
        <f t="shared" si="174"/>
        <v/>
      </c>
      <c r="L607" s="23">
        <f t="shared" si="174"/>
        <v>9095964</v>
      </c>
      <c r="M607" s="23">
        <f t="shared" si="174"/>
        <v>6239140</v>
      </c>
      <c r="N607" s="24">
        <f t="shared" si="174"/>
        <v>-3938425</v>
      </c>
      <c r="O607" s="24">
        <f t="shared" si="173"/>
        <v>-96825</v>
      </c>
      <c r="P607" s="24">
        <f t="shared" si="173"/>
        <v>7650277</v>
      </c>
      <c r="Q607" s="24">
        <f t="shared" si="173"/>
        <v>8317970</v>
      </c>
      <c r="R607" s="24" t="str">
        <f t="shared" si="173"/>
        <v/>
      </c>
      <c r="S607" s="18"/>
      <c r="T607" s="25" t="s">
        <v>407</v>
      </c>
    </row>
    <row r="608" spans="2:20" ht="14" x14ac:dyDescent="0.3">
      <c r="B608" s="23">
        <f t="shared" si="174"/>
        <v>-3337585</v>
      </c>
      <c r="C608" s="60">
        <f t="shared" si="174"/>
        <v>-1976804.4299999997</v>
      </c>
      <c r="D608" s="60">
        <f t="shared" si="174"/>
        <v>-978085.5400000005</v>
      </c>
      <c r="E608" s="60">
        <f t="shared" si="174"/>
        <v>-2788015.51</v>
      </c>
      <c r="F608" s="60">
        <f t="shared" si="174"/>
        <v>3384968.4999999991</v>
      </c>
      <c r="G608" s="60">
        <f t="shared" si="174"/>
        <v>2350475.33</v>
      </c>
      <c r="H608" s="60">
        <f t="shared" si="174"/>
        <v>13115367.290000001</v>
      </c>
      <c r="I608" s="60">
        <f t="shared" si="174"/>
        <v>-750735.90000000037</v>
      </c>
      <c r="J608" s="60">
        <f t="shared" si="174"/>
        <v>9249378.3599999994</v>
      </c>
      <c r="K608" s="60">
        <f t="shared" si="174"/>
        <v>17802048.369999997</v>
      </c>
      <c r="L608" s="60">
        <f t="shared" si="174"/>
        <v>12145640.430000002</v>
      </c>
      <c r="M608" s="60">
        <f t="shared" si="174"/>
        <v>11274375.370000001</v>
      </c>
      <c r="N608" s="60">
        <f t="shared" si="174"/>
        <v>582539.29999999981</v>
      </c>
      <c r="O608" s="60">
        <f t="shared" si="173"/>
        <v>950838.71999999974</v>
      </c>
      <c r="P608" s="60">
        <f t="shared" si="173"/>
        <v>9114208.5300000012</v>
      </c>
      <c r="Q608" s="60">
        <f t="shared" si="173"/>
        <v>9637401.4999999981</v>
      </c>
      <c r="R608" s="60" t="str">
        <f t="shared" si="173"/>
        <v/>
      </c>
      <c r="S608" s="18"/>
      <c r="T608" s="25" t="s">
        <v>409</v>
      </c>
    </row>
    <row r="609" spans="2:20" ht="14" x14ac:dyDescent="0.3">
      <c r="B609" s="194" t="s">
        <v>454</v>
      </c>
      <c r="C609" s="195"/>
      <c r="D609" s="195"/>
      <c r="E609" s="195"/>
      <c r="F609" s="195"/>
      <c r="G609" s="195"/>
      <c r="H609" s="195"/>
      <c r="I609" s="195"/>
      <c r="J609" s="195"/>
      <c r="K609" s="195"/>
      <c r="L609" s="195"/>
      <c r="M609" s="195"/>
      <c r="N609" s="195"/>
      <c r="O609" s="76"/>
      <c r="P609" s="76"/>
      <c r="Q609" s="76"/>
      <c r="R609" s="76"/>
      <c r="S609" s="18"/>
      <c r="T609" s="25"/>
    </row>
    <row r="610" spans="2:20" ht="14" x14ac:dyDescent="0.3">
      <c r="B610" s="196" t="s">
        <v>365</v>
      </c>
      <c r="C610" s="197"/>
      <c r="D610" s="197"/>
      <c r="E610" s="197"/>
      <c r="F610" s="197"/>
      <c r="G610" s="197"/>
      <c r="H610" s="197"/>
      <c r="I610" s="197"/>
      <c r="J610" s="197"/>
      <c r="K610" s="197"/>
      <c r="L610" s="197"/>
      <c r="M610" s="197"/>
      <c r="N610" s="197"/>
      <c r="O610" s="49"/>
      <c r="P610" s="49"/>
      <c r="Q610" s="49"/>
      <c r="R610" s="49"/>
    </row>
    <row r="611" spans="2:20" ht="14" x14ac:dyDescent="0.3">
      <c r="B611" s="23">
        <f t="shared" ref="B611:K614" si="175">IFERROR(VLOOKUP($B$610,$221:$343,MATCH($T611&amp;"/"&amp;B$348,$219:$219,0),FALSE),"")</f>
        <v>-856754</v>
      </c>
      <c r="C611" s="23">
        <f t="shared" si="175"/>
        <v>-1458825</v>
      </c>
      <c r="D611" s="23">
        <f t="shared" si="175"/>
        <v>-279467</v>
      </c>
      <c r="E611" s="23">
        <f t="shared" si="175"/>
        <v>-1916837</v>
      </c>
      <c r="F611" s="23">
        <f t="shared" si="175"/>
        <v>-908846</v>
      </c>
      <c r="G611" s="23">
        <f t="shared" si="175"/>
        <v>-1783617</v>
      </c>
      <c r="H611" s="23">
        <f t="shared" si="175"/>
        <v>-1737964</v>
      </c>
      <c r="I611" s="23">
        <f t="shared" si="175"/>
        <v>-2509412</v>
      </c>
      <c r="J611" s="23">
        <f t="shared" si="175"/>
        <v>-426964</v>
      </c>
      <c r="K611" s="23">
        <f t="shared" si="175"/>
        <v>-53320</v>
      </c>
      <c r="L611" s="23">
        <f t="shared" ref="L611:R614" si="176">IFERROR(VLOOKUP($B$610,$221:$343,MATCH($T611&amp;"/"&amp;L$348,$219:$219,0),FALSE),"")</f>
        <v>-928605</v>
      </c>
      <c r="M611" s="23">
        <f t="shared" si="176"/>
        <v>-1023682</v>
      </c>
      <c r="N611" s="24">
        <f t="shared" si="176"/>
        <v>-313461</v>
      </c>
      <c r="O611" s="24">
        <f t="shared" si="176"/>
        <v>-874176</v>
      </c>
      <c r="P611" s="24">
        <f t="shared" si="176"/>
        <v>-1179826</v>
      </c>
      <c r="Q611" s="24">
        <f t="shared" si="176"/>
        <v>-1754362</v>
      </c>
      <c r="R611" s="24">
        <f t="shared" si="176"/>
        <v>-2109687</v>
      </c>
      <c r="S611" s="18"/>
      <c r="T611" s="25" t="s">
        <v>403</v>
      </c>
    </row>
    <row r="612" spans="2:20" ht="14" x14ac:dyDescent="0.3">
      <c r="B612" s="23">
        <f t="shared" si="175"/>
        <v>-938916</v>
      </c>
      <c r="C612" s="23">
        <f t="shared" si="175"/>
        <v>-4274964</v>
      </c>
      <c r="D612" s="23">
        <f t="shared" si="175"/>
        <v>-1540283</v>
      </c>
      <c r="E612" s="23">
        <f t="shared" si="175"/>
        <v>-3230430</v>
      </c>
      <c r="F612" s="23">
        <f t="shared" si="175"/>
        <v>-2291657</v>
      </c>
      <c r="G612" s="23">
        <f t="shared" si="175"/>
        <v>-3371247</v>
      </c>
      <c r="H612" s="23">
        <f t="shared" si="175"/>
        <v>-979799</v>
      </c>
      <c r="I612" s="23">
        <f t="shared" si="175"/>
        <v>-10299554</v>
      </c>
      <c r="J612" s="23">
        <f t="shared" si="175"/>
        <v>-1483751</v>
      </c>
      <c r="K612" s="23" t="str">
        <f t="shared" si="175"/>
        <v/>
      </c>
      <c r="L612" s="23">
        <f t="shared" si="176"/>
        <v>-1905769</v>
      </c>
      <c r="M612" s="23">
        <f t="shared" si="176"/>
        <v>-98059</v>
      </c>
      <c r="N612" s="24">
        <f t="shared" si="176"/>
        <v>-6648275</v>
      </c>
      <c r="O612" s="24">
        <f t="shared" si="176"/>
        <v>-2571285</v>
      </c>
      <c r="P612" s="24">
        <f t="shared" si="176"/>
        <v>-2430474</v>
      </c>
      <c r="Q612" s="24">
        <f t="shared" si="176"/>
        <v>-4127534</v>
      </c>
      <c r="R612" s="24" t="str">
        <f t="shared" si="176"/>
        <v/>
      </c>
      <c r="S612" s="18"/>
      <c r="T612" s="25" t="s">
        <v>405</v>
      </c>
    </row>
    <row r="613" spans="2:20" ht="14" x14ac:dyDescent="0.3">
      <c r="B613" s="23">
        <f t="shared" si="175"/>
        <v>-4322947</v>
      </c>
      <c r="C613" s="23">
        <f t="shared" si="175"/>
        <v>-5560235</v>
      </c>
      <c r="D613" s="23">
        <f t="shared" si="175"/>
        <v>-2836525</v>
      </c>
      <c r="E613" s="23">
        <f t="shared" si="175"/>
        <v>-4281871</v>
      </c>
      <c r="F613" s="23">
        <f t="shared" si="175"/>
        <v>-3691852</v>
      </c>
      <c r="G613" s="23">
        <f t="shared" si="175"/>
        <v>-6213105</v>
      </c>
      <c r="H613" s="23">
        <f t="shared" si="175"/>
        <v>-6202772</v>
      </c>
      <c r="I613" s="23">
        <f t="shared" si="175"/>
        <v>-12161232</v>
      </c>
      <c r="J613" s="23">
        <f t="shared" si="175"/>
        <v>-2685696</v>
      </c>
      <c r="K613" s="23" t="str">
        <f t="shared" si="175"/>
        <v/>
      </c>
      <c r="L613" s="23">
        <f t="shared" si="176"/>
        <v>-3281309</v>
      </c>
      <c r="M613" s="23">
        <f t="shared" si="176"/>
        <v>-4373705</v>
      </c>
      <c r="N613" s="24">
        <f t="shared" si="176"/>
        <v>-7313134</v>
      </c>
      <c r="O613" s="24">
        <f t="shared" si="176"/>
        <v>-4133353</v>
      </c>
      <c r="P613" s="24">
        <f t="shared" si="176"/>
        <v>-4901715</v>
      </c>
      <c r="Q613" s="24">
        <f t="shared" si="176"/>
        <v>-7150316</v>
      </c>
      <c r="R613" s="24" t="str">
        <f t="shared" si="176"/>
        <v/>
      </c>
      <c r="S613" s="18"/>
      <c r="T613" s="25" t="s">
        <v>407</v>
      </c>
    </row>
    <row r="614" spans="2:20" ht="14" x14ac:dyDescent="0.3">
      <c r="B614" s="23">
        <f t="shared" si="175"/>
        <v>-6556854</v>
      </c>
      <c r="C614" s="23">
        <f t="shared" si="175"/>
        <v>-7553840.6299999999</v>
      </c>
      <c r="D614" s="23">
        <f t="shared" si="175"/>
        <v>-4908541.82</v>
      </c>
      <c r="E614" s="23">
        <f t="shared" si="175"/>
        <v>-10544229</v>
      </c>
      <c r="F614" s="23">
        <f t="shared" si="175"/>
        <v>-6476133.4500000002</v>
      </c>
      <c r="G614" s="23">
        <f t="shared" si="175"/>
        <v>-8674512.6300000008</v>
      </c>
      <c r="H614" s="23">
        <f t="shared" si="175"/>
        <v>-8650855.8499999996</v>
      </c>
      <c r="I614" s="23">
        <f t="shared" si="175"/>
        <v>-14449054.76</v>
      </c>
      <c r="J614" s="23">
        <f t="shared" si="175"/>
        <v>-5123807.04</v>
      </c>
      <c r="K614" s="23">
        <f t="shared" si="175"/>
        <v>-8796862.3499999996</v>
      </c>
      <c r="L614" s="23">
        <f t="shared" si="176"/>
        <v>-4993689.67</v>
      </c>
      <c r="M614" s="23">
        <f t="shared" si="176"/>
        <v>-6496874.7699999996</v>
      </c>
      <c r="N614" s="24">
        <f t="shared" si="176"/>
        <v>-7178826.3700000001</v>
      </c>
      <c r="O614" s="24">
        <f t="shared" si="176"/>
        <v>-6908164.0499999998</v>
      </c>
      <c r="P614" s="24">
        <f t="shared" si="176"/>
        <v>-7272835.3499999996</v>
      </c>
      <c r="Q614" s="24">
        <f t="shared" si="176"/>
        <v>-11550810.380000001</v>
      </c>
      <c r="R614" s="24" t="str">
        <f t="shared" si="176"/>
        <v/>
      </c>
      <c r="S614" s="18"/>
      <c r="T614" s="25" t="s">
        <v>409</v>
      </c>
    </row>
    <row r="615" spans="2:20" ht="14" x14ac:dyDescent="0.3">
      <c r="B615" s="182" t="s">
        <v>368</v>
      </c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72"/>
      <c r="P615" s="72"/>
      <c r="Q615" s="72"/>
      <c r="R615" s="72"/>
    </row>
    <row r="616" spans="2:20" ht="14" x14ac:dyDescent="0.3">
      <c r="B616" s="23">
        <f t="shared" ref="B616:K619" si="177">IFERROR(VLOOKUP($B$615,$221:$343,MATCH($T616&amp;"/"&amp;B$348,$219:$219,0),FALSE),"")</f>
        <v>333678</v>
      </c>
      <c r="C616" s="23">
        <f t="shared" si="177"/>
        <v>-1262963</v>
      </c>
      <c r="D616" s="23">
        <f t="shared" si="177"/>
        <v>-1082603</v>
      </c>
      <c r="E616" s="23">
        <f t="shared" si="177"/>
        <v>-1740838</v>
      </c>
      <c r="F616" s="23">
        <f t="shared" si="177"/>
        <v>-2395789</v>
      </c>
      <c r="G616" s="23">
        <f t="shared" si="177"/>
        <v>-3370008</v>
      </c>
      <c r="H616" s="23">
        <f t="shared" si="177"/>
        <v>-2425577</v>
      </c>
      <c r="I616" s="23">
        <f t="shared" si="177"/>
        <v>-3462360</v>
      </c>
      <c r="J616" s="23">
        <f t="shared" si="177"/>
        <v>-2846419</v>
      </c>
      <c r="K616" s="23">
        <f t="shared" si="177"/>
        <v>-1360042</v>
      </c>
      <c r="L616" s="23">
        <f t="shared" ref="L616:R619" si="178">IFERROR(VLOOKUP($B$615,$221:$343,MATCH($T616&amp;"/"&amp;L$348,$219:$219,0),FALSE),"")</f>
        <v>-610824</v>
      </c>
      <c r="M616" s="23">
        <f t="shared" si="178"/>
        <v>-2914400</v>
      </c>
      <c r="N616" s="24">
        <f t="shared" si="178"/>
        <v>-3421157</v>
      </c>
      <c r="O616" s="24">
        <f t="shared" si="178"/>
        <v>252867</v>
      </c>
      <c r="P616" s="24">
        <f t="shared" si="178"/>
        <v>-2115690</v>
      </c>
      <c r="Q616" s="24">
        <f t="shared" si="178"/>
        <v>-3705538</v>
      </c>
      <c r="R616" s="24">
        <f t="shared" si="178"/>
        <v>-3337908</v>
      </c>
      <c r="S616" s="18"/>
      <c r="T616" s="25" t="s">
        <v>403</v>
      </c>
    </row>
    <row r="617" spans="2:20" ht="14" x14ac:dyDescent="0.3">
      <c r="B617" s="23">
        <f t="shared" si="177"/>
        <v>-648296</v>
      </c>
      <c r="C617" s="23">
        <f t="shared" si="177"/>
        <v>-5009409</v>
      </c>
      <c r="D617" s="23">
        <f t="shared" si="177"/>
        <v>-2625487</v>
      </c>
      <c r="E617" s="23">
        <f t="shared" si="177"/>
        <v>-3803741</v>
      </c>
      <c r="F617" s="23">
        <f t="shared" si="177"/>
        <v>-4191842</v>
      </c>
      <c r="G617" s="23">
        <f t="shared" si="177"/>
        <v>-5670176</v>
      </c>
      <c r="H617" s="23">
        <f t="shared" si="177"/>
        <v>-7753196</v>
      </c>
      <c r="I617" s="23">
        <f t="shared" si="177"/>
        <v>-10739873</v>
      </c>
      <c r="J617" s="23">
        <f t="shared" si="177"/>
        <v>-1628143</v>
      </c>
      <c r="K617" s="23" t="str">
        <f t="shared" si="177"/>
        <v/>
      </c>
      <c r="L617" s="23">
        <f t="shared" si="178"/>
        <v>-5129682</v>
      </c>
      <c r="M617" s="23">
        <f t="shared" si="178"/>
        <v>-9582101</v>
      </c>
      <c r="N617" s="24">
        <f t="shared" si="178"/>
        <v>-6172475</v>
      </c>
      <c r="O617" s="24">
        <f t="shared" si="178"/>
        <v>-1565427</v>
      </c>
      <c r="P617" s="24">
        <f t="shared" si="178"/>
        <v>-3577753</v>
      </c>
      <c r="Q617" s="24">
        <f t="shared" si="178"/>
        <v>-5857950</v>
      </c>
      <c r="R617" s="24" t="str">
        <f t="shared" si="178"/>
        <v/>
      </c>
      <c r="S617" s="18"/>
      <c r="T617" s="25" t="s">
        <v>405</v>
      </c>
    </row>
    <row r="618" spans="2:20" ht="14" x14ac:dyDescent="0.3">
      <c r="B618" s="23">
        <f t="shared" si="177"/>
        <v>-3141483</v>
      </c>
      <c r="C618" s="23">
        <f t="shared" si="177"/>
        <v>-5954893</v>
      </c>
      <c r="D618" s="23">
        <f t="shared" si="177"/>
        <v>-3279663</v>
      </c>
      <c r="E618" s="23">
        <f t="shared" si="177"/>
        <v>-6253568</v>
      </c>
      <c r="F618" s="23">
        <f t="shared" si="177"/>
        <v>-4224025</v>
      </c>
      <c r="G618" s="23">
        <f t="shared" si="177"/>
        <v>-6804778</v>
      </c>
      <c r="H618" s="23">
        <f t="shared" si="177"/>
        <v>-10135811</v>
      </c>
      <c r="I618" s="23">
        <f t="shared" si="177"/>
        <v>-13378053</v>
      </c>
      <c r="J618" s="23">
        <f t="shared" si="177"/>
        <v>-3981371</v>
      </c>
      <c r="K618" s="23" t="str">
        <f t="shared" si="177"/>
        <v/>
      </c>
      <c r="L618" s="23">
        <f t="shared" si="178"/>
        <v>-16457452</v>
      </c>
      <c r="M618" s="23">
        <f t="shared" si="178"/>
        <v>-12229122</v>
      </c>
      <c r="N618" s="24">
        <f t="shared" si="178"/>
        <v>-7085758</v>
      </c>
      <c r="O618" s="24">
        <f t="shared" si="178"/>
        <v>-17907648</v>
      </c>
      <c r="P618" s="24">
        <f t="shared" si="178"/>
        <v>-4531560</v>
      </c>
      <c r="Q618" s="24">
        <f t="shared" si="178"/>
        <v>-8042001</v>
      </c>
      <c r="R618" s="24" t="str">
        <f t="shared" si="178"/>
        <v/>
      </c>
      <c r="S618" s="18"/>
      <c r="T618" s="25" t="s">
        <v>407</v>
      </c>
    </row>
    <row r="619" spans="2:20" ht="14" x14ac:dyDescent="0.3">
      <c r="B619" s="23">
        <f t="shared" si="177"/>
        <v>-4864833</v>
      </c>
      <c r="C619" s="23">
        <f t="shared" si="177"/>
        <v>-8489064.5700000003</v>
      </c>
      <c r="D619" s="23">
        <f t="shared" si="177"/>
        <v>-5413164.6600000001</v>
      </c>
      <c r="E619" s="23">
        <f t="shared" si="177"/>
        <v>-12436963.779999999</v>
      </c>
      <c r="F619" s="23">
        <f t="shared" si="177"/>
        <v>-6077532.2199999997</v>
      </c>
      <c r="G619" s="23">
        <f t="shared" si="177"/>
        <v>-9809338.3300000001</v>
      </c>
      <c r="H619" s="23">
        <f t="shared" si="177"/>
        <v>-13853745.02</v>
      </c>
      <c r="I619" s="23">
        <f t="shared" si="177"/>
        <v>-16674627.41</v>
      </c>
      <c r="J619" s="23">
        <f t="shared" si="177"/>
        <v>-5941866.0999999996</v>
      </c>
      <c r="K619" s="23">
        <f t="shared" si="177"/>
        <v>-14576047.74</v>
      </c>
      <c r="L619" s="23">
        <f t="shared" si="178"/>
        <v>-18449704.859999999</v>
      </c>
      <c r="M619" s="23">
        <f t="shared" si="178"/>
        <v>-15896220.77</v>
      </c>
      <c r="N619" s="24">
        <f t="shared" si="178"/>
        <v>-7732240.6900000004</v>
      </c>
      <c r="O619" s="24">
        <f t="shared" si="178"/>
        <v>-36164950.399999999</v>
      </c>
      <c r="P619" s="24">
        <f t="shared" si="178"/>
        <v>-7438226.0199999996</v>
      </c>
      <c r="Q619" s="24">
        <f t="shared" si="178"/>
        <v>-9687480.4299999997</v>
      </c>
      <c r="R619" s="24" t="str">
        <f t="shared" si="178"/>
        <v/>
      </c>
      <c r="S619" s="18"/>
      <c r="T619" s="25" t="s">
        <v>409</v>
      </c>
    </row>
    <row r="620" spans="2:20" ht="14" x14ac:dyDescent="0.3">
      <c r="B620" s="184" t="s">
        <v>392</v>
      </c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55"/>
      <c r="P620" s="55"/>
      <c r="Q620" s="55"/>
      <c r="R620" s="55"/>
    </row>
    <row r="621" spans="2:20" ht="14" x14ac:dyDescent="0.3">
      <c r="B621" s="23">
        <f t="shared" ref="B621:K624" si="179">IFERROR(VLOOKUP($B$620,$221:$343,MATCH($T621&amp;"/"&amp;B$348,$219:$219,0),FALSE),"")</f>
        <v>-329444</v>
      </c>
      <c r="C621" s="23">
        <f t="shared" si="179"/>
        <v>-435906</v>
      </c>
      <c r="D621" s="23">
        <f t="shared" si="179"/>
        <v>-65130</v>
      </c>
      <c r="E621" s="23">
        <f t="shared" si="179"/>
        <v>641980</v>
      </c>
      <c r="F621" s="23">
        <f t="shared" si="179"/>
        <v>448418</v>
      </c>
      <c r="G621" s="23">
        <f t="shared" si="179"/>
        <v>-325959</v>
      </c>
      <c r="H621" s="23">
        <f t="shared" si="179"/>
        <v>-313692</v>
      </c>
      <c r="I621" s="23">
        <f t="shared" si="179"/>
        <v>-965106</v>
      </c>
      <c r="J621" s="23">
        <f t="shared" si="179"/>
        <v>-1222143</v>
      </c>
      <c r="K621" s="23">
        <f t="shared" si="179"/>
        <v>-3075748</v>
      </c>
      <c r="L621" s="23">
        <f t="shared" ref="L621:R624" si="180">IFERROR(VLOOKUP($B$620,$221:$343,MATCH($T621&amp;"/"&amp;L$348,$219:$219,0),FALSE),"")</f>
        <v>-271078</v>
      </c>
      <c r="M621" s="23">
        <f t="shared" si="180"/>
        <v>-1174359</v>
      </c>
      <c r="N621" s="23">
        <f t="shared" si="180"/>
        <v>6974556</v>
      </c>
      <c r="O621" s="23">
        <f t="shared" si="180"/>
        <v>-3917104</v>
      </c>
      <c r="P621" s="23">
        <f t="shared" si="180"/>
        <v>-1663876</v>
      </c>
      <c r="Q621" s="23">
        <f t="shared" si="180"/>
        <v>-1957064</v>
      </c>
      <c r="R621" s="23">
        <f t="shared" si="180"/>
        <v>-3089931</v>
      </c>
      <c r="S621" s="18"/>
      <c r="T621" s="25" t="s">
        <v>403</v>
      </c>
    </row>
    <row r="622" spans="2:20" ht="14" x14ac:dyDescent="0.3">
      <c r="B622" s="23">
        <f t="shared" si="179"/>
        <v>-729688</v>
      </c>
      <c r="C622" s="23">
        <f t="shared" si="179"/>
        <v>1431625</v>
      </c>
      <c r="D622" s="23">
        <f t="shared" si="179"/>
        <v>52945</v>
      </c>
      <c r="E622" s="23">
        <f t="shared" si="179"/>
        <v>1220772</v>
      </c>
      <c r="F622" s="23">
        <f t="shared" si="179"/>
        <v>283314</v>
      </c>
      <c r="G622" s="23">
        <f t="shared" si="179"/>
        <v>-13615</v>
      </c>
      <c r="H622" s="23">
        <f t="shared" si="179"/>
        <v>-6561212</v>
      </c>
      <c r="I622" s="23">
        <f t="shared" si="179"/>
        <v>3987250</v>
      </c>
      <c r="J622" s="23">
        <f t="shared" si="179"/>
        <v>-5459341</v>
      </c>
      <c r="K622" s="23" t="str">
        <f t="shared" si="179"/>
        <v/>
      </c>
      <c r="L622" s="23">
        <f t="shared" si="180"/>
        <v>-3034836</v>
      </c>
      <c r="M622" s="23">
        <f t="shared" si="180"/>
        <v>1347626</v>
      </c>
      <c r="N622" s="23">
        <f t="shared" si="180"/>
        <v>4581085</v>
      </c>
      <c r="O622" s="23">
        <f t="shared" si="180"/>
        <v>-4223590</v>
      </c>
      <c r="P622" s="23">
        <f t="shared" si="180"/>
        <v>-3955041</v>
      </c>
      <c r="Q622" s="23">
        <f t="shared" si="180"/>
        <v>-4159321</v>
      </c>
      <c r="R622" s="23" t="str">
        <f t="shared" si="180"/>
        <v/>
      </c>
      <c r="S622" s="18"/>
      <c r="T622" s="25" t="s">
        <v>405</v>
      </c>
    </row>
    <row r="623" spans="2:20" ht="14" x14ac:dyDescent="0.3">
      <c r="B623" s="23">
        <f t="shared" si="179"/>
        <v>1132373</v>
      </c>
      <c r="C623" s="23">
        <f t="shared" si="179"/>
        <v>1538667</v>
      </c>
      <c r="D623" s="23">
        <f t="shared" si="179"/>
        <v>-229369</v>
      </c>
      <c r="E623" s="23">
        <f t="shared" si="179"/>
        <v>5186560</v>
      </c>
      <c r="F623" s="23">
        <f t="shared" si="179"/>
        <v>-372158</v>
      </c>
      <c r="G623" s="23">
        <f t="shared" si="179"/>
        <v>-1475246</v>
      </c>
      <c r="H623" s="23">
        <f t="shared" si="179"/>
        <v>-7501296</v>
      </c>
      <c r="I623" s="23">
        <f t="shared" si="179"/>
        <v>3572026</v>
      </c>
      <c r="J623" s="23">
        <f t="shared" si="179"/>
        <v>-6623743</v>
      </c>
      <c r="K623" s="23" t="str">
        <f t="shared" si="179"/>
        <v/>
      </c>
      <c r="L623" s="23">
        <f t="shared" si="180"/>
        <v>4451148</v>
      </c>
      <c r="M623" s="23">
        <f t="shared" si="180"/>
        <v>321667</v>
      </c>
      <c r="N623" s="23">
        <f t="shared" si="180"/>
        <v>8076353</v>
      </c>
      <c r="O623" s="23">
        <f t="shared" si="180"/>
        <v>11149699</v>
      </c>
      <c r="P623" s="23">
        <f t="shared" si="180"/>
        <v>-7820549</v>
      </c>
      <c r="Q623" s="23">
        <f t="shared" si="180"/>
        <v>-8309085</v>
      </c>
      <c r="R623" s="23" t="str">
        <f t="shared" si="180"/>
        <v/>
      </c>
      <c r="S623" s="18"/>
      <c r="T623" s="25" t="s">
        <v>407</v>
      </c>
    </row>
    <row r="624" spans="2:20" ht="14" x14ac:dyDescent="0.3">
      <c r="B624" s="23">
        <f t="shared" si="179"/>
        <v>3026909</v>
      </c>
      <c r="C624" s="23">
        <f t="shared" si="179"/>
        <v>2239237.15</v>
      </c>
      <c r="D624" s="23">
        <f t="shared" si="179"/>
        <v>519718</v>
      </c>
      <c r="E624" s="23">
        <f t="shared" si="179"/>
        <v>4745697.17</v>
      </c>
      <c r="F624" s="23">
        <f t="shared" si="179"/>
        <v>-1725362.44</v>
      </c>
      <c r="G624" s="23">
        <f t="shared" si="179"/>
        <v>-2357106.27</v>
      </c>
      <c r="H624" s="23">
        <f t="shared" si="179"/>
        <v>-7176874.9500000002</v>
      </c>
      <c r="I624" s="23">
        <f t="shared" si="179"/>
        <v>3066260.64</v>
      </c>
      <c r="J624" s="23">
        <f t="shared" si="179"/>
        <v>-8520107.7400000002</v>
      </c>
      <c r="K624" s="23">
        <f t="shared" si="179"/>
        <v>-12016014.220000001</v>
      </c>
      <c r="L624" s="23">
        <f t="shared" si="180"/>
        <v>1884320.65</v>
      </c>
      <c r="M624" s="23">
        <f t="shared" si="180"/>
        <v>-2665956.62</v>
      </c>
      <c r="N624" s="23">
        <f t="shared" si="180"/>
        <v>5113988.2300000004</v>
      </c>
      <c r="O624" s="23">
        <f t="shared" si="180"/>
        <v>24264195.219999999</v>
      </c>
      <c r="P624" s="23">
        <f t="shared" si="180"/>
        <v>-8871818.2799999993</v>
      </c>
      <c r="Q624" s="23">
        <f t="shared" si="180"/>
        <v>-11675816.68</v>
      </c>
      <c r="R624" s="23" t="str">
        <f t="shared" si="180"/>
        <v/>
      </c>
      <c r="S624" s="18"/>
      <c r="T624" s="25" t="s">
        <v>409</v>
      </c>
    </row>
    <row r="625" spans="1:24" ht="14" x14ac:dyDescent="0.3">
      <c r="B625" s="186" t="s">
        <v>393</v>
      </c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  <c r="O625" s="77"/>
      <c r="P625" s="77"/>
      <c r="Q625" s="77"/>
      <c r="R625" s="77"/>
    </row>
    <row r="626" spans="1:24" ht="14" x14ac:dyDescent="0.3">
      <c r="B626" s="23">
        <f t="shared" ref="B626:K629" si="181">IFERROR(VLOOKUP($B$625,$221:$343,MATCH($T626&amp;"/"&amp;B$348,$219:$219,0),FALSE),"")</f>
        <v>504609</v>
      </c>
      <c r="C626" s="23">
        <f t="shared" si="181"/>
        <v>-456636</v>
      </c>
      <c r="D626" s="23">
        <f t="shared" si="181"/>
        <v>-153491</v>
      </c>
      <c r="E626" s="23">
        <f t="shared" si="181"/>
        <v>-10353</v>
      </c>
      <c r="F626" s="23">
        <f t="shared" si="181"/>
        <v>42726</v>
      </c>
      <c r="G626" s="23">
        <f t="shared" si="181"/>
        <v>-1148227</v>
      </c>
      <c r="H626" s="23">
        <f t="shared" si="181"/>
        <v>409374</v>
      </c>
      <c r="I626" s="23">
        <f t="shared" si="181"/>
        <v>-1213016</v>
      </c>
      <c r="J626" s="23">
        <f t="shared" si="181"/>
        <v>-301783</v>
      </c>
      <c r="K626" s="23">
        <f t="shared" si="181"/>
        <v>60716</v>
      </c>
      <c r="L626" s="23">
        <f t="shared" ref="L626:R629" si="182">IFERROR(VLOOKUP($B$625,$221:$343,MATCH($T626&amp;"/"&amp;L$348,$219:$219,0),FALSE),"")</f>
        <v>2373248</v>
      </c>
      <c r="M626" s="23">
        <f t="shared" si="182"/>
        <v>-204431</v>
      </c>
      <c r="N626" s="24">
        <f t="shared" si="182"/>
        <v>7063212</v>
      </c>
      <c r="O626" s="24">
        <f t="shared" si="182"/>
        <v>-1206732</v>
      </c>
      <c r="P626" s="24">
        <f t="shared" si="182"/>
        <v>511833</v>
      </c>
      <c r="Q626" s="24">
        <f t="shared" si="182"/>
        <v>-1005928</v>
      </c>
      <c r="R626" s="24">
        <f t="shared" si="182"/>
        <v>14749</v>
      </c>
      <c r="S626" s="18"/>
      <c r="T626" s="25" t="s">
        <v>403</v>
      </c>
    </row>
    <row r="627" spans="1:24" ht="14" x14ac:dyDescent="0.3">
      <c r="B627" s="23">
        <f t="shared" si="181"/>
        <v>-171735</v>
      </c>
      <c r="C627" s="23">
        <f t="shared" si="181"/>
        <v>-455758</v>
      </c>
      <c r="D627" s="23">
        <f t="shared" si="181"/>
        <v>-634399</v>
      </c>
      <c r="E627" s="23">
        <f t="shared" si="181"/>
        <v>149458</v>
      </c>
      <c r="F627" s="23">
        <f t="shared" si="181"/>
        <v>792778</v>
      </c>
      <c r="G627" s="23">
        <f t="shared" si="181"/>
        <v>-846550</v>
      </c>
      <c r="H627" s="23">
        <f t="shared" si="181"/>
        <v>-98385</v>
      </c>
      <c r="I627" s="23">
        <f t="shared" si="181"/>
        <v>-729310</v>
      </c>
      <c r="J627" s="23">
        <f t="shared" si="181"/>
        <v>-1048731</v>
      </c>
      <c r="K627" s="23" t="str">
        <f t="shared" si="181"/>
        <v/>
      </c>
      <c r="L627" s="23">
        <f t="shared" si="182"/>
        <v>99375</v>
      </c>
      <c r="M627" s="23">
        <f t="shared" si="182"/>
        <v>-96709</v>
      </c>
      <c r="N627" s="24">
        <f t="shared" si="182"/>
        <v>693636</v>
      </c>
      <c r="O627" s="24">
        <f t="shared" si="182"/>
        <v>-2163433</v>
      </c>
      <c r="P627" s="24">
        <f t="shared" si="182"/>
        <v>1164374</v>
      </c>
      <c r="Q627" s="24">
        <f t="shared" si="182"/>
        <v>-371538</v>
      </c>
      <c r="R627" s="24" t="str">
        <f t="shared" si="182"/>
        <v/>
      </c>
      <c r="S627" s="18"/>
      <c r="T627" s="25" t="s">
        <v>405</v>
      </c>
    </row>
    <row r="628" spans="1:24" ht="14" x14ac:dyDescent="0.3">
      <c r="B628" s="23">
        <f t="shared" si="181"/>
        <v>168113</v>
      </c>
      <c r="C628" s="23">
        <f t="shared" si="181"/>
        <v>-886331</v>
      </c>
      <c r="D628" s="23">
        <f t="shared" si="181"/>
        <v>-1203771</v>
      </c>
      <c r="E628" s="23">
        <f t="shared" si="181"/>
        <v>-794</v>
      </c>
      <c r="F628" s="23">
        <f t="shared" si="181"/>
        <v>2212457</v>
      </c>
      <c r="G628" s="23">
        <f t="shared" si="181"/>
        <v>-629052</v>
      </c>
      <c r="H628" s="23">
        <f t="shared" si="181"/>
        <v>-399353</v>
      </c>
      <c r="I628" s="23">
        <f t="shared" si="181"/>
        <v>-623449</v>
      </c>
      <c r="J628" s="23">
        <f t="shared" si="181"/>
        <v>-739860</v>
      </c>
      <c r="K628" s="23" t="str">
        <f t="shared" si="181"/>
        <v/>
      </c>
      <c r="L628" s="23">
        <f t="shared" si="182"/>
        <v>370969</v>
      </c>
      <c r="M628" s="23">
        <f t="shared" si="182"/>
        <v>-1294610</v>
      </c>
      <c r="N628" s="24">
        <f t="shared" si="182"/>
        <v>4365304</v>
      </c>
      <c r="O628" s="24">
        <f t="shared" si="182"/>
        <v>-2721421</v>
      </c>
      <c r="P628" s="24">
        <f t="shared" si="182"/>
        <v>199883</v>
      </c>
      <c r="Q628" s="24">
        <f t="shared" si="182"/>
        <v>-882800</v>
      </c>
      <c r="R628" s="24" t="str">
        <f t="shared" si="182"/>
        <v/>
      </c>
      <c r="S628" s="18"/>
      <c r="T628" s="25" t="s">
        <v>407</v>
      </c>
    </row>
    <row r="629" spans="1:24" ht="14" x14ac:dyDescent="0.3">
      <c r="B629" s="23">
        <f t="shared" si="181"/>
        <v>1381345</v>
      </c>
      <c r="C629" s="23">
        <f t="shared" si="181"/>
        <v>-672791.22</v>
      </c>
      <c r="D629" s="23">
        <f t="shared" si="181"/>
        <v>-962990.39</v>
      </c>
      <c r="E629" s="23">
        <f t="shared" si="181"/>
        <v>64946.879999999997</v>
      </c>
      <c r="F629" s="23">
        <f t="shared" si="181"/>
        <v>2058207.29</v>
      </c>
      <c r="G629" s="23">
        <f t="shared" si="181"/>
        <v>-1141456.6399999999</v>
      </c>
      <c r="H629" s="23">
        <f t="shared" si="181"/>
        <v>735603.17</v>
      </c>
      <c r="I629" s="23">
        <f t="shared" si="181"/>
        <v>89952.09</v>
      </c>
      <c r="J629" s="23">
        <f t="shared" si="181"/>
        <v>-88788.44</v>
      </c>
      <c r="K629" s="23">
        <f t="shared" si="181"/>
        <v>6848.77</v>
      </c>
      <c r="L629" s="23">
        <f t="shared" si="182"/>
        <v>573945.88</v>
      </c>
      <c r="M629" s="23">
        <f t="shared" si="182"/>
        <v>-790927.24</v>
      </c>
      <c r="N629" s="24">
        <f t="shared" si="182"/>
        <v>5143113.21</v>
      </c>
      <c r="O629" s="24">
        <f t="shared" si="182"/>
        <v>-4041752.41</v>
      </c>
      <c r="P629" s="24">
        <f t="shared" si="182"/>
        <v>76999.570000000007</v>
      </c>
      <c r="Q629" s="24">
        <f t="shared" si="182"/>
        <v>-175085.23</v>
      </c>
      <c r="R629" s="24" t="str">
        <f t="shared" si="182"/>
        <v/>
      </c>
      <c r="S629" s="18"/>
      <c r="T629" s="25" t="s">
        <v>409</v>
      </c>
    </row>
    <row r="630" spans="1:24" ht="14" x14ac:dyDescent="0.3">
      <c r="B630" s="188" t="s">
        <v>455</v>
      </c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  <c r="O630" s="78"/>
      <c r="P630" s="78"/>
      <c r="Q630" s="78"/>
      <c r="R630" s="78"/>
      <c r="S630" s="79"/>
      <c r="T630" s="80"/>
    </row>
    <row r="631" spans="1:24" ht="14" x14ac:dyDescent="0.3">
      <c r="B631" s="172" t="s">
        <v>456</v>
      </c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81"/>
      <c r="P631" s="81"/>
      <c r="Q631" s="81"/>
      <c r="R631" s="81"/>
      <c r="S631" s="79"/>
      <c r="T631" s="80"/>
    </row>
    <row r="632" spans="1:24" s="85" customFormat="1" ht="15" x14ac:dyDescent="0.3">
      <c r="A632" s="2"/>
      <c r="B632" s="82">
        <f t="shared" ref="B632:Q636" si="183">IFERROR(B507/B461,"")</f>
        <v>0.44800947443390399</v>
      </c>
      <c r="C632" s="82">
        <f t="shared" si="183"/>
        <v>0.41592787852171292</v>
      </c>
      <c r="D632" s="82">
        <f t="shared" si="183"/>
        <v>0.39927478949218753</v>
      </c>
      <c r="E632" s="82">
        <f t="shared" si="183"/>
        <v>0.36566422764817219</v>
      </c>
      <c r="F632" s="82">
        <f t="shared" si="183"/>
        <v>0.44163062104737177</v>
      </c>
      <c r="G632" s="82">
        <f t="shared" si="183"/>
        <v>0.48807435576620833</v>
      </c>
      <c r="H632" s="82">
        <f t="shared" si="183"/>
        <v>0.48357169228948804</v>
      </c>
      <c r="I632" s="82">
        <f t="shared" si="183"/>
        <v>0.50288452693168184</v>
      </c>
      <c r="J632" s="82">
        <f t="shared" si="183"/>
        <v>0.49671132990502631</v>
      </c>
      <c r="K632" s="82">
        <f t="shared" si="183"/>
        <v>0.5197669541572324</v>
      </c>
      <c r="L632" s="82">
        <f t="shared" si="183"/>
        <v>0.50169000751445036</v>
      </c>
      <c r="M632" s="82">
        <f t="shared" si="183"/>
        <v>0.50197389283550098</v>
      </c>
      <c r="N632" s="82">
        <f t="shared" si="183"/>
        <v>0.50754066691546107</v>
      </c>
      <c r="O632" s="82">
        <f t="shared" si="183"/>
        <v>0.48573911287252453</v>
      </c>
      <c r="P632" s="82">
        <f t="shared" si="183"/>
        <v>0.50204187125283473</v>
      </c>
      <c r="Q632" s="82">
        <f>IFERROR(Q507/Q461,"")</f>
        <v>0.54226066790986482</v>
      </c>
      <c r="R632" s="82">
        <f>IFERROR(R507/R461,"")</f>
        <v>0.56396112161238698</v>
      </c>
      <c r="S632" s="83"/>
      <c r="T632" s="84" t="s">
        <v>457</v>
      </c>
      <c r="W632" s="86"/>
      <c r="X632" s="86"/>
    </row>
    <row r="633" spans="1:24" s="85" customFormat="1" ht="15" x14ac:dyDescent="0.3">
      <c r="A633" s="2"/>
      <c r="B633" s="82">
        <f t="shared" si="183"/>
        <v>0.44697108989356416</v>
      </c>
      <c r="C633" s="82">
        <f t="shared" si="183"/>
        <v>0.3944995368555087</v>
      </c>
      <c r="D633" s="82">
        <f t="shared" si="183"/>
        <v>0.27848680880509324</v>
      </c>
      <c r="E633" s="82">
        <f t="shared" si="183"/>
        <v>0.31607275507343141</v>
      </c>
      <c r="F633" s="82">
        <f t="shared" si="183"/>
        <v>0.44349481564758209</v>
      </c>
      <c r="G633" s="82">
        <f t="shared" si="183"/>
        <v>0.46668689145663739</v>
      </c>
      <c r="H633" s="82">
        <f t="shared" si="183"/>
        <v>0.47869933770083251</v>
      </c>
      <c r="I633" s="82">
        <f t="shared" si="183"/>
        <v>0.48321756399235183</v>
      </c>
      <c r="J633" s="82">
        <f t="shared" si="183"/>
        <v>0.49030118217577517</v>
      </c>
      <c r="K633" s="82" t="str">
        <f t="shared" si="183"/>
        <v/>
      </c>
      <c r="L633" s="82">
        <f t="shared" si="183"/>
        <v>0.47983713869061045</v>
      </c>
      <c r="M633" s="82">
        <f t="shared" si="183"/>
        <v>0.47694411225615529</v>
      </c>
      <c r="N633" s="82">
        <f t="shared" si="183"/>
        <v>0.28597835000015187</v>
      </c>
      <c r="O633" s="82">
        <f t="shared" si="183"/>
        <v>0.43631007043356362</v>
      </c>
      <c r="P633" s="82">
        <f t="shared" si="183"/>
        <v>0.50793254356981654</v>
      </c>
      <c r="Q633" s="82">
        <f t="shared" si="183"/>
        <v>0.53210412041667687</v>
      </c>
      <c r="R633" s="82" t="str">
        <f t="shared" ref="R633:R636" si="184">IFERROR(R508/R462,"")</f>
        <v/>
      </c>
      <c r="S633" s="83"/>
      <c r="T633" s="84" t="s">
        <v>458</v>
      </c>
      <c r="W633" s="86"/>
      <c r="X633" s="86"/>
    </row>
    <row r="634" spans="1:24" s="85" customFormat="1" ht="15" x14ac:dyDescent="0.3">
      <c r="A634" s="2"/>
      <c r="B634" s="82">
        <f t="shared" si="183"/>
        <v>0.43332813341177961</v>
      </c>
      <c r="C634" s="82">
        <f t="shared" si="183"/>
        <v>0.38225118616246795</v>
      </c>
      <c r="D634" s="82">
        <f t="shared" si="183"/>
        <v>0.2933096771015431</v>
      </c>
      <c r="E634" s="82">
        <f t="shared" si="183"/>
        <v>0.32820228314220429</v>
      </c>
      <c r="F634" s="82">
        <f t="shared" si="183"/>
        <v>0.44304353445743494</v>
      </c>
      <c r="G634" s="82">
        <f t="shared" si="183"/>
        <v>0.45802744513542681</v>
      </c>
      <c r="H634" s="82">
        <f t="shared" si="183"/>
        <v>0.47532699239914339</v>
      </c>
      <c r="I634" s="82">
        <f t="shared" si="183"/>
        <v>0.46581792168443997</v>
      </c>
      <c r="J634" s="82">
        <f t="shared" si="183"/>
        <v>0.49333022991778208</v>
      </c>
      <c r="K634" s="82" t="str">
        <f t="shared" si="183"/>
        <v/>
      </c>
      <c r="L634" s="82">
        <f t="shared" si="183"/>
        <v>0.47504389024333682</v>
      </c>
      <c r="M634" s="82">
        <f t="shared" si="183"/>
        <v>0.48262303469831541</v>
      </c>
      <c r="N634" s="82">
        <f t="shared" si="183"/>
        <v>0.49323763225231199</v>
      </c>
      <c r="O634" s="82">
        <f t="shared" si="183"/>
        <v>0.33225393903409312</v>
      </c>
      <c r="P634" s="82">
        <f t="shared" si="183"/>
        <v>0.51939826408927803</v>
      </c>
      <c r="Q634" s="82">
        <f t="shared" si="183"/>
        <v>0.53380614814010152</v>
      </c>
      <c r="R634" s="82" t="str">
        <f t="shared" si="184"/>
        <v/>
      </c>
      <c r="S634" s="83"/>
      <c r="T634" s="84" t="s">
        <v>459</v>
      </c>
      <c r="W634" s="86"/>
      <c r="X634" s="86"/>
    </row>
    <row r="635" spans="1:24" s="85" customFormat="1" ht="15" x14ac:dyDescent="0.3">
      <c r="A635" s="2"/>
      <c r="B635" s="82">
        <f t="shared" si="183"/>
        <v>0.39867670123100185</v>
      </c>
      <c r="C635" s="82">
        <f t="shared" si="183"/>
        <v>0.35967220618882662</v>
      </c>
      <c r="D635" s="82">
        <f t="shared" si="183"/>
        <v>0.37948938244787928</v>
      </c>
      <c r="E635" s="82">
        <f t="shared" si="183"/>
        <v>0.37932682261442591</v>
      </c>
      <c r="F635" s="82">
        <f t="shared" si="183"/>
        <v>0.42192122873869686</v>
      </c>
      <c r="G635" s="82">
        <f t="shared" si="183"/>
        <v>0.46976118219105406</v>
      </c>
      <c r="H635" s="82">
        <f t="shared" si="183"/>
        <v>0.47981572174095349</v>
      </c>
      <c r="I635" s="82">
        <f t="shared" si="183"/>
        <v>0.46919308898494266</v>
      </c>
      <c r="J635" s="82">
        <f t="shared" si="183"/>
        <v>0.48743715062805903</v>
      </c>
      <c r="K635" s="82">
        <f t="shared" si="183"/>
        <v>0.47756767173191605</v>
      </c>
      <c r="L635" s="82">
        <f t="shared" si="183"/>
        <v>0.47060405374944103</v>
      </c>
      <c r="M635" s="82">
        <f t="shared" si="183"/>
        <v>0.5528312779263298</v>
      </c>
      <c r="N635" s="82">
        <f t="shared" si="183"/>
        <v>0.47488888422418896</v>
      </c>
      <c r="O635" s="82">
        <f t="shared" si="183"/>
        <v>0.46302006865894924</v>
      </c>
      <c r="P635" s="82">
        <f t="shared" si="183"/>
        <v>0.5245332379134201</v>
      </c>
      <c r="Q635" s="82">
        <f t="shared" si="183"/>
        <v>0.56488533767698001</v>
      </c>
      <c r="R635" s="82" t="str">
        <f t="shared" si="184"/>
        <v/>
      </c>
      <c r="S635" s="83"/>
      <c r="T635" s="84" t="s">
        <v>460</v>
      </c>
      <c r="W635" s="86"/>
      <c r="X635" s="86"/>
    </row>
    <row r="636" spans="1:24" s="85" customFormat="1" ht="15" x14ac:dyDescent="0.3">
      <c r="A636" s="2"/>
      <c r="B636" s="82">
        <f t="shared" si="183"/>
        <v>0.43135157212816783</v>
      </c>
      <c r="C636" s="82">
        <f t="shared" si="183"/>
        <v>0.38755069324987568</v>
      </c>
      <c r="D636" s="82">
        <f t="shared" si="183"/>
        <v>0.34272450518803144</v>
      </c>
      <c r="E636" s="82">
        <f t="shared" si="183"/>
        <v>0.34870533033976314</v>
      </c>
      <c r="F636" s="82">
        <f t="shared" si="183"/>
        <v>0.4372075510982022</v>
      </c>
      <c r="G636" s="82">
        <f t="shared" si="183"/>
        <v>0.47062064487483829</v>
      </c>
      <c r="H636" s="82">
        <f t="shared" si="183"/>
        <v>0.47926844511032268</v>
      </c>
      <c r="I636" s="82">
        <f t="shared" si="183"/>
        <v>0.47972043658957042</v>
      </c>
      <c r="J636" s="82">
        <f t="shared" si="183"/>
        <v>0.49190307518152165</v>
      </c>
      <c r="K636" s="82">
        <f t="shared" si="183"/>
        <v>0.49851507193636302</v>
      </c>
      <c r="L636" s="82">
        <f t="shared" si="183"/>
        <v>0.48124729921640091</v>
      </c>
      <c r="M636" s="82">
        <f t="shared" si="183"/>
        <v>0.50686470389528937</v>
      </c>
      <c r="N636" s="82">
        <f t="shared" si="183"/>
        <v>0.46030297203865966</v>
      </c>
      <c r="O636" s="82">
        <f t="shared" si="183"/>
        <v>0.43743157266079785</v>
      </c>
      <c r="P636" s="82">
        <f t="shared" si="183"/>
        <v>0.51429287070218754</v>
      </c>
      <c r="Q636" s="82">
        <f t="shared" si="183"/>
        <v>0.54391848578276436</v>
      </c>
      <c r="R636" s="82">
        <f t="shared" si="184"/>
        <v>0.56396112161238698</v>
      </c>
      <c r="S636" s="83"/>
      <c r="T636" s="84" t="s">
        <v>408</v>
      </c>
      <c r="W636" s="86"/>
      <c r="X636" s="86"/>
    </row>
    <row r="637" spans="1:24" s="85" customFormat="1" ht="15" x14ac:dyDescent="0.3">
      <c r="A637" s="2"/>
      <c r="B637" s="87" t="str">
        <f t="shared" ref="B637:Q641" si="185">IFERROR(B516/B461,"")</f>
        <v/>
      </c>
      <c r="C637" s="87" t="str">
        <f t="shared" si="185"/>
        <v/>
      </c>
      <c r="D637" s="87" t="str">
        <f t="shared" si="185"/>
        <v/>
      </c>
      <c r="E637" s="87" t="str">
        <f t="shared" si="185"/>
        <v/>
      </c>
      <c r="F637" s="87" t="str">
        <f t="shared" si="185"/>
        <v/>
      </c>
      <c r="G637" s="87" t="str">
        <f t="shared" si="185"/>
        <v/>
      </c>
      <c r="H637" s="87" t="str">
        <f t="shared" si="185"/>
        <v/>
      </c>
      <c r="I637" s="87" t="str">
        <f t="shared" si="185"/>
        <v/>
      </c>
      <c r="J637" s="87" t="str">
        <f t="shared" si="185"/>
        <v/>
      </c>
      <c r="K637" s="87" t="str">
        <f t="shared" si="185"/>
        <v/>
      </c>
      <c r="L637" s="87" t="str">
        <f t="shared" si="185"/>
        <v/>
      </c>
      <c r="M637" s="87" t="str">
        <f t="shared" si="185"/>
        <v/>
      </c>
      <c r="N637" s="87" t="str">
        <f t="shared" si="185"/>
        <v/>
      </c>
      <c r="O637" s="87" t="str">
        <f t="shared" si="185"/>
        <v/>
      </c>
      <c r="P637" s="87" t="str">
        <f t="shared" si="185"/>
        <v/>
      </c>
      <c r="Q637" s="87" t="str">
        <f>IFERROR(Q516/Q461,"")</f>
        <v/>
      </c>
      <c r="R637" s="87" t="str">
        <f>IFERROR(R516/R461,"")</f>
        <v/>
      </c>
      <c r="S637" s="83"/>
      <c r="T637" s="84" t="s">
        <v>461</v>
      </c>
      <c r="W637" s="86"/>
      <c r="X637" s="86"/>
    </row>
    <row r="638" spans="1:24" s="85" customFormat="1" ht="15" x14ac:dyDescent="0.3">
      <c r="A638" s="2"/>
      <c r="B638" s="87" t="str">
        <f t="shared" si="185"/>
        <v/>
      </c>
      <c r="C638" s="87" t="str">
        <f t="shared" si="185"/>
        <v/>
      </c>
      <c r="D638" s="87" t="str">
        <f t="shared" si="185"/>
        <v/>
      </c>
      <c r="E638" s="87" t="str">
        <f t="shared" si="185"/>
        <v/>
      </c>
      <c r="F638" s="87" t="str">
        <f t="shared" si="185"/>
        <v/>
      </c>
      <c r="G638" s="87" t="str">
        <f t="shared" si="185"/>
        <v/>
      </c>
      <c r="H638" s="87" t="str">
        <f t="shared" si="185"/>
        <v/>
      </c>
      <c r="I638" s="87" t="str">
        <f t="shared" si="185"/>
        <v/>
      </c>
      <c r="J638" s="87" t="str">
        <f t="shared" si="185"/>
        <v/>
      </c>
      <c r="K638" s="87" t="str">
        <f t="shared" si="185"/>
        <v/>
      </c>
      <c r="L638" s="87" t="str">
        <f t="shared" si="185"/>
        <v/>
      </c>
      <c r="M638" s="87" t="str">
        <f t="shared" si="185"/>
        <v/>
      </c>
      <c r="N638" s="87" t="str">
        <f t="shared" si="185"/>
        <v/>
      </c>
      <c r="O638" s="87" t="str">
        <f t="shared" si="185"/>
        <v/>
      </c>
      <c r="P638" s="87" t="str">
        <f t="shared" si="185"/>
        <v/>
      </c>
      <c r="Q638" s="87" t="str">
        <f t="shared" si="185"/>
        <v/>
      </c>
      <c r="R638" s="87" t="str">
        <f t="shared" ref="R638:R641" si="186">IFERROR(R517/R462,"")</f>
        <v/>
      </c>
      <c r="S638" s="83"/>
      <c r="T638" s="84" t="s">
        <v>462</v>
      </c>
      <c r="W638" s="86"/>
      <c r="X638" s="86"/>
    </row>
    <row r="639" spans="1:24" s="85" customFormat="1" ht="15" x14ac:dyDescent="0.3">
      <c r="A639" s="2"/>
      <c r="B639" s="87" t="str">
        <f t="shared" si="185"/>
        <v/>
      </c>
      <c r="C639" s="87" t="str">
        <f t="shared" si="185"/>
        <v/>
      </c>
      <c r="D639" s="87" t="str">
        <f t="shared" si="185"/>
        <v/>
      </c>
      <c r="E639" s="87" t="str">
        <f t="shared" si="185"/>
        <v/>
      </c>
      <c r="F639" s="87" t="str">
        <f t="shared" si="185"/>
        <v/>
      </c>
      <c r="G639" s="87" t="str">
        <f t="shared" si="185"/>
        <v/>
      </c>
      <c r="H639" s="87" t="str">
        <f t="shared" si="185"/>
        <v/>
      </c>
      <c r="I639" s="87" t="str">
        <f t="shared" si="185"/>
        <v/>
      </c>
      <c r="J639" s="87" t="str">
        <f t="shared" si="185"/>
        <v/>
      </c>
      <c r="K639" s="87" t="str">
        <f t="shared" si="185"/>
        <v/>
      </c>
      <c r="L639" s="87" t="str">
        <f t="shared" si="185"/>
        <v/>
      </c>
      <c r="M639" s="87" t="str">
        <f t="shared" si="185"/>
        <v/>
      </c>
      <c r="N639" s="87" t="str">
        <f t="shared" si="185"/>
        <v/>
      </c>
      <c r="O639" s="87" t="str">
        <f t="shared" si="185"/>
        <v/>
      </c>
      <c r="P639" s="87" t="str">
        <f t="shared" si="185"/>
        <v/>
      </c>
      <c r="Q639" s="87" t="str">
        <f t="shared" si="185"/>
        <v/>
      </c>
      <c r="R639" s="87" t="str">
        <f t="shared" si="186"/>
        <v/>
      </c>
      <c r="S639" s="83"/>
      <c r="T639" s="84" t="s">
        <v>463</v>
      </c>
      <c r="W639" s="86"/>
      <c r="X639" s="86"/>
    </row>
    <row r="640" spans="1:24" s="85" customFormat="1" ht="15" x14ac:dyDescent="0.3">
      <c r="A640" s="2"/>
      <c r="B640" s="87" t="str">
        <f t="shared" si="185"/>
        <v/>
      </c>
      <c r="C640" s="87" t="str">
        <f t="shared" si="185"/>
        <v/>
      </c>
      <c r="D640" s="87" t="str">
        <f t="shared" si="185"/>
        <v/>
      </c>
      <c r="E640" s="87" t="str">
        <f t="shared" si="185"/>
        <v/>
      </c>
      <c r="F640" s="87" t="str">
        <f t="shared" si="185"/>
        <v/>
      </c>
      <c r="G640" s="87" t="str">
        <f t="shared" si="185"/>
        <v/>
      </c>
      <c r="H640" s="87" t="str">
        <f t="shared" si="185"/>
        <v/>
      </c>
      <c r="I640" s="87" t="str">
        <f t="shared" si="185"/>
        <v/>
      </c>
      <c r="J640" s="87" t="str">
        <f t="shared" si="185"/>
        <v/>
      </c>
      <c r="K640" s="87" t="str">
        <f t="shared" si="185"/>
        <v/>
      </c>
      <c r="L640" s="87" t="str">
        <f t="shared" si="185"/>
        <v/>
      </c>
      <c r="M640" s="87" t="str">
        <f t="shared" si="185"/>
        <v/>
      </c>
      <c r="N640" s="87" t="str">
        <f t="shared" si="185"/>
        <v/>
      </c>
      <c r="O640" s="87" t="str">
        <f t="shared" si="185"/>
        <v/>
      </c>
      <c r="P640" s="87" t="str">
        <f t="shared" si="185"/>
        <v/>
      </c>
      <c r="Q640" s="87" t="str">
        <f t="shared" si="185"/>
        <v/>
      </c>
      <c r="R640" s="87" t="str">
        <f t="shared" si="186"/>
        <v/>
      </c>
      <c r="S640" s="83"/>
      <c r="T640" s="84" t="s">
        <v>464</v>
      </c>
      <c r="W640" s="86"/>
      <c r="X640" s="86"/>
    </row>
    <row r="641" spans="1:24" s="85" customFormat="1" ht="15" x14ac:dyDescent="0.3">
      <c r="A641" s="2"/>
      <c r="B641" s="87">
        <f t="shared" si="185"/>
        <v>0</v>
      </c>
      <c r="C641" s="87">
        <f t="shared" si="185"/>
        <v>0</v>
      </c>
      <c r="D641" s="87">
        <f t="shared" si="185"/>
        <v>0</v>
      </c>
      <c r="E641" s="87">
        <f t="shared" si="185"/>
        <v>0</v>
      </c>
      <c r="F641" s="87">
        <f t="shared" si="185"/>
        <v>0</v>
      </c>
      <c r="G641" s="87">
        <f t="shared" si="185"/>
        <v>0</v>
      </c>
      <c r="H641" s="87">
        <f t="shared" si="185"/>
        <v>0</v>
      </c>
      <c r="I641" s="87">
        <f t="shared" si="185"/>
        <v>0</v>
      </c>
      <c r="J641" s="87">
        <f t="shared" si="185"/>
        <v>0</v>
      </c>
      <c r="K641" s="87">
        <f t="shared" si="185"/>
        <v>0</v>
      </c>
      <c r="L641" s="87">
        <f t="shared" si="185"/>
        <v>0</v>
      </c>
      <c r="M641" s="87">
        <f t="shared" si="185"/>
        <v>0</v>
      </c>
      <c r="N641" s="87" t="str">
        <f t="shared" si="185"/>
        <v/>
      </c>
      <c r="O641" s="87" t="str">
        <f t="shared" si="185"/>
        <v/>
      </c>
      <c r="P641" s="87" t="str">
        <f t="shared" si="185"/>
        <v/>
      </c>
      <c r="Q641" s="87" t="str">
        <f t="shared" si="185"/>
        <v/>
      </c>
      <c r="R641" s="87" t="str">
        <f t="shared" si="186"/>
        <v/>
      </c>
      <c r="S641" s="83"/>
      <c r="T641" s="84" t="s">
        <v>412</v>
      </c>
      <c r="W641" s="86"/>
      <c r="X641" s="86"/>
    </row>
    <row r="642" spans="1:24" s="85" customFormat="1" ht="15" x14ac:dyDescent="0.3">
      <c r="A642" s="2"/>
      <c r="B642" s="87">
        <f t="shared" ref="B642:Q646" si="187">IFERROR(B524/B461,"")</f>
        <v>0</v>
      </c>
      <c r="C642" s="87">
        <f t="shared" si="187"/>
        <v>0</v>
      </c>
      <c r="D642" s="87">
        <f t="shared" si="187"/>
        <v>0.1511831024094106</v>
      </c>
      <c r="E642" s="87">
        <f t="shared" si="187"/>
        <v>0.17976391627014918</v>
      </c>
      <c r="F642" s="87">
        <f t="shared" si="187"/>
        <v>0.14856977318083303</v>
      </c>
      <c r="G642" s="87">
        <f t="shared" si="187"/>
        <v>0.14683928413673802</v>
      </c>
      <c r="H642" s="87">
        <f t="shared" si="187"/>
        <v>0.15312348238519127</v>
      </c>
      <c r="I642" s="87">
        <f t="shared" si="187"/>
        <v>0.14975171094676148</v>
      </c>
      <c r="J642" s="87">
        <f t="shared" si="187"/>
        <v>0.14355793124512925</v>
      </c>
      <c r="K642" s="87">
        <f t="shared" si="187"/>
        <v>0.1462421232942305</v>
      </c>
      <c r="L642" s="87">
        <f t="shared" si="187"/>
        <v>0.15562117494232863</v>
      </c>
      <c r="M642" s="87">
        <f t="shared" si="187"/>
        <v>0.17451990755421756</v>
      </c>
      <c r="N642" s="87">
        <f t="shared" si="187"/>
        <v>0.21019996243691719</v>
      </c>
      <c r="O642" s="87">
        <f t="shared" si="187"/>
        <v>0.18582345047018467</v>
      </c>
      <c r="P642" s="87">
        <f t="shared" si="187"/>
        <v>0.16742116449280434</v>
      </c>
      <c r="Q642" s="87">
        <f>IFERROR(Q524/Q461,"")</f>
        <v>0.16900541997307292</v>
      </c>
      <c r="R642" s="87">
        <f>IFERROR(R524/R461,"")</f>
        <v>0.16412329150502319</v>
      </c>
      <c r="S642" s="83"/>
      <c r="T642" s="84" t="s">
        <v>465</v>
      </c>
      <c r="W642" s="86"/>
      <c r="X642" s="86"/>
    </row>
    <row r="643" spans="1:24" s="85" customFormat="1" ht="15" x14ac:dyDescent="0.3">
      <c r="A643" s="2"/>
      <c r="B643" s="87">
        <f t="shared" si="187"/>
        <v>0</v>
      </c>
      <c r="C643" s="87">
        <f t="shared" si="187"/>
        <v>0.15768062180918158</v>
      </c>
      <c r="D643" s="87">
        <f t="shared" si="187"/>
        <v>0.17730384064207899</v>
      </c>
      <c r="E643" s="87">
        <f t="shared" si="187"/>
        <v>0.19985569516343951</v>
      </c>
      <c r="F643" s="87">
        <f t="shared" si="187"/>
        <v>0.14699020212056799</v>
      </c>
      <c r="G643" s="87">
        <f t="shared" si="187"/>
        <v>0.162071525826714</v>
      </c>
      <c r="H643" s="87">
        <f t="shared" si="187"/>
        <v>0.15014807840482952</v>
      </c>
      <c r="I643" s="87">
        <f t="shared" si="187"/>
        <v>0.14664659948687439</v>
      </c>
      <c r="J643" s="87">
        <f t="shared" si="187"/>
        <v>0.14850623617280226</v>
      </c>
      <c r="K643" s="87" t="str">
        <f t="shared" si="187"/>
        <v/>
      </c>
      <c r="L643" s="87">
        <f t="shared" si="187"/>
        <v>0.16198512113170319</v>
      </c>
      <c r="M643" s="87">
        <f t="shared" si="187"/>
        <v>0.21024702261164663</v>
      </c>
      <c r="N643" s="87">
        <f t="shared" si="187"/>
        <v>0.28159324705831218</v>
      </c>
      <c r="O643" s="87">
        <f t="shared" si="187"/>
        <v>0.21048171788440986</v>
      </c>
      <c r="P643" s="87">
        <f t="shared" si="187"/>
        <v>0.15895209592203621</v>
      </c>
      <c r="Q643" s="87">
        <f t="shared" si="187"/>
        <v>0.15220068263321659</v>
      </c>
      <c r="R643" s="87" t="str">
        <f t="shared" ref="R643:R646" si="188">IFERROR(R525/R462,"")</f>
        <v/>
      </c>
      <c r="S643" s="83"/>
      <c r="T643" s="84" t="s">
        <v>466</v>
      </c>
      <c r="W643" s="86"/>
      <c r="X643" s="86"/>
    </row>
    <row r="644" spans="1:24" s="85" customFormat="1" ht="15" x14ac:dyDescent="0.3">
      <c r="A644" s="2"/>
      <c r="B644" s="87">
        <f t="shared" si="187"/>
        <v>0</v>
      </c>
      <c r="C644" s="87">
        <f t="shared" si="187"/>
        <v>0.15155462384168594</v>
      </c>
      <c r="D644" s="87">
        <f t="shared" si="187"/>
        <v>0.19732600685594687</v>
      </c>
      <c r="E644" s="87">
        <f t="shared" si="187"/>
        <v>0.18869490855977292</v>
      </c>
      <c r="F644" s="87">
        <f t="shared" si="187"/>
        <v>0.13933752423476881</v>
      </c>
      <c r="G644" s="87">
        <f t="shared" si="187"/>
        <v>0.15245926915762964</v>
      </c>
      <c r="H644" s="87">
        <f t="shared" si="187"/>
        <v>0.13900219702223102</v>
      </c>
      <c r="I644" s="87">
        <f t="shared" si="187"/>
        <v>0.15832886262780632</v>
      </c>
      <c r="J644" s="87">
        <f t="shared" si="187"/>
        <v>0.1574287384457054</v>
      </c>
      <c r="K644" s="87" t="str">
        <f t="shared" si="187"/>
        <v/>
      </c>
      <c r="L644" s="87">
        <f t="shared" si="187"/>
        <v>0.18482861263342731</v>
      </c>
      <c r="M644" s="87">
        <f t="shared" si="187"/>
        <v>0.18577016195256069</v>
      </c>
      <c r="N644" s="87">
        <f t="shared" si="187"/>
        <v>0.14265177628904369</v>
      </c>
      <c r="O644" s="87">
        <f t="shared" si="187"/>
        <v>0.25312511674229582</v>
      </c>
      <c r="P644" s="87">
        <f t="shared" si="187"/>
        <v>0.16337791364482274</v>
      </c>
      <c r="Q644" s="87">
        <f t="shared" si="187"/>
        <v>0.14184080217284939</v>
      </c>
      <c r="R644" s="87" t="str">
        <f t="shared" si="188"/>
        <v/>
      </c>
      <c r="S644" s="83"/>
      <c r="T644" s="84" t="s">
        <v>467</v>
      </c>
      <c r="W644" s="86"/>
      <c r="X644" s="86"/>
    </row>
    <row r="645" spans="1:24" s="85" customFormat="1" ht="15" x14ac:dyDescent="0.3">
      <c r="A645" s="2"/>
      <c r="B645" s="87">
        <f t="shared" si="187"/>
        <v>0</v>
      </c>
      <c r="C645" s="87">
        <f t="shared" si="187"/>
        <v>0.26858897762577416</v>
      </c>
      <c r="D645" s="87">
        <f t="shared" si="187"/>
        <v>0.23702459366363901</v>
      </c>
      <c r="E645" s="87">
        <f t="shared" si="187"/>
        <v>0.2337906435714161</v>
      </c>
      <c r="F645" s="87">
        <f t="shared" si="187"/>
        <v>0.21507317601839729</v>
      </c>
      <c r="G645" s="87">
        <f t="shared" si="187"/>
        <v>0.22581520583976206</v>
      </c>
      <c r="H645" s="87">
        <f t="shared" si="187"/>
        <v>0.21371466144908063</v>
      </c>
      <c r="I645" s="87">
        <f t="shared" si="187"/>
        <v>0.20430666116278343</v>
      </c>
      <c r="J645" s="87">
        <f t="shared" si="187"/>
        <v>0.18716189406972647</v>
      </c>
      <c r="K645" s="87">
        <f t="shared" si="187"/>
        <v>0.23250433741935878</v>
      </c>
      <c r="L645" s="87">
        <f t="shared" si="187"/>
        <v>0.21721704118503418</v>
      </c>
      <c r="M645" s="87">
        <f t="shared" si="187"/>
        <v>0.17467094742030712</v>
      </c>
      <c r="N645" s="87">
        <f t="shared" si="187"/>
        <v>0.19379967567000173</v>
      </c>
      <c r="O645" s="87">
        <f t="shared" si="187"/>
        <v>0.19197822300415138</v>
      </c>
      <c r="P645" s="87">
        <f t="shared" si="187"/>
        <v>0.2160850193130289</v>
      </c>
      <c r="Q645" s="87">
        <f t="shared" si="187"/>
        <v>0.19038138298685439</v>
      </c>
      <c r="R645" s="87" t="str">
        <f t="shared" si="188"/>
        <v/>
      </c>
      <c r="S645" s="83"/>
      <c r="T645" s="84" t="s">
        <v>468</v>
      </c>
      <c r="W645" s="86"/>
      <c r="X645" s="86"/>
    </row>
    <row r="646" spans="1:24" s="85" customFormat="1" ht="15" x14ac:dyDescent="0.3">
      <c r="A646" s="2"/>
      <c r="B646" s="87">
        <f t="shared" si="187"/>
        <v>0</v>
      </c>
      <c r="C646" s="87">
        <f t="shared" si="187"/>
        <v>0.14707084667126194</v>
      </c>
      <c r="D646" s="87">
        <f t="shared" si="187"/>
        <v>0.19094077683680874</v>
      </c>
      <c r="E646" s="87">
        <f t="shared" si="187"/>
        <v>0.20167162870837341</v>
      </c>
      <c r="F646" s="87">
        <f t="shared" si="187"/>
        <v>0.16352251514101682</v>
      </c>
      <c r="G646" s="87">
        <f t="shared" si="187"/>
        <v>0.17302840202101519</v>
      </c>
      <c r="H646" s="87">
        <f t="shared" si="187"/>
        <v>0.16437210926041754</v>
      </c>
      <c r="I646" s="87">
        <f t="shared" si="187"/>
        <v>0.16598187596522157</v>
      </c>
      <c r="J646" s="87">
        <f t="shared" si="187"/>
        <v>0.15945794114591702</v>
      </c>
      <c r="K646" s="87">
        <f t="shared" si="187"/>
        <v>0.18968443580139396</v>
      </c>
      <c r="L646" s="87">
        <f t="shared" si="187"/>
        <v>0.18043146824013759</v>
      </c>
      <c r="M646" s="87">
        <f t="shared" si="187"/>
        <v>0.18566562592102565</v>
      </c>
      <c r="N646" s="87">
        <f t="shared" si="187"/>
        <v>0.19867620198053124</v>
      </c>
      <c r="O646" s="87">
        <f t="shared" si="187"/>
        <v>0.20656000448129877</v>
      </c>
      <c r="P646" s="87">
        <f t="shared" si="187"/>
        <v>0.17826679974027043</v>
      </c>
      <c r="Q646" s="87">
        <f t="shared" si="187"/>
        <v>0.16382148452616452</v>
      </c>
      <c r="R646" s="87">
        <f t="shared" si="188"/>
        <v>0.16412329150502319</v>
      </c>
      <c r="S646" s="83"/>
      <c r="T646" s="84" t="s">
        <v>469</v>
      </c>
      <c r="W646" s="86"/>
      <c r="X646" s="86"/>
    </row>
    <row r="647" spans="1:24" s="85" customFormat="1" ht="15" x14ac:dyDescent="0.3">
      <c r="A647" s="2"/>
      <c r="B647" s="87">
        <f t="shared" ref="B647:Q651" si="189">IFERROR(B532/B461,"")</f>
        <v>0.13617968133797681</v>
      </c>
      <c r="C647" s="87">
        <f t="shared" si="189"/>
        <v>0.14836449182678929</v>
      </c>
      <c r="D647" s="87">
        <f t="shared" si="189"/>
        <v>0.1511831024094106</v>
      </c>
      <c r="E647" s="87">
        <f t="shared" si="189"/>
        <v>0.17976391627014918</v>
      </c>
      <c r="F647" s="87">
        <f t="shared" si="189"/>
        <v>0.14856977318083303</v>
      </c>
      <c r="G647" s="87">
        <f t="shared" si="189"/>
        <v>0.14683928413673802</v>
      </c>
      <c r="H647" s="87">
        <f t="shared" si="189"/>
        <v>0.15312348238519127</v>
      </c>
      <c r="I647" s="87">
        <f t="shared" si="189"/>
        <v>0.14975171094676148</v>
      </c>
      <c r="J647" s="87">
        <f t="shared" si="189"/>
        <v>0.14355793124512925</v>
      </c>
      <c r="K647" s="87">
        <f t="shared" si="189"/>
        <v>0.1462421232942305</v>
      </c>
      <c r="L647" s="87">
        <f t="shared" si="189"/>
        <v>0.15562117494232863</v>
      </c>
      <c r="M647" s="87">
        <f t="shared" si="189"/>
        <v>0.17451990755421756</v>
      </c>
      <c r="N647" s="87">
        <f t="shared" si="189"/>
        <v>0.21019996243691719</v>
      </c>
      <c r="O647" s="87">
        <f t="shared" si="189"/>
        <v>0.18582345047018467</v>
      </c>
      <c r="P647" s="87">
        <f t="shared" si="189"/>
        <v>0.16742116449280434</v>
      </c>
      <c r="Q647" s="87">
        <f>IFERROR(Q532/Q461,"")</f>
        <v>0.16900541997307292</v>
      </c>
      <c r="R647" s="87">
        <f>IFERROR(R532/R461,"")</f>
        <v>0.16412329150502319</v>
      </c>
      <c r="S647" s="83"/>
      <c r="T647" s="84" t="s">
        <v>470</v>
      </c>
      <c r="W647" s="86"/>
      <c r="X647" s="86"/>
    </row>
    <row r="648" spans="1:24" s="85" customFormat="1" ht="15" x14ac:dyDescent="0.3">
      <c r="A648" s="2"/>
      <c r="B648" s="87">
        <f t="shared" si="189"/>
        <v>0.18333592872004909</v>
      </c>
      <c r="C648" s="87">
        <f t="shared" si="189"/>
        <v>0.15768062180918158</v>
      </c>
      <c r="D648" s="87">
        <f t="shared" si="189"/>
        <v>0.17730384064207899</v>
      </c>
      <c r="E648" s="87">
        <f t="shared" si="189"/>
        <v>0.19985569516343951</v>
      </c>
      <c r="F648" s="87">
        <f t="shared" si="189"/>
        <v>0.14699020212056799</v>
      </c>
      <c r="G648" s="87">
        <f t="shared" si="189"/>
        <v>0.162071525826714</v>
      </c>
      <c r="H648" s="87">
        <f t="shared" si="189"/>
        <v>0.15014807840482952</v>
      </c>
      <c r="I648" s="87">
        <f t="shared" si="189"/>
        <v>0.14664659948687439</v>
      </c>
      <c r="J648" s="87">
        <f t="shared" si="189"/>
        <v>0.14850623617280226</v>
      </c>
      <c r="K648" s="87" t="str">
        <f t="shared" si="189"/>
        <v/>
      </c>
      <c r="L648" s="87">
        <f t="shared" si="189"/>
        <v>0.16198512113170319</v>
      </c>
      <c r="M648" s="87">
        <f t="shared" si="189"/>
        <v>0.21024702261164663</v>
      </c>
      <c r="N648" s="87">
        <f t="shared" si="189"/>
        <v>0.28159324705831218</v>
      </c>
      <c r="O648" s="87">
        <f t="shared" si="189"/>
        <v>0.21048171788440986</v>
      </c>
      <c r="P648" s="87">
        <f t="shared" si="189"/>
        <v>0.15895209592203621</v>
      </c>
      <c r="Q648" s="87">
        <f t="shared" si="189"/>
        <v>0.15220068263321659</v>
      </c>
      <c r="R648" s="87" t="str">
        <f t="shared" ref="R648:R651" si="190">IFERROR(R533/R462,"")</f>
        <v/>
      </c>
      <c r="S648" s="83"/>
      <c r="T648" s="84" t="s">
        <v>471</v>
      </c>
      <c r="W648" s="86"/>
      <c r="X648" s="86"/>
    </row>
    <row r="649" spans="1:24" s="85" customFormat="1" ht="15" x14ac:dyDescent="0.3">
      <c r="A649" s="2"/>
      <c r="B649" s="87">
        <f t="shared" si="189"/>
        <v>0.16572921493374265</v>
      </c>
      <c r="C649" s="87">
        <f t="shared" si="189"/>
        <v>0.15155462384168594</v>
      </c>
      <c r="D649" s="87">
        <f t="shared" si="189"/>
        <v>0.19732600685594687</v>
      </c>
      <c r="E649" s="87">
        <f t="shared" si="189"/>
        <v>0.18869490855977292</v>
      </c>
      <c r="F649" s="87">
        <f t="shared" si="189"/>
        <v>0.13933752423476881</v>
      </c>
      <c r="G649" s="87">
        <f t="shared" si="189"/>
        <v>0.15245926915762964</v>
      </c>
      <c r="H649" s="87">
        <f t="shared" si="189"/>
        <v>0.13900219702223102</v>
      </c>
      <c r="I649" s="87">
        <f t="shared" si="189"/>
        <v>0.15832886262780632</v>
      </c>
      <c r="J649" s="87">
        <f t="shared" si="189"/>
        <v>0.1574287384457054</v>
      </c>
      <c r="K649" s="87" t="str">
        <f t="shared" si="189"/>
        <v/>
      </c>
      <c r="L649" s="87">
        <f t="shared" si="189"/>
        <v>0.18482861263342731</v>
      </c>
      <c r="M649" s="87">
        <f t="shared" si="189"/>
        <v>0.18577016195256069</v>
      </c>
      <c r="N649" s="87">
        <f t="shared" si="189"/>
        <v>0.14265177628904369</v>
      </c>
      <c r="O649" s="87">
        <f t="shared" si="189"/>
        <v>0.25312511674229582</v>
      </c>
      <c r="P649" s="87">
        <f t="shared" si="189"/>
        <v>0.16337791364482274</v>
      </c>
      <c r="Q649" s="87">
        <f t="shared" si="189"/>
        <v>0.14184080217284939</v>
      </c>
      <c r="R649" s="87" t="str">
        <f t="shared" si="190"/>
        <v/>
      </c>
      <c r="S649" s="83"/>
      <c r="T649" s="84" t="s">
        <v>472</v>
      </c>
      <c r="W649" s="86"/>
      <c r="X649" s="86"/>
    </row>
    <row r="650" spans="1:24" s="85" customFormat="1" ht="15" x14ac:dyDescent="0.3">
      <c r="A650" s="2"/>
      <c r="B650" s="87">
        <f t="shared" si="189"/>
        <v>0.23375901249055028</v>
      </c>
      <c r="C650" s="87">
        <f t="shared" si="189"/>
        <v>0.26858897762577416</v>
      </c>
      <c r="D650" s="87">
        <f t="shared" si="189"/>
        <v>0.23702459366363901</v>
      </c>
      <c r="E650" s="87">
        <f t="shared" si="189"/>
        <v>0.2337906435714161</v>
      </c>
      <c r="F650" s="87">
        <f t="shared" si="189"/>
        <v>0.21507317601839729</v>
      </c>
      <c r="G650" s="87">
        <f t="shared" si="189"/>
        <v>0.22581520583976206</v>
      </c>
      <c r="H650" s="87">
        <f t="shared" si="189"/>
        <v>0.21371466144908063</v>
      </c>
      <c r="I650" s="87">
        <f t="shared" si="189"/>
        <v>0.20430666116278343</v>
      </c>
      <c r="J650" s="87">
        <f t="shared" si="189"/>
        <v>0.18716189406972647</v>
      </c>
      <c r="K650" s="87">
        <f t="shared" si="189"/>
        <v>0.23250433741935878</v>
      </c>
      <c r="L650" s="87">
        <f t="shared" si="189"/>
        <v>0.21721704118503418</v>
      </c>
      <c r="M650" s="87">
        <f t="shared" si="189"/>
        <v>0.17467094742030712</v>
      </c>
      <c r="N650" s="87">
        <f t="shared" si="189"/>
        <v>0.19379967567000173</v>
      </c>
      <c r="O650" s="87">
        <f t="shared" si="189"/>
        <v>0.19197822300415138</v>
      </c>
      <c r="P650" s="87">
        <f t="shared" si="189"/>
        <v>0.2160850193130289</v>
      </c>
      <c r="Q650" s="87">
        <f t="shared" si="189"/>
        <v>0.19038138298685439</v>
      </c>
      <c r="R650" s="87" t="str">
        <f t="shared" si="190"/>
        <v/>
      </c>
      <c r="S650" s="83"/>
      <c r="T650" s="84" t="s">
        <v>473</v>
      </c>
      <c r="W650" s="86"/>
      <c r="X650" s="86"/>
    </row>
    <row r="651" spans="1:24" s="85" customFormat="1" ht="15" x14ac:dyDescent="0.3">
      <c r="A651" s="88"/>
      <c r="B651" s="87">
        <f t="shared" si="189"/>
        <v>0.18043977000524852</v>
      </c>
      <c r="C651" s="87">
        <f t="shared" si="189"/>
        <v>0.18232335770251948</v>
      </c>
      <c r="D651" s="87">
        <f t="shared" si="189"/>
        <v>0.19094077683680874</v>
      </c>
      <c r="E651" s="87">
        <f t="shared" si="189"/>
        <v>0.20167162870837341</v>
      </c>
      <c r="F651" s="87">
        <f t="shared" si="189"/>
        <v>0.16352251514101682</v>
      </c>
      <c r="G651" s="87">
        <f t="shared" si="189"/>
        <v>0.17302840202101519</v>
      </c>
      <c r="H651" s="87">
        <f t="shared" si="189"/>
        <v>0.16437210926041754</v>
      </c>
      <c r="I651" s="87">
        <f t="shared" si="189"/>
        <v>0.16598187596522157</v>
      </c>
      <c r="J651" s="87">
        <f t="shared" si="189"/>
        <v>0.15945794114591702</v>
      </c>
      <c r="K651" s="87">
        <f t="shared" si="189"/>
        <v>0.18968443580139396</v>
      </c>
      <c r="L651" s="87">
        <f t="shared" si="189"/>
        <v>0.18043146824013759</v>
      </c>
      <c r="M651" s="87">
        <f t="shared" si="189"/>
        <v>0.18566562592102565</v>
      </c>
      <c r="N651" s="87">
        <f t="shared" si="189"/>
        <v>0.19867620198053124</v>
      </c>
      <c r="O651" s="87">
        <f t="shared" si="189"/>
        <v>0.20656000448129877</v>
      </c>
      <c r="P651" s="87">
        <f t="shared" si="189"/>
        <v>0.17826679974027043</v>
      </c>
      <c r="Q651" s="87">
        <f t="shared" si="189"/>
        <v>0.16382148452616452</v>
      </c>
      <c r="R651" s="87">
        <f t="shared" si="190"/>
        <v>0.16412329150502319</v>
      </c>
      <c r="S651" s="83"/>
      <c r="T651" s="84" t="s">
        <v>443</v>
      </c>
      <c r="W651" s="86"/>
      <c r="X651" s="86"/>
    </row>
    <row r="652" spans="1:24" s="85" customFormat="1" ht="15" x14ac:dyDescent="0.3">
      <c r="A652" s="89"/>
      <c r="B652" s="82">
        <f t="shared" ref="B652:Q656" si="191">IFERROR(B584/B492,"")</f>
        <v>0.27326852401445972</v>
      </c>
      <c r="C652" s="82">
        <f t="shared" si="191"/>
        <v>0.21544595224011956</v>
      </c>
      <c r="D652" s="82">
        <f t="shared" si="191"/>
        <v>0.27369981813544791</v>
      </c>
      <c r="E652" s="82">
        <f t="shared" si="191"/>
        <v>0.19592594381832312</v>
      </c>
      <c r="F652" s="82">
        <f t="shared" si="191"/>
        <v>0.25499308448995062</v>
      </c>
      <c r="G652" s="82">
        <f t="shared" si="191"/>
        <v>0.31644506907454178</v>
      </c>
      <c r="H652" s="82">
        <f t="shared" si="191"/>
        <v>0.3032489848086124</v>
      </c>
      <c r="I652" s="82">
        <f t="shared" si="191"/>
        <v>0.34473884792731058</v>
      </c>
      <c r="J652" s="82">
        <f t="shared" si="191"/>
        <v>0.33029020306377899</v>
      </c>
      <c r="K652" s="82">
        <f t="shared" si="191"/>
        <v>0.35912354365430782</v>
      </c>
      <c r="L652" s="82">
        <f t="shared" si="191"/>
        <v>0.34322133455789178</v>
      </c>
      <c r="M652" s="82">
        <f t="shared" si="191"/>
        <v>0.32652556345859529</v>
      </c>
      <c r="N652" s="82">
        <f t="shared" si="191"/>
        <v>0.40200721932914446</v>
      </c>
      <c r="O652" s="82">
        <f t="shared" si="191"/>
        <v>0.3889092854871059</v>
      </c>
      <c r="P652" s="82">
        <f t="shared" si="191"/>
        <v>0.27593787484683169</v>
      </c>
      <c r="Q652" s="82">
        <f>IFERROR(Q584/Q492,"")</f>
        <v>0.30340763121995612</v>
      </c>
      <c r="R652" s="82">
        <f>IFERROR(R584/R492,"")</f>
        <v>0.32702019744802246</v>
      </c>
      <c r="S652" s="83"/>
      <c r="T652" s="84" t="s">
        <v>474</v>
      </c>
      <c r="W652" s="86"/>
      <c r="X652" s="86"/>
    </row>
    <row r="653" spans="1:24" s="85" customFormat="1" ht="15" x14ac:dyDescent="0.3">
      <c r="A653" s="90"/>
      <c r="B653" s="82">
        <f t="shared" si="191"/>
        <v>0.22466467732627807</v>
      </c>
      <c r="C653" s="82">
        <f t="shared" si="191"/>
        <v>0.19513516748002074</v>
      </c>
      <c r="D653" s="82">
        <f t="shared" si="191"/>
        <v>6.5856897322250932E-2</v>
      </c>
      <c r="E653" s="82">
        <f t="shared" si="191"/>
        <v>0.12366117537348836</v>
      </c>
      <c r="F653" s="82">
        <f t="shared" si="191"/>
        <v>0.2632472309298956</v>
      </c>
      <c r="G653" s="82">
        <f t="shared" si="191"/>
        <v>0.2771148662829177</v>
      </c>
      <c r="H653" s="82">
        <f t="shared" si="191"/>
        <v>0.30575183006284179</v>
      </c>
      <c r="I653" s="82">
        <f t="shared" si="191"/>
        <v>0.32633526446330463</v>
      </c>
      <c r="J653" s="82">
        <f t="shared" si="191"/>
        <v>0.31812500017341788</v>
      </c>
      <c r="K653" s="82" t="str">
        <f t="shared" si="191"/>
        <v/>
      </c>
      <c r="L653" s="82">
        <f t="shared" si="191"/>
        <v>0.31211826686898531</v>
      </c>
      <c r="M653" s="82">
        <f t="shared" si="191"/>
        <v>0.2685227146207213</v>
      </c>
      <c r="N653" s="82">
        <f t="shared" si="191"/>
        <v>9.8724490496819098E-2</v>
      </c>
      <c r="O653" s="82">
        <f t="shared" si="191"/>
        <v>0.18865797577261342</v>
      </c>
      <c r="P653" s="82">
        <f t="shared" si="191"/>
        <v>0.28886874812666608</v>
      </c>
      <c r="Q653" s="82">
        <f t="shared" si="191"/>
        <v>0.31867403364703395</v>
      </c>
      <c r="R653" s="82" t="str">
        <f t="shared" ref="R653:R656" si="192">IFERROR(R585/R493,"")</f>
        <v/>
      </c>
      <c r="S653" s="83"/>
      <c r="T653" s="84" t="s">
        <v>475</v>
      </c>
      <c r="W653" s="86"/>
      <c r="X653" s="86"/>
    </row>
    <row r="654" spans="1:24" s="85" customFormat="1" ht="15" x14ac:dyDescent="0.3">
      <c r="A654" s="2"/>
      <c r="B654" s="82">
        <f t="shared" si="191"/>
        <v>0.23614988269533455</v>
      </c>
      <c r="C654" s="82">
        <f t="shared" si="191"/>
        <v>0.187373978413965</v>
      </c>
      <c r="D654" s="82">
        <f t="shared" si="191"/>
        <v>6.5376662536300548E-2</v>
      </c>
      <c r="E654" s="82">
        <f t="shared" si="191"/>
        <v>0.12273848391998542</v>
      </c>
      <c r="F654" s="82">
        <f t="shared" si="191"/>
        <v>0.46500339179075434</v>
      </c>
      <c r="G654" s="82">
        <f t="shared" si="191"/>
        <v>0.28371090249170372</v>
      </c>
      <c r="H654" s="82">
        <f t="shared" si="191"/>
        <v>0.31866350198687365</v>
      </c>
      <c r="I654" s="82">
        <f t="shared" si="191"/>
        <v>0.28481491882368787</v>
      </c>
      <c r="J654" s="82">
        <f t="shared" si="191"/>
        <v>0.31970078788302297</v>
      </c>
      <c r="K654" s="82" t="str">
        <f t="shared" si="191"/>
        <v/>
      </c>
      <c r="L654" s="82">
        <f t="shared" si="191"/>
        <v>0.30826162752197706</v>
      </c>
      <c r="M654" s="82">
        <f t="shared" si="191"/>
        <v>0.2978814750145462</v>
      </c>
      <c r="N654" s="82">
        <f t="shared" si="191"/>
        <v>0.32641853633360829</v>
      </c>
      <c r="O654" s="82">
        <f t="shared" si="191"/>
        <v>4.1985189413598162E-2</v>
      </c>
      <c r="P654" s="82">
        <f t="shared" si="191"/>
        <v>0.29463218383611933</v>
      </c>
      <c r="Q654" s="82">
        <f t="shared" si="191"/>
        <v>0.32712494310977869</v>
      </c>
      <c r="R654" s="82" t="str">
        <f t="shared" si="192"/>
        <v/>
      </c>
      <c r="S654" s="83"/>
      <c r="T654" s="84" t="s">
        <v>476</v>
      </c>
      <c r="W654" s="86"/>
      <c r="X654" s="86"/>
    </row>
    <row r="655" spans="1:24" s="85" customFormat="1" ht="15" x14ac:dyDescent="0.3">
      <c r="A655" s="2"/>
      <c r="B655" s="82">
        <f t="shared" si="191"/>
        <v>0.19199287023144351</v>
      </c>
      <c r="C655" s="82">
        <f t="shared" si="191"/>
        <v>0.45705487044038451</v>
      </c>
      <c r="D655" s="82">
        <f t="shared" si="191"/>
        <v>-4.7109726499285361E-2</v>
      </c>
      <c r="E655" s="82">
        <f t="shared" si="191"/>
        <v>0.18420412810815734</v>
      </c>
      <c r="F655" s="82">
        <f t="shared" si="191"/>
        <v>0.23104246329753983</v>
      </c>
      <c r="G655" s="82">
        <f t="shared" si="191"/>
        <v>0.28308524480586522</v>
      </c>
      <c r="H655" s="82">
        <f t="shared" si="191"/>
        <v>0.29273459162378335</v>
      </c>
      <c r="I655" s="82">
        <f t="shared" si="191"/>
        <v>0.26840223605342017</v>
      </c>
      <c r="J655" s="82">
        <f t="shared" si="191"/>
        <v>0.29617789014917539</v>
      </c>
      <c r="K655" s="82">
        <f t="shared" si="191"/>
        <v>0.28862782876936205</v>
      </c>
      <c r="L655" s="82">
        <f t="shared" si="191"/>
        <v>0.27112117708687328</v>
      </c>
      <c r="M655" s="82">
        <f t="shared" si="191"/>
        <v>0.33595969338435555</v>
      </c>
      <c r="N655" s="82">
        <f t="shared" si="191"/>
        <v>0.21444699999256248</v>
      </c>
      <c r="O655" s="82">
        <f t="shared" si="191"/>
        <v>0.21736837034502624</v>
      </c>
      <c r="P655" s="82">
        <f t="shared" si="191"/>
        <v>0.25534263066098006</v>
      </c>
      <c r="Q655" s="82">
        <f t="shared" si="191"/>
        <v>0.29727241920734299</v>
      </c>
      <c r="R655" s="82" t="str">
        <f t="shared" si="192"/>
        <v/>
      </c>
      <c r="S655" s="83"/>
      <c r="T655" s="84" t="s">
        <v>477</v>
      </c>
      <c r="W655" s="86"/>
      <c r="X655" s="86"/>
    </row>
    <row r="656" spans="1:24" s="85" customFormat="1" ht="15" x14ac:dyDescent="0.3">
      <c r="A656" s="2"/>
      <c r="B656" s="82">
        <f t="shared" si="191"/>
        <v>0.23063283256347958</v>
      </c>
      <c r="C656" s="82">
        <f t="shared" si="191"/>
        <v>0.31399745862251571</v>
      </c>
      <c r="D656" s="82">
        <f t="shared" si="191"/>
        <v>9.5219354576098592E-2</v>
      </c>
      <c r="E656" s="82">
        <f t="shared" si="191"/>
        <v>0.15831031789517286</v>
      </c>
      <c r="F656" s="82">
        <f t="shared" si="191"/>
        <v>0.31670385244149601</v>
      </c>
      <c r="G656" s="82">
        <f t="shared" si="191"/>
        <v>0.28985778291768682</v>
      </c>
      <c r="H656" s="82">
        <f t="shared" si="191"/>
        <v>0.30505572357136201</v>
      </c>
      <c r="I656" s="82">
        <f t="shared" si="191"/>
        <v>0.30459012984141692</v>
      </c>
      <c r="J656" s="82">
        <f t="shared" si="191"/>
        <v>0.31590933723674086</v>
      </c>
      <c r="K656" s="82">
        <f t="shared" si="191"/>
        <v>0.32314141216802705</v>
      </c>
      <c r="L656" s="82">
        <f t="shared" si="191"/>
        <v>0.30763558997134705</v>
      </c>
      <c r="M656" s="82">
        <f t="shared" si="191"/>
        <v>0.30821611360587142</v>
      </c>
      <c r="N656" s="82">
        <f t="shared" si="191"/>
        <v>0.28820191966461139</v>
      </c>
      <c r="O656" s="82">
        <f t="shared" si="191"/>
        <v>0.23516550362425959</v>
      </c>
      <c r="P656" s="82">
        <f t="shared" si="191"/>
        <v>0.27798293211422304</v>
      </c>
      <c r="Q656" s="82">
        <f t="shared" si="191"/>
        <v>0.31159714678820338</v>
      </c>
      <c r="R656" s="82">
        <f t="shared" si="192"/>
        <v>0.32702019744802246</v>
      </c>
      <c r="S656" s="83"/>
      <c r="T656" s="84" t="s">
        <v>419</v>
      </c>
      <c r="W656" s="86"/>
      <c r="X656" s="86"/>
    </row>
    <row r="657" spans="2:20" ht="14" x14ac:dyDescent="0.3">
      <c r="B657" s="91">
        <f t="shared" ref="B657:R657" si="193">B588/B402</f>
        <v>4.9922277153777041E-2</v>
      </c>
      <c r="C657" s="91">
        <f t="shared" si="193"/>
        <v>9.7290100152041245E-2</v>
      </c>
      <c r="D657" s="91">
        <f t="shared" si="193"/>
        <v>2.1000288613232051E-2</v>
      </c>
      <c r="E657" s="91">
        <f t="shared" si="193"/>
        <v>3.2128476083673113E-2</v>
      </c>
      <c r="F657" s="91">
        <f t="shared" si="193"/>
        <v>8.8052957433084125E-2</v>
      </c>
      <c r="G657" s="91">
        <f t="shared" si="193"/>
        <v>8.1153321182550586E-2</v>
      </c>
      <c r="H657" s="91">
        <f t="shared" si="193"/>
        <v>8.2068144362860196E-2</v>
      </c>
      <c r="I657" s="91">
        <f t="shared" si="193"/>
        <v>7.6474723676326878E-2</v>
      </c>
      <c r="J657" s="91">
        <f t="shared" si="193"/>
        <v>8.8434240529724137E-2</v>
      </c>
      <c r="K657" s="91">
        <f t="shared" si="193"/>
        <v>4.2312283067430859E-2</v>
      </c>
      <c r="L657" s="91">
        <f t="shared" si="193"/>
        <v>6.9357514221750904E-2</v>
      </c>
      <c r="M657" s="91">
        <f t="shared" si="193"/>
        <v>6.9461214579892724E-2</v>
      </c>
      <c r="N657" s="91">
        <f t="shared" si="193"/>
        <v>4.3093952043076464E-2</v>
      </c>
      <c r="O657" s="91">
        <f t="shared" si="193"/>
        <v>2.7136997819916811E-2</v>
      </c>
      <c r="P657" s="91">
        <f t="shared" si="193"/>
        <v>3.945802938382581E-2</v>
      </c>
      <c r="Q657" s="91">
        <f t="shared" si="193"/>
        <v>5.3815971394638951E-2</v>
      </c>
      <c r="R657" s="91">
        <f t="shared" si="193"/>
        <v>5.6605475573368681E-2</v>
      </c>
      <c r="S657" s="18"/>
      <c r="T657" s="80" t="s">
        <v>478</v>
      </c>
    </row>
    <row r="658" spans="2:20" ht="14" x14ac:dyDescent="0.3">
      <c r="B658" s="91">
        <f t="shared" ref="B658:R658" si="194">((B551*(1-B582))/(B457+B432))</f>
        <v>3.1843295643365375E-2</v>
      </c>
      <c r="C658" s="91">
        <f t="shared" si="194"/>
        <v>6.0690276259193543E-2</v>
      </c>
      <c r="D658" s="91">
        <f t="shared" si="194"/>
        <v>4.4121291644765269E-2</v>
      </c>
      <c r="E658" s="91">
        <f t="shared" si="194"/>
        <v>4.9395898360846548E-2</v>
      </c>
      <c r="F658" s="91">
        <f t="shared" si="194"/>
        <v>0.12786261766782006</v>
      </c>
      <c r="G658" s="91">
        <f t="shared" si="194"/>
        <v>0.11628873380327065</v>
      </c>
      <c r="H658" s="91">
        <f t="shared" si="194"/>
        <v>0.12677085850314113</v>
      </c>
      <c r="I658" s="91">
        <f t="shared" si="194"/>
        <v>0.11215933882387394</v>
      </c>
      <c r="J658" s="91">
        <f t="shared" si="194"/>
        <v>0.12806368692474676</v>
      </c>
      <c r="K658" s="91">
        <f t="shared" si="194"/>
        <v>6.8037211311946691E-2</v>
      </c>
      <c r="L658" s="91">
        <f t="shared" si="194"/>
        <v>0.12062579555205516</v>
      </c>
      <c r="M658" s="91">
        <f t="shared" si="194"/>
        <v>0.10869547944296089</v>
      </c>
      <c r="N658" s="91">
        <f t="shared" si="194"/>
        <v>5.9933708768679629E-2</v>
      </c>
      <c r="O658" s="91">
        <f t="shared" si="194"/>
        <v>5.8995182131716152E-2</v>
      </c>
      <c r="P658" s="91">
        <f t="shared" si="194"/>
        <v>7.5091000833752974E-2</v>
      </c>
      <c r="Q658" s="91">
        <f t="shared" si="194"/>
        <v>9.7334928924845174E-2</v>
      </c>
      <c r="R658" s="91">
        <f t="shared" si="194"/>
        <v>0.10612760790773741</v>
      </c>
      <c r="S658" s="18"/>
      <c r="T658" s="80" t="s">
        <v>479</v>
      </c>
    </row>
    <row r="659" spans="2:20" ht="14" x14ac:dyDescent="0.3">
      <c r="B659" s="91">
        <f t="shared" ref="B659:R659" si="195">B588/B457</f>
        <v>0.15075508032632221</v>
      </c>
      <c r="C659" s="91">
        <f t="shared" si="195"/>
        <v>0.26516993068693434</v>
      </c>
      <c r="D659" s="91">
        <f t="shared" si="195"/>
        <v>6.09698632375082E-2</v>
      </c>
      <c r="E659" s="91">
        <f t="shared" si="195"/>
        <v>0.10309800086768549</v>
      </c>
      <c r="F659" s="91">
        <f t="shared" si="195"/>
        <v>0.24411633124374249</v>
      </c>
      <c r="G659" s="91">
        <f t="shared" si="195"/>
        <v>0.17393045009511873</v>
      </c>
      <c r="H659" s="91">
        <f t="shared" si="195"/>
        <v>0.17812838655397376</v>
      </c>
      <c r="I659" s="91">
        <f t="shared" si="195"/>
        <v>0.17154754331398339</v>
      </c>
      <c r="J659" s="91">
        <f t="shared" si="195"/>
        <v>0.17763876237840631</v>
      </c>
      <c r="K659" s="91">
        <f t="shared" si="195"/>
        <v>8.2551123667912979E-2</v>
      </c>
      <c r="L659" s="91">
        <f t="shared" si="195"/>
        <v>0.17064250888625851</v>
      </c>
      <c r="M659" s="91">
        <f t="shared" si="195"/>
        <v>0.16364918156668681</v>
      </c>
      <c r="N659" s="91">
        <f t="shared" si="195"/>
        <v>0.13893138738914781</v>
      </c>
      <c r="O659" s="91">
        <f t="shared" si="195"/>
        <v>9.7787106269669355E-2</v>
      </c>
      <c r="P659" s="91">
        <f t="shared" si="195"/>
        <v>0.13206374213542393</v>
      </c>
      <c r="Q659" s="91">
        <f t="shared" si="195"/>
        <v>0.16322909282298675</v>
      </c>
      <c r="R659" s="91">
        <f t="shared" si="195"/>
        <v>0.17198469877960565</v>
      </c>
      <c r="S659" s="18"/>
      <c r="T659" s="80" t="s">
        <v>480</v>
      </c>
    </row>
    <row r="660" spans="2:20" ht="14" x14ac:dyDescent="0.3">
      <c r="B660" s="172" t="s">
        <v>481</v>
      </c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81"/>
      <c r="P660" s="81"/>
      <c r="Q660" s="81"/>
      <c r="R660" s="81"/>
      <c r="S660" s="79"/>
      <c r="T660" s="80"/>
    </row>
    <row r="661" spans="2:20" ht="14" x14ac:dyDescent="0.3">
      <c r="B661" s="92">
        <f t="shared" ref="B661:N661" si="196">B378/B414</f>
        <v>0.64574666027049299</v>
      </c>
      <c r="C661" s="92">
        <f t="shared" si="196"/>
        <v>0.59809892667616305</v>
      </c>
      <c r="D661" s="92">
        <f t="shared" si="196"/>
        <v>0.37080813991304601</v>
      </c>
      <c r="E661" s="92">
        <f t="shared" si="196"/>
        <v>0.21441115373949843</v>
      </c>
      <c r="F661" s="92">
        <f t="shared" si="196"/>
        <v>0.43655306684638162</v>
      </c>
      <c r="G661" s="92">
        <f t="shared" si="196"/>
        <v>0.35573942682089166</v>
      </c>
      <c r="H661" s="92">
        <f t="shared" si="196"/>
        <v>0.49680782872498375</v>
      </c>
      <c r="I661" s="92">
        <f t="shared" si="196"/>
        <v>0.47244327812581771</v>
      </c>
      <c r="J661" s="92">
        <f t="shared" si="196"/>
        <v>0.44756279283774519</v>
      </c>
      <c r="K661" s="92">
        <f t="shared" si="196"/>
        <v>0.91363276018828576</v>
      </c>
      <c r="L661" s="92">
        <f t="shared" si="196"/>
        <v>0.62166513482749564</v>
      </c>
      <c r="M661" s="92">
        <f t="shared" si="196"/>
        <v>0.77714247491570243</v>
      </c>
      <c r="N661" s="92">
        <f t="shared" si="196"/>
        <v>0.78175596442926765</v>
      </c>
      <c r="O661" s="92">
        <f>O378/O414</f>
        <v>0.54066254525458757</v>
      </c>
      <c r="P661" s="92">
        <f>P378/P414</f>
        <v>0.60054654070940972</v>
      </c>
      <c r="Q661" s="92">
        <f>Q378/Q414</f>
        <v>0.47423011227361866</v>
      </c>
      <c r="R661" s="92">
        <f>R378/R414</f>
        <v>0.58356171150062464</v>
      </c>
      <c r="S661" s="18"/>
      <c r="T661" s="80" t="s">
        <v>482</v>
      </c>
    </row>
    <row r="662" spans="2:20" ht="14" x14ac:dyDescent="0.3">
      <c r="B662" s="92">
        <f t="shared" ref="B662:N662" si="197">(B378-B372)/B414</f>
        <v>0.64574666027049299</v>
      </c>
      <c r="C662" s="92">
        <f t="shared" si="197"/>
        <v>0.59809892667616305</v>
      </c>
      <c r="D662" s="92">
        <f t="shared" si="197"/>
        <v>0.37080813991304601</v>
      </c>
      <c r="E662" s="92">
        <f t="shared" si="197"/>
        <v>0.21441115373949843</v>
      </c>
      <c r="F662" s="92">
        <f t="shared" si="197"/>
        <v>0.43655306684638162</v>
      </c>
      <c r="G662" s="92">
        <f t="shared" si="197"/>
        <v>0.35573942682089166</v>
      </c>
      <c r="H662" s="92">
        <f t="shared" si="197"/>
        <v>0.49680782872498375</v>
      </c>
      <c r="I662" s="92">
        <f t="shared" si="197"/>
        <v>0.47244327812581771</v>
      </c>
      <c r="J662" s="92">
        <f t="shared" si="197"/>
        <v>0.41876533141226874</v>
      </c>
      <c r="K662" s="92">
        <f t="shared" si="197"/>
        <v>0.66240189243024017</v>
      </c>
      <c r="L662" s="92">
        <f t="shared" si="197"/>
        <v>0.30527934621429043</v>
      </c>
      <c r="M662" s="92">
        <f t="shared" si="197"/>
        <v>0.3803872461603422</v>
      </c>
      <c r="N662" s="92">
        <f t="shared" si="197"/>
        <v>0.48613637620104111</v>
      </c>
      <c r="O662" s="92">
        <f>(O378-O372)/O414</f>
        <v>0.30930639206313515</v>
      </c>
      <c r="P662" s="92">
        <f>(P378-P372)/P414</f>
        <v>0.27540112825666041</v>
      </c>
      <c r="Q662" s="92">
        <f>(Q378-Q372)/Q414</f>
        <v>0.16918888077403932</v>
      </c>
      <c r="R662" s="92">
        <f>(R378-R372)/R414</f>
        <v>0.2137071769023475</v>
      </c>
      <c r="S662" s="18"/>
      <c r="T662" s="80" t="s">
        <v>483</v>
      </c>
    </row>
    <row r="663" spans="2:20" ht="14" x14ac:dyDescent="0.3">
      <c r="B663" s="172" t="s">
        <v>484</v>
      </c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81"/>
      <c r="P663" s="81"/>
      <c r="Q663" s="81"/>
      <c r="R663" s="81"/>
      <c r="S663" s="79"/>
      <c r="T663" s="80"/>
    </row>
    <row r="664" spans="2:20" ht="14" x14ac:dyDescent="0.3">
      <c r="B664" s="92">
        <f t="shared" ref="B664:N664" si="198">B432/B457</f>
        <v>3.4642257861809167</v>
      </c>
      <c r="C664" s="92">
        <f t="shared" si="198"/>
        <v>3.4070024094255431</v>
      </c>
      <c r="D664" s="92">
        <f t="shared" si="198"/>
        <v>1.0159106953494415</v>
      </c>
      <c r="E664" s="92">
        <f t="shared" si="198"/>
        <v>1.2718738312831932</v>
      </c>
      <c r="F664" s="92">
        <f t="shared" si="198"/>
        <v>1.0170651634815167</v>
      </c>
      <c r="G664" s="92">
        <f t="shared" si="198"/>
        <v>0.52356081750401418</v>
      </c>
      <c r="H664" s="92">
        <f t="shared" si="198"/>
        <v>0.38562624137954893</v>
      </c>
      <c r="I664" s="92">
        <f t="shared" si="198"/>
        <v>0.4932146958235249</v>
      </c>
      <c r="J664" s="92">
        <f t="shared" si="198"/>
        <v>0.34983321852451926</v>
      </c>
      <c r="K664" s="92">
        <f t="shared" si="198"/>
        <v>0.15473223727448601</v>
      </c>
      <c r="L664" s="92">
        <f t="shared" si="198"/>
        <v>0.3415711688301552</v>
      </c>
      <c r="M664" s="92">
        <f t="shared" si="198"/>
        <v>0.40112824974467398</v>
      </c>
      <c r="N664" s="92">
        <f t="shared" si="198"/>
        <v>1.164791758502322</v>
      </c>
      <c r="O664" s="92">
        <f>O432/O457</f>
        <v>0.85934851720205629</v>
      </c>
      <c r="P664" s="92">
        <f>P432/P457</f>
        <v>0.81539838558113231</v>
      </c>
      <c r="Q664" s="92">
        <f>Q432/Q457</f>
        <v>0.68047340107249643</v>
      </c>
      <c r="R664" s="92">
        <f>R432/R457</f>
        <v>0.68554143556116809</v>
      </c>
      <c r="S664" s="18"/>
      <c r="T664" s="80" t="s">
        <v>485</v>
      </c>
    </row>
    <row r="665" spans="2:20" ht="14" x14ac:dyDescent="0.3">
      <c r="B665" s="92">
        <f t="shared" ref="B665:N665" si="199">B432/B588</f>
        <v>22.9791644744728</v>
      </c>
      <c r="C665" s="92">
        <f t="shared" si="199"/>
        <v>12.848373873310424</v>
      </c>
      <c r="D665" s="92">
        <f t="shared" si="199"/>
        <v>16.662505726672862</v>
      </c>
      <c r="E665" s="92">
        <f t="shared" si="199"/>
        <v>12.336551830093176</v>
      </c>
      <c r="F665" s="92">
        <f t="shared" si="199"/>
        <v>4.1663134879165824</v>
      </c>
      <c r="G665" s="92">
        <f t="shared" si="199"/>
        <v>3.010173418269718</v>
      </c>
      <c r="H665" s="92">
        <f t="shared" si="199"/>
        <v>2.1648780906837795</v>
      </c>
      <c r="I665" s="92">
        <f t="shared" si="199"/>
        <v>2.8750904052341588</v>
      </c>
      <c r="J665" s="92">
        <f t="shared" si="199"/>
        <v>1.9693518117363604</v>
      </c>
      <c r="K665" s="92">
        <f t="shared" si="199"/>
        <v>1.8743807521862881</v>
      </c>
      <c r="L665" s="92">
        <f t="shared" si="199"/>
        <v>2.0016769037182227</v>
      </c>
      <c r="M665" s="92">
        <f t="shared" si="199"/>
        <v>2.4511473012238367</v>
      </c>
      <c r="N665" s="92">
        <f t="shared" si="199"/>
        <v>8.3839352675557173</v>
      </c>
      <c r="O665" s="92">
        <f>O432/O588</f>
        <v>8.787953238254282</v>
      </c>
      <c r="P665" s="92">
        <f>P432/P588</f>
        <v>6.1742789685982631</v>
      </c>
      <c r="Q665" s="92">
        <f>Q432/Q588</f>
        <v>4.16882425371581</v>
      </c>
      <c r="R665" s="92">
        <f>R432/R588</f>
        <v>3.9860606229841027</v>
      </c>
      <c r="S665" s="18"/>
      <c r="T665" s="80" t="s">
        <v>486</v>
      </c>
    </row>
    <row r="666" spans="2:20" ht="14" x14ac:dyDescent="0.3">
      <c r="B666" s="174" t="s">
        <v>487</v>
      </c>
      <c r="C666" s="175"/>
      <c r="D666" s="175"/>
      <c r="E666" s="175"/>
      <c r="F666" s="175"/>
      <c r="G666" s="175"/>
      <c r="H666" s="175"/>
      <c r="I666" s="175"/>
      <c r="J666" s="175"/>
      <c r="K666" s="175"/>
      <c r="L666" s="175"/>
      <c r="M666" s="175"/>
      <c r="N666" s="175"/>
      <c r="O666" s="93"/>
      <c r="P666" s="93"/>
      <c r="Q666" s="93"/>
      <c r="R666" s="93"/>
      <c r="S666" s="94"/>
      <c r="T666" s="95"/>
    </row>
    <row r="667" spans="2:20" ht="14" x14ac:dyDescent="0.3">
      <c r="B667" s="96"/>
      <c r="C667" s="97">
        <f t="shared" ref="C667:R667" si="200">365/(C465/((C366+B366)/2))</f>
        <v>16.983247283983612</v>
      </c>
      <c r="D667" s="97">
        <f t="shared" si="200"/>
        <v>19.661397833578977</v>
      </c>
      <c r="E667" s="97">
        <f t="shared" si="200"/>
        <v>45.832406497280857</v>
      </c>
      <c r="F667" s="97">
        <f t="shared" si="200"/>
        <v>48.636204772168298</v>
      </c>
      <c r="G667" s="97">
        <f t="shared" si="200"/>
        <v>52.689715540452575</v>
      </c>
      <c r="H667" s="97">
        <f t="shared" si="200"/>
        <v>56.245506252374511</v>
      </c>
      <c r="I667" s="97">
        <f t="shared" si="200"/>
        <v>47.021053917548159</v>
      </c>
      <c r="J667" s="97">
        <f t="shared" si="200"/>
        <v>39.876678891371569</v>
      </c>
      <c r="K667" s="97">
        <f t="shared" si="200"/>
        <v>90.195869955097635</v>
      </c>
      <c r="L667" s="97">
        <f t="shared" si="200"/>
        <v>46.284614768380671</v>
      </c>
      <c r="M667" s="97">
        <f t="shared" si="200"/>
        <v>46.766089622282507</v>
      </c>
      <c r="N667" s="98">
        <f t="shared" si="200"/>
        <v>69.369590976032939</v>
      </c>
      <c r="O667" s="98">
        <f t="shared" si="200"/>
        <v>90.507979784391921</v>
      </c>
      <c r="P667" s="98">
        <f t="shared" si="200"/>
        <v>62.885083613999484</v>
      </c>
      <c r="Q667" s="98">
        <f t="shared" si="200"/>
        <v>36.279829312599766</v>
      </c>
      <c r="R667" s="98">
        <f t="shared" si="200"/>
        <v>29.946887472889195</v>
      </c>
      <c r="S667" s="94"/>
      <c r="T667" s="95" t="s">
        <v>488</v>
      </c>
    </row>
    <row r="668" spans="2:20" ht="14" x14ac:dyDescent="0.3">
      <c r="B668" s="96"/>
      <c r="C668" s="97" t="e">
        <f t="shared" ref="C668:R668" si="201">365/(C503/((C372+B372)/2))</f>
        <v>#DIV/0!</v>
      </c>
      <c r="D668" s="97" t="e">
        <f t="shared" si="201"/>
        <v>#DIV/0!</v>
      </c>
      <c r="E668" s="97" t="e">
        <f t="shared" si="201"/>
        <v>#DIV/0!</v>
      </c>
      <c r="F668" s="97" t="e">
        <f t="shared" si="201"/>
        <v>#DIV/0!</v>
      </c>
      <c r="G668" s="97" t="e">
        <f t="shared" si="201"/>
        <v>#DIV/0!</v>
      </c>
      <c r="H668" s="97" t="e">
        <f t="shared" si="201"/>
        <v>#DIV/0!</v>
      </c>
      <c r="I668" s="97" t="e">
        <f t="shared" si="201"/>
        <v>#DIV/0!</v>
      </c>
      <c r="J668" s="97">
        <f t="shared" si="201"/>
        <v>5.5691356165734645</v>
      </c>
      <c r="K668" s="97">
        <f t="shared" si="201"/>
        <v>101.15622603997357</v>
      </c>
      <c r="L668" s="97">
        <f t="shared" si="201"/>
        <v>118.28369528824858</v>
      </c>
      <c r="M668" s="97">
        <f t="shared" si="201"/>
        <v>162.75894448032679</v>
      </c>
      <c r="N668" s="98">
        <f t="shared" si="201"/>
        <v>211.10543730128461</v>
      </c>
      <c r="O668" s="98">
        <f t="shared" si="201"/>
        <v>235.87769816684994</v>
      </c>
      <c r="P668" s="98">
        <f t="shared" si="201"/>
        <v>240.14587037750269</v>
      </c>
      <c r="Q668" s="98">
        <f t="shared" si="201"/>
        <v>255.3808013359554</v>
      </c>
      <c r="R668" s="98">
        <f t="shared" si="201"/>
        <v>284.49709602536535</v>
      </c>
      <c r="S668" s="94"/>
      <c r="T668" s="95" t="s">
        <v>489</v>
      </c>
    </row>
    <row r="669" spans="2:20" ht="14" x14ac:dyDescent="0.3">
      <c r="B669" s="96"/>
      <c r="C669" s="97">
        <f t="shared" ref="C669:R669" si="202">365/(C503/((C408+B408)/2))</f>
        <v>42.061300585782249</v>
      </c>
      <c r="D669" s="97">
        <f t="shared" si="202"/>
        <v>100.60096736840025</v>
      </c>
      <c r="E669" s="97">
        <f t="shared" si="202"/>
        <v>226.58173020369375</v>
      </c>
      <c r="F669" s="97">
        <f t="shared" si="202"/>
        <v>277.49448078832052</v>
      </c>
      <c r="G669" s="97">
        <f t="shared" si="202"/>
        <v>269.03168815697575</v>
      </c>
      <c r="H669" s="97">
        <f t="shared" si="202"/>
        <v>267.64129557645782</v>
      </c>
      <c r="I669" s="97">
        <f t="shared" si="202"/>
        <v>257.01220934602878</v>
      </c>
      <c r="J669" s="97">
        <f t="shared" si="202"/>
        <v>234.65820518828295</v>
      </c>
      <c r="K669" s="97">
        <f t="shared" si="202"/>
        <v>474.82532666869321</v>
      </c>
      <c r="L669" s="97">
        <f t="shared" si="202"/>
        <v>222.27839711599384</v>
      </c>
      <c r="M669" s="97">
        <f t="shared" si="202"/>
        <v>208.43571583426848</v>
      </c>
      <c r="N669" s="98">
        <f t="shared" si="202"/>
        <v>210.80088830334395</v>
      </c>
      <c r="O669" s="98">
        <f t="shared" si="202"/>
        <v>200.5885619104258</v>
      </c>
      <c r="P669" s="98">
        <f t="shared" si="202"/>
        <v>178.10264366658748</v>
      </c>
      <c r="Q669" s="98">
        <f t="shared" si="202"/>
        <v>172.57521363089393</v>
      </c>
      <c r="R669" s="98">
        <f t="shared" si="202"/>
        <v>188.37834361517289</v>
      </c>
      <c r="S669" s="94"/>
      <c r="T669" s="95" t="s">
        <v>490</v>
      </c>
    </row>
    <row r="670" spans="2:20" ht="14" x14ac:dyDescent="0.3">
      <c r="B670" s="99"/>
      <c r="C670" s="100" t="e">
        <f t="shared" ref="C670:M670" si="203">C668+C667-C669</f>
        <v>#DIV/0!</v>
      </c>
      <c r="D670" s="100" t="e">
        <f t="shared" si="203"/>
        <v>#DIV/0!</v>
      </c>
      <c r="E670" s="100" t="e">
        <f t="shared" si="203"/>
        <v>#DIV/0!</v>
      </c>
      <c r="F670" s="100" t="e">
        <f t="shared" si="203"/>
        <v>#DIV/0!</v>
      </c>
      <c r="G670" s="100" t="e">
        <f t="shared" si="203"/>
        <v>#DIV/0!</v>
      </c>
      <c r="H670" s="100" t="e">
        <f t="shared" si="203"/>
        <v>#DIV/0!</v>
      </c>
      <c r="I670" s="100" t="e">
        <f t="shared" si="203"/>
        <v>#DIV/0!</v>
      </c>
      <c r="J670" s="100">
        <f t="shared" si="203"/>
        <v>-189.21239068033793</v>
      </c>
      <c r="K670" s="100">
        <f t="shared" si="203"/>
        <v>-283.47323067362197</v>
      </c>
      <c r="L670" s="100">
        <f t="shared" si="203"/>
        <v>-57.710087059364582</v>
      </c>
      <c r="M670" s="100">
        <f t="shared" si="203"/>
        <v>1.0893182683408327</v>
      </c>
      <c r="N670" s="101">
        <f>N668+N667-N669</f>
        <v>69.67413997397361</v>
      </c>
      <c r="O670" s="101">
        <f>O668+O667-O669</f>
        <v>125.79711604081606</v>
      </c>
      <c r="P670" s="101">
        <f>P668+P667-P669</f>
        <v>124.92831032491472</v>
      </c>
      <c r="Q670" s="101">
        <f>Q668+Q667-Q669</f>
        <v>119.08541701766126</v>
      </c>
      <c r="R670" s="101">
        <f>R668+R667-R669</f>
        <v>126.06563988308167</v>
      </c>
      <c r="S670" s="94"/>
      <c r="T670" s="95" t="s">
        <v>491</v>
      </c>
    </row>
    <row r="671" spans="2:20" ht="14" x14ac:dyDescent="0.3">
      <c r="B671" s="176" t="s">
        <v>492</v>
      </c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81"/>
      <c r="P671" s="81"/>
      <c r="Q671" s="81"/>
      <c r="R671" s="81"/>
      <c r="S671" s="79"/>
      <c r="T671" s="80"/>
    </row>
    <row r="672" spans="2:20" ht="14" x14ac:dyDescent="0.3">
      <c r="B672" s="102">
        <v>2178816</v>
      </c>
      <c r="C672" s="102">
        <v>2178816</v>
      </c>
      <c r="D672" s="102">
        <v>2178816</v>
      </c>
      <c r="E672" s="102">
        <v>2178816</v>
      </c>
      <c r="F672" s="102">
        <v>2178816</v>
      </c>
      <c r="G672" s="102">
        <v>4488000</v>
      </c>
      <c r="H672" s="102">
        <v>4488000</v>
      </c>
      <c r="I672" s="102">
        <v>4488000</v>
      </c>
      <c r="J672" s="102">
        <v>4488000</v>
      </c>
      <c r="K672" s="102">
        <v>4488000</v>
      </c>
      <c r="L672" s="102">
        <v>4488000</v>
      </c>
      <c r="M672" s="102">
        <v>4488000</v>
      </c>
      <c r="N672" s="103">
        <v>4488000</v>
      </c>
      <c r="O672" s="103">
        <v>4488000</v>
      </c>
      <c r="P672" s="103">
        <v>4488000</v>
      </c>
      <c r="Q672" s="103">
        <v>4488000</v>
      </c>
      <c r="R672" s="103">
        <v>4488000</v>
      </c>
      <c r="S672" s="104"/>
      <c r="T672" s="105" t="s">
        <v>493</v>
      </c>
    </row>
    <row r="673" spans="1:20" ht="14" x14ac:dyDescent="0.3">
      <c r="B673" s="52">
        <f t="shared" ref="B673:R673" si="204">B457/B672</f>
        <v>6.6544953773058397</v>
      </c>
      <c r="C673" s="52">
        <f t="shared" si="204"/>
        <v>8.57043326283633</v>
      </c>
      <c r="D673" s="52">
        <f t="shared" si="204"/>
        <v>8.5100976631344736</v>
      </c>
      <c r="E673" s="52">
        <f t="shared" si="204"/>
        <v>9.1622175576092708</v>
      </c>
      <c r="F673" s="52">
        <f t="shared" si="204"/>
        <v>11.635415817581658</v>
      </c>
      <c r="G673" s="52">
        <f t="shared" si="204"/>
        <v>8.0611455013368971</v>
      </c>
      <c r="H673" s="52">
        <f t="shared" si="204"/>
        <v>9.1400865886809264</v>
      </c>
      <c r="I673" s="52">
        <f t="shared" si="204"/>
        <v>10.235426368092691</v>
      </c>
      <c r="J673" s="52">
        <f t="shared" si="204"/>
        <v>11.594707471033869</v>
      </c>
      <c r="K673" s="52">
        <f t="shared" si="204"/>
        <v>13.770281410427808</v>
      </c>
      <c r="L673" s="52">
        <f t="shared" si="204"/>
        <v>14.644835008912656</v>
      </c>
      <c r="M673" s="52">
        <f t="shared" si="204"/>
        <v>16.071392174688057</v>
      </c>
      <c r="N673" s="52">
        <f t="shared" si="204"/>
        <v>15.327550886809268</v>
      </c>
      <c r="O673" s="52">
        <f t="shared" si="204"/>
        <v>16.288364950980394</v>
      </c>
      <c r="P673" s="52">
        <f t="shared" si="204"/>
        <v>18.153953814616756</v>
      </c>
      <c r="Q673" s="52">
        <f t="shared" si="204"/>
        <v>20.559916354723708</v>
      </c>
      <c r="R673" s="52">
        <f t="shared" si="204"/>
        <v>21.52788101604278</v>
      </c>
      <c r="S673" s="18"/>
      <c r="T673" s="105" t="s">
        <v>494</v>
      </c>
    </row>
    <row r="674" spans="1:20" ht="14" x14ac:dyDescent="0.3">
      <c r="B674" s="52">
        <f t="shared" ref="B674:R674" si="205">B588/B672</f>
        <v>1.0031989851368817</v>
      </c>
      <c r="C674" s="52">
        <f t="shared" si="205"/>
        <v>2.2726211942633063</v>
      </c>
      <c r="D674" s="52">
        <f t="shared" si="205"/>
        <v>0.51885949065914694</v>
      </c>
      <c r="E674" s="52">
        <f t="shared" si="205"/>
        <v>0.94460631370432391</v>
      </c>
      <c r="F674" s="52">
        <f t="shared" si="205"/>
        <v>2.8403950218834448</v>
      </c>
      <c r="G674" s="52">
        <f t="shared" si="205"/>
        <v>1.4020786653297683</v>
      </c>
      <c r="H674" s="52">
        <f t="shared" si="205"/>
        <v>1.6281088770053476</v>
      </c>
      <c r="I674" s="52">
        <f t="shared" si="205"/>
        <v>1.7558622482174686</v>
      </c>
      <c r="J674" s="52">
        <f t="shared" si="205"/>
        <v>2.0596694852941178</v>
      </c>
      <c r="K674" s="52">
        <f t="shared" si="205"/>
        <v>1.1367522036541891</v>
      </c>
      <c r="L674" s="52">
        <f t="shared" si="205"/>
        <v>2.4990313881461677</v>
      </c>
      <c r="M674" s="52">
        <f t="shared" si="205"/>
        <v>2.6300701760249554</v>
      </c>
      <c r="N674" s="52">
        <f t="shared" si="205"/>
        <v>2.1294779099821746</v>
      </c>
      <c r="O674" s="52">
        <f t="shared" si="205"/>
        <v>1.5927920744206774</v>
      </c>
      <c r="P674" s="52">
        <f t="shared" si="205"/>
        <v>2.397479075311943</v>
      </c>
      <c r="Q674" s="52">
        <f t="shared" si="205"/>
        <v>3.3559764950980391</v>
      </c>
      <c r="R674" s="52">
        <f t="shared" si="205"/>
        <v>3.7024661319073084</v>
      </c>
      <c r="S674" s="18"/>
      <c r="T674" s="80" t="s">
        <v>422</v>
      </c>
    </row>
    <row r="675" spans="1:20" ht="14" x14ac:dyDescent="0.3">
      <c r="B675" s="106"/>
      <c r="C675" s="106">
        <f t="shared" ref="C675:M675" si="206">+C674/B674-1</f>
        <v>1.2653742955623288</v>
      </c>
      <c r="D675" s="107">
        <f t="shared" si="206"/>
        <v>-0.77169116790387915</v>
      </c>
      <c r="E675" s="106">
        <f t="shared" si="206"/>
        <v>0.82054357819362278</v>
      </c>
      <c r="F675" s="107">
        <f t="shared" si="206"/>
        <v>2.0069617158757755</v>
      </c>
      <c r="G675" s="106">
        <f t="shared" si="206"/>
        <v>-0.50637898794792968</v>
      </c>
      <c r="H675" s="107">
        <f t="shared" si="206"/>
        <v>0.1612107917086214</v>
      </c>
      <c r="I675" s="106">
        <f t="shared" si="206"/>
        <v>7.8467339019183679E-2</v>
      </c>
      <c r="J675" s="107">
        <f t="shared" si="206"/>
        <v>0.17302452819694181</v>
      </c>
      <c r="K675" s="106">
        <f t="shared" si="206"/>
        <v>-0.44808999124834703</v>
      </c>
      <c r="L675" s="107">
        <f t="shared" si="206"/>
        <v>1.1983959037975147</v>
      </c>
      <c r="M675" s="106">
        <f t="shared" si="206"/>
        <v>5.2435831138557543E-2</v>
      </c>
      <c r="N675" s="108">
        <f>+N674/M674-1</f>
        <v>-0.19033418598714646</v>
      </c>
      <c r="O675" s="108">
        <f>+O674/N674-1</f>
        <v>-0.25202695601852454</v>
      </c>
      <c r="P675" s="108">
        <f>+P674/O674-1</f>
        <v>0.50520530194372193</v>
      </c>
      <c r="Q675" s="108">
        <f>+Q674/P674-1</f>
        <v>0.3997938625017543</v>
      </c>
      <c r="R675" s="108">
        <f>+R674/Q674-1</f>
        <v>0.10324554934022179</v>
      </c>
      <c r="S675" s="109"/>
      <c r="T675" s="110" t="s">
        <v>495</v>
      </c>
    </row>
    <row r="676" spans="1:20" ht="14" x14ac:dyDescent="0.3">
      <c r="B676" s="111">
        <v>0.16500000000000001</v>
      </c>
      <c r="C676" s="111">
        <v>0.28999999999999998</v>
      </c>
      <c r="D676" s="111">
        <v>0.125</v>
      </c>
      <c r="E676" s="111">
        <v>0.185</v>
      </c>
      <c r="F676" s="111">
        <v>0.47499999999999998</v>
      </c>
      <c r="G676" s="111">
        <v>0.55000000000000004</v>
      </c>
      <c r="H676" s="111">
        <v>0.65</v>
      </c>
      <c r="I676" s="111">
        <v>0.7</v>
      </c>
      <c r="J676" s="111">
        <v>0.83</v>
      </c>
      <c r="K676" s="111">
        <v>1.4</v>
      </c>
      <c r="L676" s="111">
        <v>1.1000000000000001</v>
      </c>
      <c r="M676" s="111">
        <v>0.8</v>
      </c>
      <c r="N676" s="111">
        <v>0.7</v>
      </c>
      <c r="O676" s="111">
        <v>0.6</v>
      </c>
      <c r="P676" s="111">
        <v>1.1499999999999999</v>
      </c>
      <c r="Q676" s="111">
        <v>1.8</v>
      </c>
      <c r="R676" s="111"/>
      <c r="S676" s="18"/>
      <c r="T676" s="105" t="s">
        <v>496</v>
      </c>
    </row>
    <row r="677" spans="1:20" ht="14" x14ac:dyDescent="0.3">
      <c r="B677" s="106">
        <f t="shared" ref="B677:R677" si="207">+B676/B686</f>
        <v>1.7963921012072673E-2</v>
      </c>
      <c r="C677" s="106">
        <f t="shared" si="207"/>
        <v>3.1445626858234835E-2</v>
      </c>
      <c r="D677" s="107">
        <f t="shared" si="207"/>
        <v>1.0492866036734957E-2</v>
      </c>
      <c r="E677" s="106">
        <f t="shared" si="207"/>
        <v>1.1254948112962408E-2</v>
      </c>
      <c r="F677" s="107">
        <f t="shared" si="207"/>
        <v>1.6556958314254869E-2</v>
      </c>
      <c r="G677" s="106">
        <f t="shared" si="207"/>
        <v>1.2163289157740131E-2</v>
      </c>
      <c r="H677" s="107">
        <f t="shared" si="207"/>
        <v>1.4471365505003537E-2</v>
      </c>
      <c r="I677" s="106">
        <f t="shared" si="207"/>
        <v>1.569300808043084E-2</v>
      </c>
      <c r="J677" s="107">
        <f t="shared" si="207"/>
        <v>1.5271771153944767E-2</v>
      </c>
      <c r="K677" s="106">
        <f t="shared" si="207"/>
        <v>2.0304733960463929E-2</v>
      </c>
      <c r="L677" s="107">
        <f t="shared" si="207"/>
        <v>1.4048856622563281E-2</v>
      </c>
      <c r="M677" s="106">
        <f t="shared" si="207"/>
        <v>1.1287692299360256E-2</v>
      </c>
      <c r="N677" s="108">
        <f t="shared" si="207"/>
        <v>1.4186908482536958E-2</v>
      </c>
      <c r="O677" s="108">
        <f t="shared" si="207"/>
        <v>1.129372433902655E-2</v>
      </c>
      <c r="P677" s="108">
        <f t="shared" si="207"/>
        <v>1.8500895807000307E-2</v>
      </c>
      <c r="Q677" s="108">
        <f t="shared" si="207"/>
        <v>2.6767605005277896E-2</v>
      </c>
      <c r="R677" s="108">
        <f t="shared" si="207"/>
        <v>0</v>
      </c>
      <c r="S677" s="18"/>
      <c r="T677" s="110" t="s">
        <v>497</v>
      </c>
    </row>
    <row r="678" spans="1:20" x14ac:dyDescent="0.25">
      <c r="B678" s="112">
        <f t="shared" ref="B678:M678" si="208">+B676/B674</f>
        <v>0.16447385059653599</v>
      </c>
      <c r="C678" s="112">
        <f t="shared" si="208"/>
        <v>0.12760595594727192</v>
      </c>
      <c r="D678" s="113">
        <f t="shared" si="208"/>
        <v>0.24091300679727942</v>
      </c>
      <c r="E678" s="112">
        <f t="shared" si="208"/>
        <v>0.19584878622556803</v>
      </c>
      <c r="F678" s="113">
        <f t="shared" si="208"/>
        <v>0.16723026069980612</v>
      </c>
      <c r="G678" s="112">
        <f t="shared" si="208"/>
        <v>0.39227470868807512</v>
      </c>
      <c r="H678" s="113">
        <f t="shared" si="208"/>
        <v>0.39923619923722403</v>
      </c>
      <c r="I678" s="112">
        <f t="shared" si="208"/>
        <v>0.39866453117870265</v>
      </c>
      <c r="J678" s="113">
        <f t="shared" si="208"/>
        <v>0.40297727665828731</v>
      </c>
      <c r="K678" s="112">
        <f t="shared" si="208"/>
        <v>1.2315788748854657</v>
      </c>
      <c r="L678" s="113">
        <f t="shared" si="208"/>
        <v>0.44017054176178333</v>
      </c>
      <c r="M678" s="112">
        <f t="shared" si="208"/>
        <v>0.30417439325102225</v>
      </c>
      <c r="N678" s="114">
        <f>+N676/N674</f>
        <v>0.32871907086646396</v>
      </c>
      <c r="O678" s="114">
        <f>+O676/O674</f>
        <v>0.37669700247487048</v>
      </c>
      <c r="P678" s="114">
        <f>+P676/P674</f>
        <v>0.47967050550811169</v>
      </c>
      <c r="Q678" s="114">
        <f>+Q676/Q674</f>
        <v>0.53635655751141253</v>
      </c>
      <c r="R678" s="114">
        <f>+R676/R674</f>
        <v>0</v>
      </c>
      <c r="S678" s="79"/>
      <c r="T678" s="115" t="s">
        <v>498</v>
      </c>
    </row>
    <row r="679" spans="1:20" ht="14" x14ac:dyDescent="0.3">
      <c r="B679" s="61">
        <f t="shared" ref="B679:M679" si="209">+B686*B672</f>
        <v>20012593.005635824</v>
      </c>
      <c r="C679" s="61">
        <f t="shared" si="209"/>
        <v>20093625.191463858</v>
      </c>
      <c r="D679" s="61">
        <f t="shared" si="209"/>
        <v>25955920.817678448</v>
      </c>
      <c r="E679" s="61">
        <f t="shared" si="209"/>
        <v>35813666.660601363</v>
      </c>
      <c r="F679" s="61">
        <f t="shared" si="209"/>
        <v>62507713.092987664</v>
      </c>
      <c r="G679" s="61">
        <f t="shared" si="209"/>
        <v>202938528.22114563</v>
      </c>
      <c r="H679" s="61">
        <f t="shared" si="209"/>
        <v>201584294.10074437</v>
      </c>
      <c r="I679" s="61">
        <f t="shared" si="209"/>
        <v>200191064.95698369</v>
      </c>
      <c r="J679" s="61">
        <f t="shared" si="209"/>
        <v>243916698.49229017</v>
      </c>
      <c r="K679" s="61">
        <f t="shared" si="209"/>
        <v>309445078.77986693</v>
      </c>
      <c r="L679" s="61">
        <f t="shared" si="209"/>
        <v>351402262.30732632</v>
      </c>
      <c r="M679" s="61">
        <f t="shared" si="209"/>
        <v>318080959.75503254</v>
      </c>
      <c r="N679" s="61">
        <f>+N686*N672</f>
        <v>221443593.8504205</v>
      </c>
      <c r="O679" s="61">
        <f>+O686*O672</f>
        <v>238433303.23680475</v>
      </c>
      <c r="P679" s="61">
        <f>+P686*P672</f>
        <v>278970275.48509961</v>
      </c>
      <c r="Q679" s="61">
        <f>+Q686*Q672</f>
        <v>301797639.28850353</v>
      </c>
      <c r="R679" s="61">
        <f>+R686*R672</f>
        <v>255816000</v>
      </c>
      <c r="S679" s="18"/>
      <c r="T679" s="80" t="s">
        <v>499</v>
      </c>
    </row>
    <row r="680" spans="1:20" ht="14" x14ac:dyDescent="0.3">
      <c r="B680" s="116">
        <f t="shared" ref="B680:M680" si="210">+B686/B$673</f>
        <v>1.3802815399598234</v>
      </c>
      <c r="C680" s="116">
        <f t="shared" si="210"/>
        <v>1.0760562238534912</v>
      </c>
      <c r="D680" s="117">
        <f t="shared" si="210"/>
        <v>1.3998494810801547</v>
      </c>
      <c r="E680" s="116">
        <f t="shared" si="210"/>
        <v>1.7940214499046805</v>
      </c>
      <c r="F680" s="117">
        <f t="shared" si="210"/>
        <v>2.4656483962892985</v>
      </c>
      <c r="G680" s="116">
        <f t="shared" si="210"/>
        <v>5.6093804692319731</v>
      </c>
      <c r="H680" s="117">
        <f t="shared" si="210"/>
        <v>4.9142079922920274</v>
      </c>
      <c r="I680" s="116">
        <f t="shared" si="210"/>
        <v>4.3579867275675159</v>
      </c>
      <c r="J680" s="117">
        <f t="shared" si="210"/>
        <v>4.6873662504894353</v>
      </c>
      <c r="K680" s="116">
        <f t="shared" si="210"/>
        <v>5.0071190396003722</v>
      </c>
      <c r="L680" s="117">
        <f t="shared" si="210"/>
        <v>5.3464710760461749</v>
      </c>
      <c r="M680" s="116">
        <f t="shared" si="210"/>
        <v>4.4099262443479752</v>
      </c>
      <c r="N680" s="118">
        <f>+N686/N$673</f>
        <v>3.2191225193963229</v>
      </c>
      <c r="O680" s="118">
        <f>+O686/O$673</f>
        <v>3.2616441402935021</v>
      </c>
      <c r="P680" s="118">
        <f>+P686/P$673</f>
        <v>3.4240007948924647</v>
      </c>
      <c r="Q680" s="118">
        <f>+Q686/Q$673</f>
        <v>3.2707070466328805</v>
      </c>
      <c r="R680" s="118">
        <f>+R686/R$673</f>
        <v>2.6477292380761051</v>
      </c>
      <c r="S680" s="119">
        <f>(SUM(INDEX($B680:$R680,,$T$348-$B$348-$S$348+1):INDEX($B680:$R680,$T$348-$B$348+1))-MAX(INDEX($B680:$R680,,$T$348-$B$348-$S$348+1):INDEX($B680:$R680,$T$348-$B$348+1))-MIN(INDEX($B680:$R680,,$T$348-$B$348-$S$348+1):INDEX($B680:$R680,$T$348-$B$348+1)))/(COUNT(INDEX($B680:$R680,,$T$348-$B$348-$S$348+1):INDEX($B680:$R680,$T$348-$B$348+1))-2)</f>
        <v>3.9547340954025576</v>
      </c>
      <c r="T680" s="120" t="s">
        <v>500</v>
      </c>
    </row>
    <row r="681" spans="1:20" ht="14" x14ac:dyDescent="0.3">
      <c r="B681" s="116">
        <f t="shared" ref="B681:M681" si="211">+B686/B$674</f>
        <v>9.1557878976422327</v>
      </c>
      <c r="C681" s="116">
        <f t="shared" si="211"/>
        <v>4.0579873482107125</v>
      </c>
      <c r="D681" s="117">
        <f t="shared" si="211"/>
        <v>22.959695278092372</v>
      </c>
      <c r="E681" s="116">
        <f t="shared" si="211"/>
        <v>17.401127420570472</v>
      </c>
      <c r="F681" s="117">
        <f t="shared" si="211"/>
        <v>10.100300884119982</v>
      </c>
      <c r="G681" s="116">
        <f t="shared" si="211"/>
        <v>32.250709787529011</v>
      </c>
      <c r="H681" s="117">
        <f t="shared" si="211"/>
        <v>27.588011587378286</v>
      </c>
      <c r="I681" s="116">
        <f t="shared" si="211"/>
        <v>25.403958829017416</v>
      </c>
      <c r="J681" s="117">
        <f t="shared" si="211"/>
        <v>26.387068834134311</v>
      </c>
      <c r="K681" s="116">
        <f t="shared" si="211"/>
        <v>60.654765400202578</v>
      </c>
      <c r="L681" s="117">
        <f t="shared" si="211"/>
        <v>31.33141390701104</v>
      </c>
      <c r="M681" s="116">
        <f t="shared" si="211"/>
        <v>26.9474384297543</v>
      </c>
      <c r="N681" s="118">
        <f>+N686/N$674</f>
        <v>23.170592188642999</v>
      </c>
      <c r="O681" s="118">
        <f>+O686/O$674</f>
        <v>33.354541970991605</v>
      </c>
      <c r="P681" s="118">
        <f>+P686/P$674</f>
        <v>25.926880001487042</v>
      </c>
      <c r="Q681" s="118">
        <f>+Q686/Q$674</f>
        <v>20.037525113122992</v>
      </c>
      <c r="R681" s="118">
        <f>+R686/R$674</f>
        <v>15.395144200991439</v>
      </c>
      <c r="S681" s="119">
        <f>(SUM(INDEX($B681:$R681,,$T$348-$B$348-$S$348+1):INDEX($B681:$R681,$T$348-$B$348+1))-MAX(INDEX($B681:$R681,,$T$348-$B$348-$S$348+1):INDEX($B681:$R681,$T$348-$B$348+1))-MIN(INDEX($B681:$R681,,$T$348-$B$348-$S$348+1):INDEX($B681:$R681,$T$348-$B$348+1)))/(COUNT(INDEX($B681:$R681,,$T$348-$B$348-$S$348+1):INDEX($B681:$R681,$T$348-$B$348+1))-2)</f>
        <v>26.56992740927021</v>
      </c>
      <c r="T681" s="120" t="s">
        <v>501</v>
      </c>
    </row>
    <row r="682" spans="1:20" ht="14" x14ac:dyDescent="0.3">
      <c r="B682" s="116">
        <f t="shared" ref="B682:R682" si="212">+(B679+B432-B354-B360)/B559</f>
        <v>15.383899831755539</v>
      </c>
      <c r="C682" s="116">
        <f t="shared" si="212"/>
        <v>8.9928200064340569</v>
      </c>
      <c r="D682" s="117">
        <f t="shared" si="212"/>
        <v>8.6541684934480916</v>
      </c>
      <c r="E682" s="116">
        <f t="shared" si="212"/>
        <v>10.558673042973179</v>
      </c>
      <c r="F682" s="117">
        <f t="shared" si="212"/>
        <v>7.9726305368632504</v>
      </c>
      <c r="G682" s="116">
        <f t="shared" si="212"/>
        <v>19.23053871887447</v>
      </c>
      <c r="H682" s="117">
        <f t="shared" si="212"/>
        <v>16.796083470178583</v>
      </c>
      <c r="I682" s="116">
        <f t="shared" si="212"/>
        <v>16.01419703036877</v>
      </c>
      <c r="J682" s="117">
        <f t="shared" si="212"/>
        <v>16.274304978057614</v>
      </c>
      <c r="K682" s="116">
        <f t="shared" si="212"/>
        <v>28.3324978672782</v>
      </c>
      <c r="L682" s="117">
        <f t="shared" si="212"/>
        <v>19.859948669257193</v>
      </c>
      <c r="M682" s="116">
        <f t="shared" si="212"/>
        <v>16.701462581094535</v>
      </c>
      <c r="N682" s="118">
        <f t="shared" si="212"/>
        <v>15.072340788278272</v>
      </c>
      <c r="O682" s="118">
        <f t="shared" si="212"/>
        <v>16.110080429218655</v>
      </c>
      <c r="P682" s="118">
        <f t="shared" si="212"/>
        <v>15.008716939032535</v>
      </c>
      <c r="Q682" s="118">
        <f t="shared" si="212"/>
        <v>13.003803676093362</v>
      </c>
      <c r="R682" s="118">
        <f t="shared" si="212"/>
        <v>10.387371456859022</v>
      </c>
      <c r="S682" s="119">
        <f>(SUM(INDEX($B682:$R682,,$T$348-$B$348-$S$348+1):INDEX($B682:$R682,$T$348-$B$348+1))-MAX(INDEX($B682:$R682,,$T$348-$B$348-$S$348+1):INDEX($B682:$R682,$T$348-$B$348+1))-MIN(INDEX($B682:$R682,,$T$348-$B$348-$S$348+1):INDEX($B682:$R682,$T$348-$B$348+1)))/(COUNT(INDEX($B682:$R682,,$T$348-$B$348-$S$348+1):INDEX($B682:$R682,$T$348-$B$348+1))-2)</f>
        <v>16.005606886425117</v>
      </c>
      <c r="T682" s="120" t="s">
        <v>502</v>
      </c>
    </row>
    <row r="683" spans="1:20" ht="14" x14ac:dyDescent="0.3">
      <c r="B683" s="116">
        <f t="shared" ref="B683:R683" si="213">B679/B465</f>
        <v>2.3274161905117019</v>
      </c>
      <c r="C683" s="116">
        <f t="shared" si="213"/>
        <v>1.8376763963058003</v>
      </c>
      <c r="D683" s="117">
        <f t="shared" si="213"/>
        <v>2.4649725854751772</v>
      </c>
      <c r="E683" s="116">
        <f t="shared" si="213"/>
        <v>2.9967766896240216</v>
      </c>
      <c r="F683" s="117">
        <f t="shared" si="213"/>
        <v>3.7291828280362762</v>
      </c>
      <c r="G683" s="116">
        <f t="shared" si="213"/>
        <v>10.191168909711504</v>
      </c>
      <c r="H683" s="117">
        <f t="shared" si="213"/>
        <v>9.0365983353114316</v>
      </c>
      <c r="I683" s="116">
        <f t="shared" si="213"/>
        <v>8.2442304417531354</v>
      </c>
      <c r="J683" s="117">
        <f t="shared" si="213"/>
        <v>8.8267837647596039</v>
      </c>
      <c r="K683" s="116">
        <f t="shared" si="213"/>
        <v>21.31907070171162</v>
      </c>
      <c r="L683" s="117">
        <f t="shared" si="213"/>
        <v>10.369805679730938</v>
      </c>
      <c r="M683" s="116">
        <f t="shared" si="213"/>
        <v>8.6624790495720223</v>
      </c>
      <c r="N683" s="118">
        <f t="shared" si="213"/>
        <v>7.9478629032129682</v>
      </c>
      <c r="O683" s="118">
        <f t="shared" si="213"/>
        <v>9.0793831928971311</v>
      </c>
      <c r="P683" s="118">
        <f t="shared" si="213"/>
        <v>7.5139861436398174</v>
      </c>
      <c r="Q683" s="118">
        <f t="shared" si="213"/>
        <v>6.3993812493877238</v>
      </c>
      <c r="R683" s="118">
        <f t="shared" si="213"/>
        <v>5.2534765037248885</v>
      </c>
      <c r="S683" s="119">
        <f>(SUM(INDEX($B683:$R683,,$T$348-$B$348-$S$348+1):INDEX($B683:$R683,$T$348-$B$348+1))-MAX(INDEX($B683:$R683,,$T$348-$B$348-$S$348+1):INDEX($B683:$R683,$T$348-$B$348+1))-MIN(INDEX($B683:$R683,,$T$348-$B$348-$S$348+1):INDEX($B683:$R683,$T$348-$B$348+1)))/(COUNT(INDEX($B683:$R683,,$T$348-$B$348-$S$348+1):INDEX($B683:$R683,$T$348-$B$348+1))-2)</f>
        <v>8.3804890531191667</v>
      </c>
      <c r="T683" s="120" t="s">
        <v>503</v>
      </c>
    </row>
    <row r="684" spans="1:20" s="57" customFormat="1" ht="14" x14ac:dyDescent="0.3">
      <c r="A684" s="88"/>
      <c r="B684" s="111">
        <v>15.125</v>
      </c>
      <c r="C684" s="111">
        <v>12.625</v>
      </c>
      <c r="D684" s="111">
        <v>16.25</v>
      </c>
      <c r="E684" s="111">
        <v>20.25</v>
      </c>
      <c r="F684" s="111">
        <v>41.5</v>
      </c>
      <c r="G684" s="111">
        <v>59.25</v>
      </c>
      <c r="H684" s="111">
        <v>50.25</v>
      </c>
      <c r="I684" s="111">
        <v>49.25</v>
      </c>
      <c r="J684" s="111">
        <v>61.75</v>
      </c>
      <c r="K684" s="111">
        <v>87</v>
      </c>
      <c r="L684" s="111">
        <v>87.25</v>
      </c>
      <c r="M684" s="111">
        <v>81.25</v>
      </c>
      <c r="N684" s="121">
        <v>64.75</v>
      </c>
      <c r="O684" s="121">
        <v>60.25</v>
      </c>
      <c r="P684" s="121">
        <v>73</v>
      </c>
      <c r="Q684" s="121">
        <v>75.5</v>
      </c>
      <c r="R684" s="121">
        <v>69.5</v>
      </c>
      <c r="S684" s="109"/>
      <c r="T684" s="122" t="s">
        <v>504</v>
      </c>
    </row>
    <row r="685" spans="1:20" s="125" customFormat="1" ht="14" x14ac:dyDescent="0.3">
      <c r="A685" s="89"/>
      <c r="B685" s="111">
        <v>3.65</v>
      </c>
      <c r="C685" s="111">
        <v>5.8</v>
      </c>
      <c r="D685" s="111">
        <v>8.8000000000000007</v>
      </c>
      <c r="E685" s="111">
        <v>12.625</v>
      </c>
      <c r="F685" s="111">
        <v>18.75</v>
      </c>
      <c r="G685" s="111">
        <v>35.5</v>
      </c>
      <c r="H685" s="111">
        <v>36.25</v>
      </c>
      <c r="I685" s="111">
        <v>39.75</v>
      </c>
      <c r="J685" s="111">
        <v>43</v>
      </c>
      <c r="K685" s="111">
        <v>53.75</v>
      </c>
      <c r="L685" s="111">
        <v>68.25</v>
      </c>
      <c r="M685" s="111">
        <v>58.5</v>
      </c>
      <c r="N685" s="121">
        <v>33.25</v>
      </c>
      <c r="O685" s="121">
        <v>45.25</v>
      </c>
      <c r="P685" s="121">
        <v>50.5</v>
      </c>
      <c r="Q685" s="121">
        <v>60.5</v>
      </c>
      <c r="R685" s="121">
        <v>53.25</v>
      </c>
      <c r="S685" s="123"/>
      <c r="T685" s="124" t="s">
        <v>505</v>
      </c>
    </row>
    <row r="686" spans="1:20" s="3" customFormat="1" ht="14" x14ac:dyDescent="0.3">
      <c r="A686" s="90"/>
      <c r="B686" s="126">
        <v>9.1850771270432308</v>
      </c>
      <c r="C686" s="126">
        <v>9.2222680535960162</v>
      </c>
      <c r="D686" s="126">
        <v>11.91285579768023</v>
      </c>
      <c r="E686" s="126">
        <v>16.437214827044304</v>
      </c>
      <c r="F686" s="126">
        <v>28.688844350779352</v>
      </c>
      <c r="G686" s="126">
        <v>45.218032134836371</v>
      </c>
      <c r="H686" s="126">
        <v>44.916286564336978</v>
      </c>
      <c r="I686" s="126">
        <v>44.60585226314253</v>
      </c>
      <c r="J686" s="126">
        <v>54.348640484021871</v>
      </c>
      <c r="K686" s="126">
        <v>68.949438230808141</v>
      </c>
      <c r="L686" s="126">
        <v>78.298186788619944</v>
      </c>
      <c r="M686" s="126">
        <v>70.873654134365538</v>
      </c>
      <c r="N686" s="127">
        <v>49.341264226920792</v>
      </c>
      <c r="O686" s="127">
        <v>53.126850097327264</v>
      </c>
      <c r="P686" s="127">
        <v>62.159152291688862</v>
      </c>
      <c r="Q686" s="128">
        <v>67.245463299577438</v>
      </c>
      <c r="R686" s="128">
        <f>VLOOKUP($S686,[1]Price!$A$1:$F$1273,2,FALSE)</f>
        <v>57</v>
      </c>
      <c r="S686" s="129" t="s">
        <v>506</v>
      </c>
      <c r="T686" s="120" t="s">
        <v>421</v>
      </c>
    </row>
    <row r="687" spans="1:20" ht="14" x14ac:dyDescent="0.3">
      <c r="B687" s="178" t="s">
        <v>507</v>
      </c>
      <c r="C687" s="179"/>
      <c r="D687" s="179"/>
      <c r="E687" s="179"/>
      <c r="F687" s="179"/>
      <c r="G687" s="179"/>
      <c r="H687" s="179"/>
      <c r="I687" s="179"/>
      <c r="J687" s="179"/>
      <c r="K687" s="179"/>
      <c r="L687" s="179"/>
      <c r="M687" s="179"/>
      <c r="N687" s="179"/>
      <c r="O687" s="130"/>
      <c r="P687" s="130"/>
      <c r="Q687" s="130"/>
      <c r="R687" s="130"/>
      <c r="S687" s="79"/>
      <c r="T687" s="80"/>
    </row>
    <row r="688" spans="1:20" x14ac:dyDescent="0.25">
      <c r="B688" s="131"/>
      <c r="C688" s="132">
        <f t="shared" ref="C688:R688" si="214">+C681/C675/100</f>
        <v>3.2069462470054003E-2</v>
      </c>
      <c r="D688" s="131">
        <f t="shared" si="214"/>
        <v>-0.29752440138011532</v>
      </c>
      <c r="E688" s="132">
        <f t="shared" si="214"/>
        <v>0.21206829086247928</v>
      </c>
      <c r="F688" s="131">
        <f t="shared" si="214"/>
        <v>5.0326325630544108E-2</v>
      </c>
      <c r="G688" s="132">
        <f t="shared" si="214"/>
        <v>-0.63688878399601589</v>
      </c>
      <c r="H688" s="131">
        <f t="shared" si="214"/>
        <v>1.7113005460107111</v>
      </c>
      <c r="I688" s="132">
        <f t="shared" si="214"/>
        <v>3.2375201130251994</v>
      </c>
      <c r="J688" s="131">
        <f t="shared" si="214"/>
        <v>1.5250478709064732</v>
      </c>
      <c r="K688" s="132">
        <f t="shared" si="214"/>
        <v>-1.3536291054219418</v>
      </c>
      <c r="L688" s="131">
        <f t="shared" si="214"/>
        <v>0.26144460113495938</v>
      </c>
      <c r="M688" s="132">
        <f t="shared" si="214"/>
        <v>5.1391267849932269</v>
      </c>
      <c r="N688" s="133">
        <f t="shared" si="214"/>
        <v>-1.2173636632048719</v>
      </c>
      <c r="O688" s="133">
        <f t="shared" si="214"/>
        <v>-1.3234513679774782</v>
      </c>
      <c r="P688" s="133">
        <f t="shared" si="214"/>
        <v>0.51319493088722978</v>
      </c>
      <c r="Q688" s="133">
        <f t="shared" si="214"/>
        <v>0.501196416266522</v>
      </c>
      <c r="R688" s="133">
        <f t="shared" si="214"/>
        <v>1.4911194041169085</v>
      </c>
      <c r="S688" s="79"/>
      <c r="T688" s="80" t="s">
        <v>508</v>
      </c>
    </row>
    <row r="689" spans="1:20" x14ac:dyDescent="0.25">
      <c r="B689" s="134"/>
      <c r="D689" s="134"/>
      <c r="F689" s="134"/>
      <c r="H689" s="134"/>
      <c r="I689" s="135"/>
      <c r="J689" s="136"/>
      <c r="K689" s="135"/>
      <c r="L689" s="136"/>
      <c r="M689" s="135"/>
      <c r="N689" s="137"/>
      <c r="O689" s="138"/>
      <c r="P689" s="138"/>
      <c r="Q689" s="138"/>
      <c r="R689" s="138"/>
      <c r="S689" s="104"/>
      <c r="T689" s="105" t="s">
        <v>509</v>
      </c>
    </row>
    <row r="690" spans="1:20" ht="14" x14ac:dyDescent="0.3">
      <c r="B690" s="139">
        <f t="shared" ref="B690:R693" si="215">($S680-B680)/$S680</f>
        <v>0.65097993780051544</v>
      </c>
      <c r="C690" s="140">
        <f t="shared" si="215"/>
        <v>0.7279068079180282</v>
      </c>
      <c r="D690" s="139">
        <f t="shared" si="215"/>
        <v>0.64603195883447584</v>
      </c>
      <c r="E690" s="140">
        <f t="shared" si="215"/>
        <v>0.54636104308750888</v>
      </c>
      <c r="F690" s="139">
        <f t="shared" si="215"/>
        <v>0.37653244521403989</v>
      </c>
      <c r="G690" s="140">
        <f t="shared" si="215"/>
        <v>-0.41839636595364749</v>
      </c>
      <c r="H690" s="139">
        <f t="shared" si="215"/>
        <v>-0.24261400987866005</v>
      </c>
      <c r="I690" s="140">
        <f t="shared" si="215"/>
        <v>-0.10196706591063759</v>
      </c>
      <c r="J690" s="139">
        <f t="shared" si="215"/>
        <v>-0.18525446652369737</v>
      </c>
      <c r="K690" s="140">
        <f t="shared" si="215"/>
        <v>-0.26610763677417126</v>
      </c>
      <c r="L690" s="139">
        <f t="shared" si="215"/>
        <v>-0.35191670212708714</v>
      </c>
      <c r="M690" s="140">
        <f t="shared" si="215"/>
        <v>-0.11510057009258494</v>
      </c>
      <c r="N690" s="141">
        <f t="shared" si="215"/>
        <v>0.18600784736991421</v>
      </c>
      <c r="O690" s="141">
        <f t="shared" si="215"/>
        <v>0.17525576647865751</v>
      </c>
      <c r="P690" s="141">
        <f t="shared" si="215"/>
        <v>0.13420201907558815</v>
      </c>
      <c r="Q690" s="141">
        <f t="shared" si="215"/>
        <v>0.17296410637692927</v>
      </c>
      <c r="R690" s="141">
        <f t="shared" si="215"/>
        <v>0.33049121022975142</v>
      </c>
      <c r="S690" s="109"/>
      <c r="T690" s="142" t="s">
        <v>510</v>
      </c>
    </row>
    <row r="691" spans="1:20" ht="14" x14ac:dyDescent="0.3">
      <c r="B691" s="139">
        <f t="shared" si="215"/>
        <v>0.65540786933246231</v>
      </c>
      <c r="C691" s="140">
        <f t="shared" si="215"/>
        <v>0.84727141758035496</v>
      </c>
      <c r="D691" s="139">
        <f t="shared" si="215"/>
        <v>0.13587662757099717</v>
      </c>
      <c r="E691" s="140">
        <f t="shared" si="215"/>
        <v>0.34508186068663316</v>
      </c>
      <c r="F691" s="139">
        <f t="shared" si="215"/>
        <v>0.61985967336154635</v>
      </c>
      <c r="G691" s="140">
        <f t="shared" si="215"/>
        <v>-0.21380496418958164</v>
      </c>
      <c r="H691" s="139">
        <f t="shared" si="215"/>
        <v>-3.831716069170997E-2</v>
      </c>
      <c r="I691" s="140">
        <f t="shared" si="215"/>
        <v>4.3883017152918147E-2</v>
      </c>
      <c r="J691" s="139">
        <f t="shared" si="215"/>
        <v>6.8821631432873318E-3</v>
      </c>
      <c r="K691" s="140">
        <f t="shared" si="215"/>
        <v>-1.2828351943122065</v>
      </c>
      <c r="L691" s="139">
        <f t="shared" si="215"/>
        <v>-0.17920585270698006</v>
      </c>
      <c r="M691" s="140">
        <f t="shared" si="215"/>
        <v>-1.4208206694323756E-2</v>
      </c>
      <c r="N691" s="141">
        <f t="shared" si="215"/>
        <v>0.12793919863857769</v>
      </c>
      <c r="O691" s="141">
        <f t="shared" si="215"/>
        <v>-0.25534938267668172</v>
      </c>
      <c r="P691" s="141">
        <f t="shared" si="215"/>
        <v>2.420207619983222E-2</v>
      </c>
      <c r="Q691" s="141">
        <f t="shared" si="215"/>
        <v>0.24585698694336938</v>
      </c>
      <c r="R691" s="141">
        <f t="shared" si="215"/>
        <v>0.42058011812180962</v>
      </c>
      <c r="S691" s="109"/>
      <c r="T691" s="142" t="s">
        <v>511</v>
      </c>
    </row>
    <row r="692" spans="1:20" ht="14" x14ac:dyDescent="0.3">
      <c r="B692" s="139">
        <f t="shared" si="215"/>
        <v>3.8843079121034033E-2</v>
      </c>
      <c r="C692" s="140">
        <f t="shared" si="215"/>
        <v>0.43814564044671345</v>
      </c>
      <c r="D692" s="139">
        <f t="shared" si="215"/>
        <v>0.45930394549500164</v>
      </c>
      <c r="E692" s="140">
        <f t="shared" si="215"/>
        <v>0.34031410880593732</v>
      </c>
      <c r="F692" s="139">
        <f t="shared" si="215"/>
        <v>0.50188514603434997</v>
      </c>
      <c r="G692" s="140">
        <f t="shared" si="215"/>
        <v>-0.20148763213624377</v>
      </c>
      <c r="H692" s="139">
        <f t="shared" si="215"/>
        <v>-4.9387479610279325E-2</v>
      </c>
      <c r="I692" s="140">
        <f t="shared" si="215"/>
        <v>-5.3669592191089616E-4</v>
      </c>
      <c r="J692" s="139">
        <f t="shared" si="215"/>
        <v>-1.6787747789831664E-2</v>
      </c>
      <c r="K692" s="140">
        <f t="shared" si="215"/>
        <v>-0.77016079854541009</v>
      </c>
      <c r="L692" s="139">
        <f t="shared" si="215"/>
        <v>-0.24081197359039666</v>
      </c>
      <c r="M692" s="140">
        <f t="shared" si="215"/>
        <v>-4.3475745693816646E-2</v>
      </c>
      <c r="N692" s="141">
        <f t="shared" si="215"/>
        <v>5.8308697993724859E-2</v>
      </c>
      <c r="O692" s="141">
        <f t="shared" si="215"/>
        <v>-6.5273090570621261E-3</v>
      </c>
      <c r="P692" s="141">
        <f t="shared" si="215"/>
        <v>6.2283795576541172E-2</v>
      </c>
      <c r="Q692" s="141">
        <f t="shared" si="215"/>
        <v>0.18754697848275173</v>
      </c>
      <c r="R692" s="141">
        <f t="shared" si="215"/>
        <v>0.35101670742214131</v>
      </c>
      <c r="S692" s="109"/>
      <c r="T692" s="142" t="s">
        <v>512</v>
      </c>
    </row>
    <row r="693" spans="1:20" ht="14" x14ac:dyDescent="0.3">
      <c r="B693" s="139">
        <f t="shared" si="215"/>
        <v>0.72228157858574471</v>
      </c>
      <c r="C693" s="140">
        <f t="shared" si="215"/>
        <v>0.7807196710528691</v>
      </c>
      <c r="D693" s="139">
        <f t="shared" si="215"/>
        <v>0.70586769222522527</v>
      </c>
      <c r="E693" s="140">
        <f t="shared" si="215"/>
        <v>0.64241028529132915</v>
      </c>
      <c r="F693" s="139">
        <f t="shared" si="215"/>
        <v>0.55501608505194611</v>
      </c>
      <c r="G693" s="140">
        <f t="shared" si="215"/>
        <v>-0.21605897282550748</v>
      </c>
      <c r="H693" s="139">
        <f t="shared" si="215"/>
        <v>-7.8290094770551016E-2</v>
      </c>
      <c r="I693" s="140">
        <f t="shared" si="215"/>
        <v>1.6259028620211217E-2</v>
      </c>
      <c r="J693" s="139">
        <f t="shared" si="215"/>
        <v>-5.3254017613008998E-2</v>
      </c>
      <c r="K693" s="140">
        <f t="shared" si="215"/>
        <v>-1.5438933893454336</v>
      </c>
      <c r="L693" s="139">
        <f t="shared" si="215"/>
        <v>-0.23737476584034908</v>
      </c>
      <c r="M693" s="140">
        <f t="shared" si="215"/>
        <v>-3.3648393866453491E-2</v>
      </c>
      <c r="N693" s="141">
        <f t="shared" si="215"/>
        <v>5.1623019511633124E-2</v>
      </c>
      <c r="O693" s="141">
        <f t="shared" si="215"/>
        <v>-8.339538842519463E-2</v>
      </c>
      <c r="P693" s="141">
        <f t="shared" si="215"/>
        <v>0.1033952677447675</v>
      </c>
      <c r="Q693" s="141">
        <f t="shared" si="215"/>
        <v>0.23639524986839364</v>
      </c>
      <c r="R693" s="141">
        <f t="shared" si="215"/>
        <v>0.37313007982874496</v>
      </c>
      <c r="S693" s="109"/>
      <c r="T693" s="142" t="s">
        <v>513</v>
      </c>
    </row>
    <row r="694" spans="1:20" x14ac:dyDescent="0.25">
      <c r="B694" s="134"/>
      <c r="D694" s="134"/>
      <c r="F694" s="134"/>
      <c r="H694" s="134"/>
      <c r="I694" s="113"/>
      <c r="J694" s="112"/>
      <c r="K694" s="113"/>
      <c r="L694" s="112"/>
      <c r="M694" s="113"/>
      <c r="N694" s="114">
        <f>N689/N686-1</f>
        <v>-1</v>
      </c>
      <c r="O694" s="114">
        <f>O689/O686-1</f>
        <v>-1</v>
      </c>
      <c r="P694" s="114">
        <f>P689/P686-1</f>
        <v>-1</v>
      </c>
      <c r="Q694" s="114">
        <f>Q689/Q686-1</f>
        <v>-1</v>
      </c>
      <c r="R694" s="114">
        <f>R689/R686-1</f>
        <v>-1</v>
      </c>
      <c r="S694" s="79"/>
      <c r="T694" s="115" t="s">
        <v>514</v>
      </c>
    </row>
    <row r="695" spans="1:20" ht="14" x14ac:dyDescent="0.3">
      <c r="B695" s="143">
        <f t="shared" ref="B695:M695" si="216">AVERAGE(B690:B694)</f>
        <v>0.51687811620993918</v>
      </c>
      <c r="C695" s="144">
        <f t="shared" si="216"/>
        <v>0.69851088424949148</v>
      </c>
      <c r="D695" s="143">
        <f t="shared" si="216"/>
        <v>0.48677005603142498</v>
      </c>
      <c r="E695" s="144">
        <f t="shared" si="216"/>
        <v>0.46854182446785214</v>
      </c>
      <c r="F695" s="143">
        <f t="shared" si="216"/>
        <v>0.51332333741547054</v>
      </c>
      <c r="G695" s="144">
        <f t="shared" si="216"/>
        <v>-0.26243698377624508</v>
      </c>
      <c r="H695" s="143">
        <f t="shared" si="216"/>
        <v>-0.10215218623780009</v>
      </c>
      <c r="I695" s="144">
        <f t="shared" si="216"/>
        <v>-1.0590429014854781E-2</v>
      </c>
      <c r="J695" s="145">
        <f t="shared" si="216"/>
        <v>-6.2103517195812676E-2</v>
      </c>
      <c r="K695" s="146">
        <f t="shared" si="216"/>
        <v>-0.9657492547443054</v>
      </c>
      <c r="L695" s="145">
        <f t="shared" si="216"/>
        <v>-0.25232732356620324</v>
      </c>
      <c r="M695" s="146">
        <f t="shared" si="216"/>
        <v>-5.1608229086794709E-2</v>
      </c>
      <c r="N695" s="147">
        <f>AVERAGE(N690:N694)</f>
        <v>-0.11522424729723002</v>
      </c>
      <c r="O695" s="147">
        <f>AVERAGE(O690:O694)</f>
        <v>-0.23400326273605621</v>
      </c>
      <c r="P695" s="147">
        <f>AVERAGE(P690:P694)</f>
        <v>-0.13518336828065419</v>
      </c>
      <c r="Q695" s="147">
        <f>AVERAGE(Q690:Q694)</f>
        <v>-3.1447335665711187E-2</v>
      </c>
      <c r="R695" s="147">
        <f>AVERAGE(R690:R694)</f>
        <v>9.5043623120489459E-2</v>
      </c>
      <c r="S695" s="109"/>
      <c r="T695" s="142" t="s">
        <v>515</v>
      </c>
    </row>
    <row r="696" spans="1:20" ht="14" x14ac:dyDescent="0.3">
      <c r="B696" s="180" t="s">
        <v>516</v>
      </c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48"/>
      <c r="P696" s="148"/>
      <c r="Q696" s="148"/>
      <c r="R696" s="148"/>
      <c r="S696" s="79"/>
      <c r="T696" s="80"/>
    </row>
    <row r="697" spans="1:20" s="3" customFormat="1" ht="14" x14ac:dyDescent="0.3">
      <c r="B697" s="149"/>
      <c r="C697" s="150">
        <f>+B$676+B697</f>
        <v>0.16500000000000001</v>
      </c>
      <c r="D697" s="150">
        <f t="shared" ref="D697:N697" si="217">+C$676+C697</f>
        <v>0.45499999999999996</v>
      </c>
      <c r="E697" s="150">
        <f t="shared" si="217"/>
        <v>0.57999999999999996</v>
      </c>
      <c r="F697" s="150">
        <f t="shared" si="217"/>
        <v>0.7649999999999999</v>
      </c>
      <c r="G697" s="150">
        <f t="shared" si="217"/>
        <v>1.2399999999999998</v>
      </c>
      <c r="H697" s="150">
        <f t="shared" si="217"/>
        <v>1.7899999999999998</v>
      </c>
      <c r="I697" s="150">
        <f t="shared" si="217"/>
        <v>2.44</v>
      </c>
      <c r="J697" s="150">
        <f t="shared" si="217"/>
        <v>3.1399999999999997</v>
      </c>
      <c r="K697" s="150">
        <f t="shared" si="217"/>
        <v>3.9699999999999998</v>
      </c>
      <c r="L697" s="150">
        <f t="shared" si="217"/>
        <v>5.3699999999999992</v>
      </c>
      <c r="M697" s="150">
        <f t="shared" si="217"/>
        <v>6.4699999999999989</v>
      </c>
      <c r="N697" s="151">
        <f t="shared" si="217"/>
        <v>7.2699999999999987</v>
      </c>
      <c r="O697" s="151">
        <f>+N$676+N697</f>
        <v>7.9699999999999989</v>
      </c>
      <c r="P697" s="151">
        <f>+O$676+O697</f>
        <v>8.5699999999999985</v>
      </c>
      <c r="Q697" s="151">
        <f>+P$676+P697</f>
        <v>9.7199999999999989</v>
      </c>
      <c r="R697" s="151">
        <f>+Q$676+Q697</f>
        <v>11.52</v>
      </c>
      <c r="S697" s="109"/>
      <c r="T697" s="120" t="s">
        <v>517</v>
      </c>
    </row>
    <row r="698" spans="1:20" s="3" customFormat="1" ht="14" x14ac:dyDescent="0.3">
      <c r="B698" s="152">
        <f>+B$686+B697</f>
        <v>9.1850771270432308</v>
      </c>
      <c r="C698" s="153">
        <f t="shared" ref="C698:R698" si="218">+C$686+C697</f>
        <v>9.3872680535960153</v>
      </c>
      <c r="D698" s="153">
        <f t="shared" si="218"/>
        <v>12.36785579768023</v>
      </c>
      <c r="E698" s="153">
        <f t="shared" si="218"/>
        <v>17.017214827044302</v>
      </c>
      <c r="F698" s="153">
        <f t="shared" si="218"/>
        <v>29.453844350779352</v>
      </c>
      <c r="G698" s="153">
        <f t="shared" si="218"/>
        <v>46.458032134836373</v>
      </c>
      <c r="H698" s="153">
        <f t="shared" si="218"/>
        <v>46.706286564336978</v>
      </c>
      <c r="I698" s="153">
        <f t="shared" si="218"/>
        <v>47.045852263142528</v>
      </c>
      <c r="J698" s="153">
        <f t="shared" si="218"/>
        <v>57.488640484021872</v>
      </c>
      <c r="K698" s="153">
        <f t="shared" si="218"/>
        <v>72.91943823080814</v>
      </c>
      <c r="L698" s="153">
        <f t="shared" si="218"/>
        <v>83.668186788619948</v>
      </c>
      <c r="M698" s="153">
        <f t="shared" si="218"/>
        <v>77.343654134365536</v>
      </c>
      <c r="N698" s="154">
        <f t="shared" si="218"/>
        <v>56.611264226920788</v>
      </c>
      <c r="O698" s="154">
        <f t="shared" si="218"/>
        <v>61.096850097327263</v>
      </c>
      <c r="P698" s="154">
        <f t="shared" si="218"/>
        <v>70.729152291688862</v>
      </c>
      <c r="Q698" s="154">
        <f t="shared" si="218"/>
        <v>76.965463299577436</v>
      </c>
      <c r="R698" s="154">
        <f t="shared" si="218"/>
        <v>68.52</v>
      </c>
      <c r="S698" s="109"/>
      <c r="T698" s="120" t="s">
        <v>518</v>
      </c>
    </row>
    <row r="699" spans="1:20" s="3" customFormat="1" ht="14" x14ac:dyDescent="0.3">
      <c r="B699" s="155"/>
      <c r="I699" s="156"/>
      <c r="J699" s="156"/>
      <c r="K699" s="156"/>
      <c r="L699" s="156"/>
      <c r="M699" s="156"/>
      <c r="N699" s="157"/>
      <c r="O699" s="157">
        <f>+O698/B698-1</f>
        <v>5.6517514499080699</v>
      </c>
      <c r="P699" s="157">
        <f>+P698/C698-1</f>
        <v>6.5345832129076555</v>
      </c>
      <c r="Q699" s="157">
        <f>+Q698/D698-1</f>
        <v>5.223023987230949</v>
      </c>
      <c r="R699" s="157">
        <f>+R698/E698-1</f>
        <v>3.0265108418979247</v>
      </c>
      <c r="S699" s="109"/>
      <c r="T699" s="158" t="s">
        <v>519</v>
      </c>
    </row>
    <row r="700" spans="1:20" s="165" customFormat="1" ht="14" x14ac:dyDescent="0.3">
      <c r="A700" s="159"/>
      <c r="B700" s="160"/>
      <c r="C700" s="161">
        <f>RATE(C$348-$B$348,,-$B698,C698)</f>
        <v>2.2012980811830344E-2</v>
      </c>
      <c r="D700" s="161">
        <f t="shared" ref="D700:R700" si="219">RATE(D$348-$B$348,,-$B698,D698)</f>
        <v>0.16039487698639296</v>
      </c>
      <c r="E700" s="161">
        <f t="shared" si="219"/>
        <v>0.22819848691276426</v>
      </c>
      <c r="F700" s="161">
        <f t="shared" si="219"/>
        <v>0.33818080186610688</v>
      </c>
      <c r="G700" s="161">
        <f t="shared" si="219"/>
        <v>0.38291536056119846</v>
      </c>
      <c r="H700" s="161">
        <f t="shared" si="219"/>
        <v>0.31134034201238064</v>
      </c>
      <c r="I700" s="161">
        <f t="shared" si="219"/>
        <v>0.2628400939238078</v>
      </c>
      <c r="J700" s="161">
        <f t="shared" si="219"/>
        <v>0.25765755447664507</v>
      </c>
      <c r="K700" s="161">
        <f t="shared" si="219"/>
        <v>0.25884827650686582</v>
      </c>
      <c r="L700" s="161">
        <f t="shared" si="219"/>
        <v>0.24723346478895672</v>
      </c>
      <c r="M700" s="161">
        <f t="shared" si="219"/>
        <v>0.21372972725317529</v>
      </c>
      <c r="N700" s="162">
        <f t="shared" si="219"/>
        <v>0.16363918417746812</v>
      </c>
      <c r="O700" s="162">
        <f t="shared" si="219"/>
        <v>0.15691851172558294</v>
      </c>
      <c r="P700" s="162">
        <f t="shared" si="219"/>
        <v>0.15697119396652362</v>
      </c>
      <c r="Q700" s="162">
        <f t="shared" si="219"/>
        <v>0.15225218064928925</v>
      </c>
      <c r="R700" s="162">
        <f t="shared" si="219"/>
        <v>0.13382468814228635</v>
      </c>
      <c r="S700" s="163"/>
      <c r="T700" s="164" t="s">
        <v>520</v>
      </c>
    </row>
    <row r="701" spans="1:20" s="3" customFormat="1" ht="14" x14ac:dyDescent="0.3">
      <c r="B701" s="149"/>
      <c r="C701" s="150"/>
      <c r="D701" s="150">
        <f t="shared" ref="D701:N701" si="220">+C$676+C701</f>
        <v>0.28999999999999998</v>
      </c>
      <c r="E701" s="150">
        <f t="shared" si="220"/>
        <v>0.41499999999999998</v>
      </c>
      <c r="F701" s="150">
        <f t="shared" si="220"/>
        <v>0.6</v>
      </c>
      <c r="G701" s="150">
        <f t="shared" si="220"/>
        <v>1.075</v>
      </c>
      <c r="H701" s="150">
        <f t="shared" si="220"/>
        <v>1.625</v>
      </c>
      <c r="I701" s="150">
        <f t="shared" si="220"/>
        <v>2.2749999999999999</v>
      </c>
      <c r="J701" s="150">
        <f t="shared" si="220"/>
        <v>2.9749999999999996</v>
      </c>
      <c r="K701" s="150">
        <f t="shared" si="220"/>
        <v>3.8049999999999997</v>
      </c>
      <c r="L701" s="150">
        <f t="shared" si="220"/>
        <v>5.2050000000000001</v>
      </c>
      <c r="M701" s="150">
        <f t="shared" si="220"/>
        <v>6.3049999999999997</v>
      </c>
      <c r="N701" s="151">
        <f t="shared" si="220"/>
        <v>7.1049999999999995</v>
      </c>
      <c r="O701" s="151">
        <f>+N$676+N701</f>
        <v>7.8049999999999997</v>
      </c>
      <c r="P701" s="151">
        <f>+O$676+O701</f>
        <v>8.4049999999999994</v>
      </c>
      <c r="Q701" s="151">
        <f>+P$676+P701</f>
        <v>9.5549999999999997</v>
      </c>
      <c r="R701" s="151">
        <f>+Q$676+Q701</f>
        <v>11.355</v>
      </c>
      <c r="S701" s="109"/>
      <c r="T701" s="120" t="s">
        <v>517</v>
      </c>
    </row>
    <row r="702" spans="1:20" s="3" customFormat="1" ht="14" x14ac:dyDescent="0.3">
      <c r="B702" s="152"/>
      <c r="C702" s="153">
        <f t="shared" ref="C702:R702" si="221">+C$686+C701</f>
        <v>9.2222680535960162</v>
      </c>
      <c r="D702" s="153">
        <f t="shared" si="221"/>
        <v>12.202855797680229</v>
      </c>
      <c r="E702" s="153">
        <f t="shared" si="221"/>
        <v>16.852214827044303</v>
      </c>
      <c r="F702" s="153">
        <f t="shared" si="221"/>
        <v>29.288844350779353</v>
      </c>
      <c r="G702" s="153">
        <f t="shared" si="221"/>
        <v>46.293032134836373</v>
      </c>
      <c r="H702" s="153">
        <f t="shared" si="221"/>
        <v>46.541286564336978</v>
      </c>
      <c r="I702" s="153">
        <f t="shared" si="221"/>
        <v>46.880852263142529</v>
      </c>
      <c r="J702" s="153">
        <f t="shared" si="221"/>
        <v>57.323640484021873</v>
      </c>
      <c r="K702" s="153">
        <f t="shared" si="221"/>
        <v>72.754438230808148</v>
      </c>
      <c r="L702" s="153">
        <f t="shared" si="221"/>
        <v>83.503186788619942</v>
      </c>
      <c r="M702" s="153">
        <f t="shared" si="221"/>
        <v>77.17865413436553</v>
      </c>
      <c r="N702" s="154">
        <f t="shared" si="221"/>
        <v>56.446264226920789</v>
      </c>
      <c r="O702" s="154">
        <f t="shared" si="221"/>
        <v>60.931850097327263</v>
      </c>
      <c r="P702" s="154">
        <f t="shared" si="221"/>
        <v>70.564152291688856</v>
      </c>
      <c r="Q702" s="154">
        <f t="shared" si="221"/>
        <v>76.800463299577444</v>
      </c>
      <c r="R702" s="154">
        <f t="shared" si="221"/>
        <v>68.355000000000004</v>
      </c>
      <c r="S702" s="109"/>
      <c r="T702" s="120" t="s">
        <v>518</v>
      </c>
    </row>
    <row r="703" spans="1:20" s="3" customFormat="1" ht="14" x14ac:dyDescent="0.3">
      <c r="B703" s="155"/>
      <c r="I703" s="156"/>
      <c r="J703" s="156"/>
      <c r="K703" s="156"/>
      <c r="L703" s="156"/>
      <c r="M703" s="156"/>
      <c r="N703" s="157"/>
      <c r="O703" s="157">
        <f>+O702/C702-1</f>
        <v>5.607035248077425</v>
      </c>
      <c r="P703" s="157">
        <f>+P702/D702-1</f>
        <v>4.7825933094368898</v>
      </c>
      <c r="Q703" s="157">
        <f>+Q702/E702-1</f>
        <v>3.5572919694999765</v>
      </c>
      <c r="R703" s="157">
        <f>+R702/F702-1</f>
        <v>1.333823731020003</v>
      </c>
      <c r="S703" s="109"/>
      <c r="T703" s="158" t="s">
        <v>519</v>
      </c>
    </row>
    <row r="704" spans="1:20" s="165" customFormat="1" ht="14" x14ac:dyDescent="0.3">
      <c r="A704" s="159"/>
      <c r="B704" s="160"/>
      <c r="C704" s="161"/>
      <c r="D704" s="161">
        <f>RATE(D$348-$C$348,,-$C702,D702)</f>
        <v>0.32319465523689689</v>
      </c>
      <c r="E704" s="161">
        <f t="shared" ref="E704:R704" si="222">RATE(E$348-$C$348,,-$C702,E702)</f>
        <v>0.35179122442542043</v>
      </c>
      <c r="F704" s="161">
        <f t="shared" si="222"/>
        <v>0.46990126937181087</v>
      </c>
      <c r="G704" s="161">
        <f t="shared" si="222"/>
        <v>0.49681963511106725</v>
      </c>
      <c r="H704" s="161">
        <f t="shared" si="222"/>
        <v>0.38229306341659192</v>
      </c>
      <c r="I704" s="161">
        <f t="shared" si="222"/>
        <v>0.31127251879735407</v>
      </c>
      <c r="J704" s="161">
        <f t="shared" si="222"/>
        <v>0.29824474881499663</v>
      </c>
      <c r="K704" s="161">
        <f t="shared" si="222"/>
        <v>0.29457649895481514</v>
      </c>
      <c r="L704" s="161">
        <f t="shared" si="222"/>
        <v>0.27737486908248438</v>
      </c>
      <c r="M704" s="161">
        <f t="shared" si="222"/>
        <v>0.23670451398460435</v>
      </c>
      <c r="N704" s="162">
        <f t="shared" si="222"/>
        <v>0.17903593568957513</v>
      </c>
      <c r="O704" s="162">
        <f t="shared" si="222"/>
        <v>0.1703988470890451</v>
      </c>
      <c r="P704" s="162">
        <f t="shared" si="222"/>
        <v>0.16944685786582417</v>
      </c>
      <c r="Q704" s="162">
        <f t="shared" si="222"/>
        <v>0.16346109154213059</v>
      </c>
      <c r="R704" s="162">
        <f t="shared" si="222"/>
        <v>0.14286650090596661</v>
      </c>
      <c r="S704" s="163"/>
      <c r="T704" s="164" t="s">
        <v>520</v>
      </c>
    </row>
    <row r="705" spans="1:20" s="3" customFormat="1" ht="14" x14ac:dyDescent="0.3">
      <c r="B705" s="149"/>
      <c r="C705" s="150"/>
      <c r="D705" s="150"/>
      <c r="E705" s="150">
        <f t="shared" ref="E705:N705" si="223">+D$676+D705</f>
        <v>0.125</v>
      </c>
      <c r="F705" s="150">
        <f t="shared" si="223"/>
        <v>0.31</v>
      </c>
      <c r="G705" s="150">
        <f t="shared" si="223"/>
        <v>0.78499999999999992</v>
      </c>
      <c r="H705" s="150">
        <f t="shared" si="223"/>
        <v>1.335</v>
      </c>
      <c r="I705" s="150">
        <f t="shared" si="223"/>
        <v>1.9849999999999999</v>
      </c>
      <c r="J705" s="150">
        <f t="shared" si="223"/>
        <v>2.6849999999999996</v>
      </c>
      <c r="K705" s="150">
        <f t="shared" si="223"/>
        <v>3.5149999999999997</v>
      </c>
      <c r="L705" s="150">
        <f t="shared" si="223"/>
        <v>4.9149999999999991</v>
      </c>
      <c r="M705" s="150">
        <f t="shared" si="223"/>
        <v>6.0149999999999988</v>
      </c>
      <c r="N705" s="151">
        <f t="shared" si="223"/>
        <v>6.8149999999999986</v>
      </c>
      <c r="O705" s="151">
        <f>+N$676+N705</f>
        <v>7.5149999999999988</v>
      </c>
      <c r="P705" s="151">
        <f>+O$676+O705</f>
        <v>8.1149999999999984</v>
      </c>
      <c r="Q705" s="151">
        <f>+P$676+P705</f>
        <v>9.2649999999999988</v>
      </c>
      <c r="R705" s="151">
        <f>+Q$676+Q705</f>
        <v>11.065</v>
      </c>
      <c r="S705" s="109"/>
      <c r="T705" s="120" t="s">
        <v>517</v>
      </c>
    </row>
    <row r="706" spans="1:20" s="3" customFormat="1" ht="14" x14ac:dyDescent="0.3">
      <c r="B706" s="152"/>
      <c r="C706" s="153"/>
      <c r="D706" s="153">
        <f t="shared" ref="D706:R706" si="224">+D$686+D705</f>
        <v>11.91285579768023</v>
      </c>
      <c r="E706" s="153">
        <f t="shared" si="224"/>
        <v>16.562214827044304</v>
      </c>
      <c r="F706" s="153">
        <f t="shared" si="224"/>
        <v>28.998844350779351</v>
      </c>
      <c r="G706" s="153">
        <f t="shared" si="224"/>
        <v>46.003032134836367</v>
      </c>
      <c r="H706" s="153">
        <f t="shared" si="224"/>
        <v>46.251286564336979</v>
      </c>
      <c r="I706" s="153">
        <f t="shared" si="224"/>
        <v>46.59085226314253</v>
      </c>
      <c r="J706" s="153">
        <f t="shared" si="224"/>
        <v>57.033640484021873</v>
      </c>
      <c r="K706" s="153">
        <f t="shared" si="224"/>
        <v>72.464438230808142</v>
      </c>
      <c r="L706" s="153">
        <f t="shared" si="224"/>
        <v>83.213186788619936</v>
      </c>
      <c r="M706" s="153">
        <f t="shared" si="224"/>
        <v>76.888654134365538</v>
      </c>
      <c r="N706" s="154">
        <f t="shared" si="224"/>
        <v>56.15626422692079</v>
      </c>
      <c r="O706" s="154">
        <f t="shared" si="224"/>
        <v>60.641850097327264</v>
      </c>
      <c r="P706" s="154">
        <f t="shared" si="224"/>
        <v>70.274152291688864</v>
      </c>
      <c r="Q706" s="154">
        <f t="shared" si="224"/>
        <v>76.510463299577438</v>
      </c>
      <c r="R706" s="154">
        <f t="shared" si="224"/>
        <v>68.064999999999998</v>
      </c>
      <c r="S706" s="109"/>
      <c r="T706" s="120" t="s">
        <v>518</v>
      </c>
    </row>
    <row r="707" spans="1:20" s="3" customFormat="1" ht="14" x14ac:dyDescent="0.3">
      <c r="B707" s="155"/>
      <c r="I707" s="156"/>
      <c r="J707" s="156"/>
      <c r="K707" s="156"/>
      <c r="L707" s="156"/>
      <c r="M707" s="156"/>
      <c r="N707" s="157"/>
      <c r="O707" s="157">
        <f>+O706/D706-1</f>
        <v>4.0904544743281415</v>
      </c>
      <c r="P707" s="157">
        <f>+P706/E706-1</f>
        <v>3.2430407421680574</v>
      </c>
      <c r="Q707" s="157">
        <f>+Q706/F706-1</f>
        <v>1.6383969779651304</v>
      </c>
      <c r="R707" s="157">
        <f>+R706/G706-1</f>
        <v>0.47957638532389102</v>
      </c>
      <c r="S707" s="109"/>
      <c r="T707" s="158" t="s">
        <v>519</v>
      </c>
    </row>
    <row r="708" spans="1:20" s="165" customFormat="1" ht="14" x14ac:dyDescent="0.3">
      <c r="A708" s="159"/>
      <c r="B708" s="160"/>
      <c r="C708" s="161"/>
      <c r="D708" s="161"/>
      <c r="E708" s="161">
        <f>RATE(E$348-$D$348,,-$D706,E706)</f>
        <v>0.39028081161441031</v>
      </c>
      <c r="F708" s="161">
        <f t="shared" ref="F708:R708" si="225">RATE(F$348-$D$348,,-$D706,F706)</f>
        <v>0.56020765026417141</v>
      </c>
      <c r="G708" s="161">
        <f t="shared" si="225"/>
        <v>0.56888167723538574</v>
      </c>
      <c r="H708" s="161">
        <f t="shared" si="225"/>
        <v>0.40370867307527353</v>
      </c>
      <c r="I708" s="161">
        <f t="shared" si="225"/>
        <v>0.31358129021053049</v>
      </c>
      <c r="J708" s="161">
        <f t="shared" si="225"/>
        <v>0.29823267261075675</v>
      </c>
      <c r="K708" s="161">
        <f t="shared" si="225"/>
        <v>0.2942422642237072</v>
      </c>
      <c r="L708" s="161">
        <f t="shared" si="225"/>
        <v>0.27503478650911056</v>
      </c>
      <c r="M708" s="161">
        <f t="shared" si="225"/>
        <v>0.23022041723243597</v>
      </c>
      <c r="N708" s="162">
        <f t="shared" si="225"/>
        <v>0.16771869271410764</v>
      </c>
      <c r="O708" s="162">
        <f t="shared" si="225"/>
        <v>0.15944618562916124</v>
      </c>
      <c r="P708" s="162">
        <f t="shared" si="225"/>
        <v>0.15939559029975817</v>
      </c>
      <c r="Q708" s="162">
        <f t="shared" si="225"/>
        <v>0.15380163427260229</v>
      </c>
      <c r="R708" s="162">
        <f t="shared" si="225"/>
        <v>0.13256948081119901</v>
      </c>
      <c r="S708" s="163"/>
      <c r="T708" s="164" t="s">
        <v>520</v>
      </c>
    </row>
    <row r="709" spans="1:20" s="3" customFormat="1" ht="14" x14ac:dyDescent="0.3">
      <c r="B709" s="149"/>
      <c r="C709" s="150"/>
      <c r="D709" s="150"/>
      <c r="E709" s="150"/>
      <c r="F709" s="150">
        <f t="shared" ref="F709:N709" si="226">+E$676+E709</f>
        <v>0.185</v>
      </c>
      <c r="G709" s="150">
        <f t="shared" si="226"/>
        <v>0.65999999999999992</v>
      </c>
      <c r="H709" s="150">
        <f t="shared" si="226"/>
        <v>1.21</v>
      </c>
      <c r="I709" s="150">
        <f t="shared" si="226"/>
        <v>1.8599999999999999</v>
      </c>
      <c r="J709" s="150">
        <f t="shared" si="226"/>
        <v>2.5599999999999996</v>
      </c>
      <c r="K709" s="150">
        <f t="shared" si="226"/>
        <v>3.3899999999999997</v>
      </c>
      <c r="L709" s="150">
        <f t="shared" si="226"/>
        <v>4.7899999999999991</v>
      </c>
      <c r="M709" s="150">
        <f t="shared" si="226"/>
        <v>5.8899999999999988</v>
      </c>
      <c r="N709" s="151">
        <f t="shared" si="226"/>
        <v>6.6899999999999986</v>
      </c>
      <c r="O709" s="151">
        <f>+N$676+N709</f>
        <v>7.3899999999999988</v>
      </c>
      <c r="P709" s="151">
        <f>+O$676+O709</f>
        <v>7.9899999999999984</v>
      </c>
      <c r="Q709" s="151">
        <f>+P$676+P709</f>
        <v>9.1399999999999988</v>
      </c>
      <c r="R709" s="151">
        <f>+Q$676+Q709</f>
        <v>10.94</v>
      </c>
      <c r="S709" s="109"/>
      <c r="T709" s="120" t="s">
        <v>517</v>
      </c>
    </row>
    <row r="710" spans="1:20" s="3" customFormat="1" ht="14" x14ac:dyDescent="0.3">
      <c r="B710" s="152"/>
      <c r="C710" s="153"/>
      <c r="D710" s="153"/>
      <c r="E710" s="153">
        <f t="shared" ref="E710:R710" si="227">+E$686+E709</f>
        <v>16.437214827044304</v>
      </c>
      <c r="F710" s="153">
        <f t="shared" si="227"/>
        <v>28.873844350779351</v>
      </c>
      <c r="G710" s="153">
        <f t="shared" si="227"/>
        <v>45.878032134836367</v>
      </c>
      <c r="H710" s="153">
        <f t="shared" si="227"/>
        <v>46.126286564336979</v>
      </c>
      <c r="I710" s="153">
        <f t="shared" si="227"/>
        <v>46.46585226314253</v>
      </c>
      <c r="J710" s="153">
        <f t="shared" si="227"/>
        <v>56.908640484021873</v>
      </c>
      <c r="K710" s="153">
        <f t="shared" si="227"/>
        <v>72.339438230808142</v>
      </c>
      <c r="L710" s="153">
        <f t="shared" si="227"/>
        <v>83.088186788619936</v>
      </c>
      <c r="M710" s="153">
        <f t="shared" si="227"/>
        <v>76.763654134365538</v>
      </c>
      <c r="N710" s="154">
        <f t="shared" si="227"/>
        <v>56.03126422692079</v>
      </c>
      <c r="O710" s="154">
        <f t="shared" si="227"/>
        <v>60.516850097327264</v>
      </c>
      <c r="P710" s="154">
        <f t="shared" si="227"/>
        <v>70.149152291688864</v>
      </c>
      <c r="Q710" s="154">
        <f t="shared" si="227"/>
        <v>76.385463299577438</v>
      </c>
      <c r="R710" s="154">
        <f t="shared" si="227"/>
        <v>67.94</v>
      </c>
      <c r="S710" s="109"/>
      <c r="T710" s="120" t="s">
        <v>518</v>
      </c>
    </row>
    <row r="711" spans="1:20" s="3" customFormat="1" ht="14" x14ac:dyDescent="0.3">
      <c r="B711" s="155"/>
      <c r="I711" s="156"/>
      <c r="J711" s="156"/>
      <c r="K711" s="156"/>
      <c r="L711" s="156"/>
      <c r="M711" s="156"/>
      <c r="N711" s="157"/>
      <c r="O711" s="157">
        <f>+O710/E710-1</f>
        <v>2.6816973394883372</v>
      </c>
      <c r="P711" s="157">
        <f>+P710/F710-1</f>
        <v>1.4295051064024813</v>
      </c>
      <c r="Q711" s="157">
        <f>+Q710/G710-1</f>
        <v>0.66496817202357716</v>
      </c>
      <c r="R711" s="157">
        <f>+R710/H710-1</f>
        <v>0.47291284559049074</v>
      </c>
      <c r="S711" s="109"/>
      <c r="T711" s="158" t="s">
        <v>519</v>
      </c>
    </row>
    <row r="712" spans="1:20" s="165" customFormat="1" ht="14" x14ac:dyDescent="0.3">
      <c r="A712" s="159"/>
      <c r="B712" s="160"/>
      <c r="C712" s="161"/>
      <c r="D712" s="161"/>
      <c r="E712" s="161"/>
      <c r="F712" s="161">
        <f>RATE(F$348-$E$348,,-$E710,F710)</f>
        <v>0.75661416210688803</v>
      </c>
      <c r="G712" s="161">
        <f t="shared" ref="G712:R712" si="228">RATE(G$348-$E$348,,-$E710,G710)</f>
        <v>0.67066077104385513</v>
      </c>
      <c r="H712" s="161">
        <f t="shared" si="228"/>
        <v>0.41050107184977347</v>
      </c>
      <c r="I712" s="161">
        <f t="shared" si="228"/>
        <v>0.29666091148082163</v>
      </c>
      <c r="J712" s="161">
        <f t="shared" si="228"/>
        <v>0.28194678018183855</v>
      </c>
      <c r="K712" s="161">
        <f t="shared" si="228"/>
        <v>0.28014102800613244</v>
      </c>
      <c r="L712" s="161">
        <f t="shared" si="228"/>
        <v>0.26046314006172483</v>
      </c>
      <c r="M712" s="161">
        <f t="shared" si="228"/>
        <v>0.21245582991101525</v>
      </c>
      <c r="N712" s="162">
        <f t="shared" si="228"/>
        <v>0.14598259356626808</v>
      </c>
      <c r="O712" s="162">
        <f t="shared" si="228"/>
        <v>0.13921267511116939</v>
      </c>
      <c r="P712" s="162">
        <f t="shared" si="228"/>
        <v>0.1410124454434018</v>
      </c>
      <c r="Q712" s="162">
        <f t="shared" si="228"/>
        <v>0.13657615511027787</v>
      </c>
      <c r="R712" s="162">
        <f t="shared" si="228"/>
        <v>0.11534053336646967</v>
      </c>
      <c r="S712" s="163"/>
      <c r="T712" s="164" t="s">
        <v>520</v>
      </c>
    </row>
    <row r="713" spans="1:20" s="3" customFormat="1" ht="14" x14ac:dyDescent="0.3">
      <c r="B713" s="149"/>
      <c r="C713" s="150"/>
      <c r="D713" s="150"/>
      <c r="E713" s="150"/>
      <c r="F713" s="150"/>
      <c r="G713" s="150">
        <f t="shared" ref="G713:N713" si="229">+F$676+F713</f>
        <v>0.47499999999999998</v>
      </c>
      <c r="H713" s="150">
        <f t="shared" si="229"/>
        <v>1.0249999999999999</v>
      </c>
      <c r="I713" s="150">
        <f t="shared" si="229"/>
        <v>1.6749999999999998</v>
      </c>
      <c r="J713" s="150">
        <f t="shared" si="229"/>
        <v>2.375</v>
      </c>
      <c r="K713" s="150">
        <f t="shared" si="229"/>
        <v>3.2050000000000001</v>
      </c>
      <c r="L713" s="150">
        <f t="shared" si="229"/>
        <v>4.6050000000000004</v>
      </c>
      <c r="M713" s="150">
        <f t="shared" si="229"/>
        <v>5.7050000000000001</v>
      </c>
      <c r="N713" s="151">
        <f t="shared" si="229"/>
        <v>6.5049999999999999</v>
      </c>
      <c r="O713" s="151">
        <f>+N$676+N713</f>
        <v>7.2050000000000001</v>
      </c>
      <c r="P713" s="151">
        <f>+O$676+O713</f>
        <v>7.8049999999999997</v>
      </c>
      <c r="Q713" s="151">
        <f>+P$676+P713</f>
        <v>8.9550000000000001</v>
      </c>
      <c r="R713" s="151">
        <f>+Q$676+Q713</f>
        <v>10.755000000000001</v>
      </c>
      <c r="S713" s="109"/>
      <c r="T713" s="120" t="s">
        <v>517</v>
      </c>
    </row>
    <row r="714" spans="1:20" s="3" customFormat="1" ht="14" x14ac:dyDescent="0.3">
      <c r="B714" s="152"/>
      <c r="C714" s="153"/>
      <c r="D714" s="153"/>
      <c r="E714" s="153"/>
      <c r="F714" s="153">
        <f t="shared" ref="F714:R714" si="230">+F$686+F713</f>
        <v>28.688844350779352</v>
      </c>
      <c r="G714" s="153">
        <f t="shared" si="230"/>
        <v>45.693032134836372</v>
      </c>
      <c r="H714" s="153">
        <f t="shared" si="230"/>
        <v>45.941286564336977</v>
      </c>
      <c r="I714" s="153">
        <f t="shared" si="230"/>
        <v>46.280852263142528</v>
      </c>
      <c r="J714" s="153">
        <f t="shared" si="230"/>
        <v>56.723640484021871</v>
      </c>
      <c r="K714" s="153">
        <f t="shared" si="230"/>
        <v>72.15443823080814</v>
      </c>
      <c r="L714" s="153">
        <f t="shared" si="230"/>
        <v>82.903186788619948</v>
      </c>
      <c r="M714" s="153">
        <f t="shared" si="230"/>
        <v>76.578654134365536</v>
      </c>
      <c r="N714" s="154">
        <f t="shared" si="230"/>
        <v>55.846264226920795</v>
      </c>
      <c r="O714" s="154">
        <f t="shared" si="230"/>
        <v>60.331850097327262</v>
      </c>
      <c r="P714" s="154">
        <f t="shared" si="230"/>
        <v>69.964152291688862</v>
      </c>
      <c r="Q714" s="154">
        <f t="shared" si="230"/>
        <v>76.200463299577436</v>
      </c>
      <c r="R714" s="154">
        <f t="shared" si="230"/>
        <v>67.754999999999995</v>
      </c>
      <c r="S714" s="109"/>
      <c r="T714" s="120" t="s">
        <v>518</v>
      </c>
    </row>
    <row r="715" spans="1:20" s="3" customFormat="1" ht="14" x14ac:dyDescent="0.3">
      <c r="B715" s="155"/>
      <c r="I715" s="156"/>
      <c r="J715" s="156"/>
      <c r="K715" s="156"/>
      <c r="L715" s="156"/>
      <c r="M715" s="156"/>
      <c r="N715" s="157"/>
      <c r="O715" s="157">
        <f>+O714/F714-1</f>
        <v>1.1029724780701495</v>
      </c>
      <c r="P715" s="157">
        <f>+P714/G714-1</f>
        <v>0.53117770966107947</v>
      </c>
      <c r="Q715" s="157">
        <f>+Q714/H714-1</f>
        <v>0.65864887551342255</v>
      </c>
      <c r="R715" s="157">
        <f>+R714/I714-1</f>
        <v>0.46399637618512912</v>
      </c>
      <c r="S715" s="109"/>
      <c r="T715" s="158" t="s">
        <v>519</v>
      </c>
    </row>
    <row r="716" spans="1:20" s="165" customFormat="1" ht="14" x14ac:dyDescent="0.3">
      <c r="A716" s="159"/>
      <c r="B716" s="160"/>
      <c r="C716" s="161"/>
      <c r="D716" s="161"/>
      <c r="E716" s="161"/>
      <c r="F716" s="161"/>
      <c r="G716" s="161">
        <f>RATE(G$348-$F$348,,-$F714,G714)</f>
        <v>0.59271079643872415</v>
      </c>
      <c r="H716" s="161">
        <f t="shared" ref="H716:R716" si="231">RATE(H$348-$F$348,,-$F714,H714)</f>
        <v>0.26545017290412382</v>
      </c>
      <c r="I716" s="161">
        <f t="shared" si="231"/>
        <v>0.17281478223936636</v>
      </c>
      <c r="J716" s="161">
        <f t="shared" si="231"/>
        <v>0.18580358877042935</v>
      </c>
      <c r="K716" s="161">
        <f t="shared" si="231"/>
        <v>0.20256898547298655</v>
      </c>
      <c r="L716" s="161">
        <f t="shared" si="231"/>
        <v>0.19346502168446256</v>
      </c>
      <c r="M716" s="161">
        <f t="shared" si="231"/>
        <v>0.15057126897013545</v>
      </c>
      <c r="N716" s="162">
        <f t="shared" si="231"/>
        <v>8.6826286847589862E-2</v>
      </c>
      <c r="O716" s="162">
        <f t="shared" si="231"/>
        <v>8.6101463208790752E-2</v>
      </c>
      <c r="P716" s="162">
        <f t="shared" si="231"/>
        <v>9.3241859584366385E-2</v>
      </c>
      <c r="Q716" s="162">
        <f t="shared" si="231"/>
        <v>9.2867943070021122E-2</v>
      </c>
      <c r="R716" s="162">
        <f t="shared" si="231"/>
        <v>7.4242568460958724E-2</v>
      </c>
      <c r="S716" s="163"/>
      <c r="T716" s="164" t="s">
        <v>520</v>
      </c>
    </row>
    <row r="717" spans="1:20" s="3" customFormat="1" ht="14" x14ac:dyDescent="0.3">
      <c r="B717" s="149"/>
      <c r="C717" s="150"/>
      <c r="D717" s="150"/>
      <c r="E717" s="150"/>
      <c r="F717" s="150"/>
      <c r="G717" s="150"/>
      <c r="H717" s="150">
        <f t="shared" ref="H717:N717" si="232">+G$676+G717</f>
        <v>0.55000000000000004</v>
      </c>
      <c r="I717" s="150">
        <f t="shared" si="232"/>
        <v>1.2000000000000002</v>
      </c>
      <c r="J717" s="150">
        <f t="shared" si="232"/>
        <v>1.9000000000000001</v>
      </c>
      <c r="K717" s="150">
        <f t="shared" si="232"/>
        <v>2.73</v>
      </c>
      <c r="L717" s="150">
        <f t="shared" si="232"/>
        <v>4.13</v>
      </c>
      <c r="M717" s="150">
        <f t="shared" si="232"/>
        <v>5.23</v>
      </c>
      <c r="N717" s="151">
        <f t="shared" si="232"/>
        <v>6.03</v>
      </c>
      <c r="O717" s="151">
        <f>+N$676+N717</f>
        <v>6.73</v>
      </c>
      <c r="P717" s="151">
        <f>+O$676+O717</f>
        <v>7.33</v>
      </c>
      <c r="Q717" s="151">
        <f>+P$676+P717</f>
        <v>8.48</v>
      </c>
      <c r="R717" s="151">
        <f>+Q$676+Q717</f>
        <v>10.280000000000001</v>
      </c>
      <c r="S717" s="109"/>
      <c r="T717" s="120" t="s">
        <v>517</v>
      </c>
    </row>
    <row r="718" spans="1:20" s="3" customFormat="1" ht="14" x14ac:dyDescent="0.3">
      <c r="B718" s="152"/>
      <c r="C718" s="153"/>
      <c r="D718" s="153"/>
      <c r="E718" s="153"/>
      <c r="F718" s="153"/>
      <c r="G718" s="153">
        <f t="shared" ref="G718:R718" si="233">+G$686+G717</f>
        <v>45.218032134836371</v>
      </c>
      <c r="H718" s="153">
        <f t="shared" si="233"/>
        <v>45.466286564336976</v>
      </c>
      <c r="I718" s="153">
        <f t="shared" si="233"/>
        <v>45.805852263142533</v>
      </c>
      <c r="J718" s="153">
        <f t="shared" si="233"/>
        <v>56.24864048402187</v>
      </c>
      <c r="K718" s="153">
        <f t="shared" si="233"/>
        <v>71.679438230808145</v>
      </c>
      <c r="L718" s="153">
        <f t="shared" si="233"/>
        <v>82.428186788619939</v>
      </c>
      <c r="M718" s="153">
        <f t="shared" si="233"/>
        <v>76.103654134365541</v>
      </c>
      <c r="N718" s="154">
        <f t="shared" si="233"/>
        <v>55.371264226920793</v>
      </c>
      <c r="O718" s="154">
        <f t="shared" si="233"/>
        <v>59.856850097327268</v>
      </c>
      <c r="P718" s="154">
        <f t="shared" si="233"/>
        <v>69.489152291688868</v>
      </c>
      <c r="Q718" s="154">
        <f t="shared" si="233"/>
        <v>75.725463299577441</v>
      </c>
      <c r="R718" s="154">
        <f t="shared" si="233"/>
        <v>67.28</v>
      </c>
      <c r="S718" s="109"/>
      <c r="T718" s="120" t="s">
        <v>518</v>
      </c>
    </row>
    <row r="719" spans="1:20" s="3" customFormat="1" ht="14" x14ac:dyDescent="0.3">
      <c r="B719" s="155"/>
      <c r="I719" s="156"/>
      <c r="J719" s="156"/>
      <c r="K719" s="156"/>
      <c r="L719" s="156"/>
      <c r="M719" s="156"/>
      <c r="N719" s="157"/>
      <c r="O719" s="157">
        <f>+O718/G718-1</f>
        <v>0.32373850146417626</v>
      </c>
      <c r="P719" s="157">
        <f>+P718/H718-1</f>
        <v>0.52836656658463599</v>
      </c>
      <c r="Q719" s="157">
        <f>+Q718/I718-1</f>
        <v>0.6531831536406012</v>
      </c>
      <c r="R719" s="157">
        <f>+R718/J718-1</f>
        <v>0.19611779806681251</v>
      </c>
      <c r="S719" s="109"/>
      <c r="T719" s="158" t="s">
        <v>519</v>
      </c>
    </row>
    <row r="720" spans="1:20" s="165" customFormat="1" ht="14" x14ac:dyDescent="0.3">
      <c r="A720" s="159"/>
      <c r="B720" s="160"/>
      <c r="C720" s="161"/>
      <c r="D720" s="161"/>
      <c r="E720" s="161"/>
      <c r="F720" s="161"/>
      <c r="G720" s="161"/>
      <c r="H720" s="161">
        <f>RATE(H$348-$G$348,,-$G718,H718)</f>
        <v>5.4901643831012318E-3</v>
      </c>
      <c r="I720" s="161">
        <f t="shared" ref="I720:R720" si="234">RATE(I$348-$G$348,,-$G718,I718)</f>
        <v>6.478854217945567E-3</v>
      </c>
      <c r="J720" s="161">
        <f t="shared" si="234"/>
        <v>7.5474516015462206E-2</v>
      </c>
      <c r="K720" s="161">
        <f t="shared" si="234"/>
        <v>0.12207202201485405</v>
      </c>
      <c r="L720" s="161">
        <f t="shared" si="234"/>
        <v>0.12759415938352545</v>
      </c>
      <c r="M720" s="161">
        <f t="shared" si="234"/>
        <v>9.0642227372061804E-2</v>
      </c>
      <c r="N720" s="162">
        <f t="shared" si="234"/>
        <v>2.9360597813944938E-2</v>
      </c>
      <c r="O720" s="162">
        <f t="shared" si="234"/>
        <v>3.5679249784795808E-2</v>
      </c>
      <c r="P720" s="162">
        <f t="shared" si="234"/>
        <v>4.8899620772293033E-2</v>
      </c>
      <c r="Q720" s="162">
        <f t="shared" si="234"/>
        <v>5.2914309845874474E-2</v>
      </c>
      <c r="R720" s="162">
        <f t="shared" si="234"/>
        <v>3.6784688893280008E-2</v>
      </c>
      <c r="S720" s="163"/>
      <c r="T720" s="164" t="s">
        <v>520</v>
      </c>
    </row>
    <row r="721" spans="1:20" s="3" customFormat="1" ht="14" x14ac:dyDescent="0.3">
      <c r="B721" s="149"/>
      <c r="C721" s="150"/>
      <c r="D721" s="150"/>
      <c r="E721" s="150"/>
      <c r="F721" s="150"/>
      <c r="G721" s="150"/>
      <c r="H721" s="150"/>
      <c r="I721" s="150">
        <f t="shared" ref="I721:N721" si="235">+H$676+H721</f>
        <v>0.65</v>
      </c>
      <c r="J721" s="150">
        <f t="shared" si="235"/>
        <v>1.35</v>
      </c>
      <c r="K721" s="150">
        <f t="shared" si="235"/>
        <v>2.1800000000000002</v>
      </c>
      <c r="L721" s="150">
        <f t="shared" si="235"/>
        <v>3.58</v>
      </c>
      <c r="M721" s="150">
        <f t="shared" si="235"/>
        <v>4.68</v>
      </c>
      <c r="N721" s="151">
        <f t="shared" si="235"/>
        <v>5.4799999999999995</v>
      </c>
      <c r="O721" s="151">
        <f>+N$676+N721</f>
        <v>6.18</v>
      </c>
      <c r="P721" s="151">
        <f>+O$676+O721</f>
        <v>6.7799999999999994</v>
      </c>
      <c r="Q721" s="151">
        <f>+P$676+P721</f>
        <v>7.93</v>
      </c>
      <c r="R721" s="151">
        <f>+Q$676+Q721</f>
        <v>9.73</v>
      </c>
      <c r="S721" s="109"/>
      <c r="T721" s="120" t="s">
        <v>517</v>
      </c>
    </row>
    <row r="722" spans="1:20" s="3" customFormat="1" ht="14" x14ac:dyDescent="0.3">
      <c r="B722" s="152"/>
      <c r="C722" s="153"/>
      <c r="D722" s="153"/>
      <c r="E722" s="153"/>
      <c r="F722" s="153"/>
      <c r="G722" s="153"/>
      <c r="H722" s="153">
        <f t="shared" ref="H722:R722" si="236">+H$686+H721</f>
        <v>44.916286564336978</v>
      </c>
      <c r="I722" s="153">
        <f t="shared" si="236"/>
        <v>45.255852263142529</v>
      </c>
      <c r="J722" s="153">
        <f t="shared" si="236"/>
        <v>55.698640484021873</v>
      </c>
      <c r="K722" s="153">
        <f t="shared" si="236"/>
        <v>71.129438230808148</v>
      </c>
      <c r="L722" s="153">
        <f t="shared" si="236"/>
        <v>81.878186788619942</v>
      </c>
      <c r="M722" s="153">
        <f t="shared" si="236"/>
        <v>75.55365413436553</v>
      </c>
      <c r="N722" s="154">
        <f t="shared" si="236"/>
        <v>54.821264226920789</v>
      </c>
      <c r="O722" s="154">
        <f t="shared" si="236"/>
        <v>59.306850097327263</v>
      </c>
      <c r="P722" s="154">
        <f t="shared" si="236"/>
        <v>68.939152291688856</v>
      </c>
      <c r="Q722" s="154">
        <f t="shared" si="236"/>
        <v>75.175463299577444</v>
      </c>
      <c r="R722" s="154">
        <f t="shared" si="236"/>
        <v>66.73</v>
      </c>
      <c r="S722" s="109"/>
      <c r="T722" s="120" t="s">
        <v>518</v>
      </c>
    </row>
    <row r="723" spans="1:20" s="3" customFormat="1" ht="14" x14ac:dyDescent="0.3">
      <c r="B723" s="155"/>
      <c r="I723" s="156"/>
      <c r="J723" s="156"/>
      <c r="K723" s="156"/>
      <c r="L723" s="156"/>
      <c r="M723" s="156"/>
      <c r="N723" s="157"/>
      <c r="O723" s="157">
        <f>+O722/H722-1</f>
        <v>0.32038631493673453</v>
      </c>
      <c r="P723" s="157">
        <f>+P722/I722-1</f>
        <v>0.52332016400527692</v>
      </c>
      <c r="Q723" s="157">
        <f>+Q722/J722-1</f>
        <v>0.34968219414875734</v>
      </c>
      <c r="R723" s="157">
        <f>+R722/K722-1</f>
        <v>-6.1851159523183541E-2</v>
      </c>
      <c r="S723" s="109"/>
      <c r="T723" s="158" t="s">
        <v>519</v>
      </c>
    </row>
    <row r="724" spans="1:20" s="165" customFormat="1" ht="14" x14ac:dyDescent="0.3">
      <c r="A724" s="159"/>
      <c r="B724" s="160"/>
      <c r="C724" s="161"/>
      <c r="D724" s="161"/>
      <c r="E724" s="161"/>
      <c r="F724" s="161"/>
      <c r="G724" s="161"/>
      <c r="H724" s="161"/>
      <c r="I724" s="161">
        <f t="shared" ref="I724:R724" si="237">RATE(I$348-$H$348,,-$H722,I722)</f>
        <v>7.55996821596467E-3</v>
      </c>
      <c r="J724" s="161">
        <f t="shared" si="237"/>
        <v>0.11357731559570435</v>
      </c>
      <c r="K724" s="161">
        <f t="shared" si="237"/>
        <v>0.16559724318076335</v>
      </c>
      <c r="L724" s="161">
        <f t="shared" si="237"/>
        <v>0.16195977324182761</v>
      </c>
      <c r="M724" s="161">
        <f t="shared" si="237"/>
        <v>0.10960990785360226</v>
      </c>
      <c r="N724" s="162">
        <f t="shared" si="237"/>
        <v>3.3770656115803467E-2</v>
      </c>
      <c r="O724" s="162">
        <f t="shared" si="237"/>
        <v>4.0502198229639519E-2</v>
      </c>
      <c r="P724" s="162">
        <f t="shared" si="237"/>
        <v>5.5012880388216341E-2</v>
      </c>
      <c r="Q724" s="162">
        <f t="shared" si="237"/>
        <v>5.8893968058469331E-2</v>
      </c>
      <c r="R724" s="162">
        <f t="shared" si="237"/>
        <v>4.0379360988431902E-2</v>
      </c>
      <c r="S724" s="163"/>
      <c r="T724" s="164" t="s">
        <v>520</v>
      </c>
    </row>
    <row r="725" spans="1:20" s="3" customFormat="1" ht="14" x14ac:dyDescent="0.3">
      <c r="B725" s="149"/>
      <c r="C725" s="150"/>
      <c r="D725" s="150"/>
      <c r="E725" s="150"/>
      <c r="F725" s="150"/>
      <c r="G725" s="150"/>
      <c r="H725" s="150"/>
      <c r="I725" s="150"/>
      <c r="J725" s="150">
        <f t="shared" ref="J725:N725" si="238">+I$676+I725</f>
        <v>0.7</v>
      </c>
      <c r="K725" s="150">
        <f t="shared" si="238"/>
        <v>1.5299999999999998</v>
      </c>
      <c r="L725" s="150">
        <f t="shared" si="238"/>
        <v>2.9299999999999997</v>
      </c>
      <c r="M725" s="150">
        <f t="shared" si="238"/>
        <v>4.0299999999999994</v>
      </c>
      <c r="N725" s="151">
        <f t="shared" si="238"/>
        <v>4.8299999999999992</v>
      </c>
      <c r="O725" s="151">
        <f>+N$676+N725</f>
        <v>5.5299999999999994</v>
      </c>
      <c r="P725" s="151">
        <f>+O$676+O725</f>
        <v>6.129999999999999</v>
      </c>
      <c r="Q725" s="151">
        <f>+P$676+P725</f>
        <v>7.2799999999999994</v>
      </c>
      <c r="R725" s="151">
        <f>+Q$676+Q725</f>
        <v>9.08</v>
      </c>
      <c r="S725" s="109"/>
      <c r="T725" s="120" t="s">
        <v>517</v>
      </c>
    </row>
    <row r="726" spans="1:20" s="3" customFormat="1" ht="14" x14ac:dyDescent="0.3">
      <c r="B726" s="152"/>
      <c r="C726" s="153"/>
      <c r="D726" s="153"/>
      <c r="E726" s="153"/>
      <c r="F726" s="153"/>
      <c r="G726" s="153"/>
      <c r="H726" s="153"/>
      <c r="I726" s="153">
        <f t="shared" ref="I726:R726" si="239">+I$686+I725</f>
        <v>44.60585226314253</v>
      </c>
      <c r="J726" s="153">
        <f t="shared" si="239"/>
        <v>55.048640484021874</v>
      </c>
      <c r="K726" s="153">
        <f t="shared" si="239"/>
        <v>70.479438230808142</v>
      </c>
      <c r="L726" s="153">
        <f t="shared" si="239"/>
        <v>81.228186788619951</v>
      </c>
      <c r="M726" s="153">
        <f t="shared" si="239"/>
        <v>74.903654134365539</v>
      </c>
      <c r="N726" s="154">
        <f t="shared" si="239"/>
        <v>54.17126422692079</v>
      </c>
      <c r="O726" s="154">
        <f t="shared" si="239"/>
        <v>58.656850097327265</v>
      </c>
      <c r="P726" s="154">
        <f t="shared" si="239"/>
        <v>68.289152291688865</v>
      </c>
      <c r="Q726" s="154">
        <f t="shared" si="239"/>
        <v>74.525463299577439</v>
      </c>
      <c r="R726" s="154">
        <f t="shared" si="239"/>
        <v>66.08</v>
      </c>
      <c r="S726" s="109"/>
      <c r="T726" s="120" t="s">
        <v>518</v>
      </c>
    </row>
    <row r="727" spans="1:20" s="3" customFormat="1" ht="14" x14ac:dyDescent="0.3">
      <c r="B727" s="155"/>
      <c r="I727" s="156"/>
      <c r="J727" s="156"/>
      <c r="K727" s="156"/>
      <c r="L727" s="156"/>
      <c r="M727" s="156"/>
      <c r="N727" s="157"/>
      <c r="O727" s="157">
        <f>+O726/I726-1</f>
        <v>0.31500346078568175</v>
      </c>
      <c r="P727" s="157">
        <f>+P726/J726-1</f>
        <v>0.24052386564405914</v>
      </c>
      <c r="Q727" s="157">
        <f>+Q726/K726-1</f>
        <v>5.7407169670099512E-2</v>
      </c>
      <c r="R727" s="157">
        <f>+R726/L726-1</f>
        <v>-0.18648928884797178</v>
      </c>
      <c r="S727" s="109"/>
      <c r="T727" s="158" t="s">
        <v>519</v>
      </c>
    </row>
    <row r="728" spans="1:20" s="165" customFormat="1" ht="14" x14ac:dyDescent="0.3">
      <c r="A728" s="159"/>
      <c r="B728" s="160"/>
      <c r="C728" s="161"/>
      <c r="D728" s="161"/>
      <c r="E728" s="161"/>
      <c r="F728" s="161"/>
      <c r="G728" s="161"/>
      <c r="H728" s="161"/>
      <c r="I728" s="161"/>
      <c r="J728" s="161">
        <f t="shared" ref="J728:R728" si="240">RATE(J$348-$I$348,,-$I726,J726)</f>
        <v>0.23411251418926798</v>
      </c>
      <c r="K728" s="161">
        <f t="shared" si="240"/>
        <v>0.25700005322212421</v>
      </c>
      <c r="L728" s="161">
        <f t="shared" si="240"/>
        <v>0.22115738174075808</v>
      </c>
      <c r="M728" s="161">
        <f t="shared" si="240"/>
        <v>0.13835518717394127</v>
      </c>
      <c r="N728" s="162">
        <f t="shared" si="240"/>
        <v>3.9621915317084255E-2</v>
      </c>
      <c r="O728" s="162">
        <f t="shared" si="240"/>
        <v>4.6697409443934211E-2</v>
      </c>
      <c r="P728" s="162">
        <f t="shared" si="240"/>
        <v>6.2729753994517759E-2</v>
      </c>
      <c r="Q728" s="162">
        <f t="shared" si="240"/>
        <v>6.6262425960012417E-2</v>
      </c>
      <c r="R728" s="162">
        <f t="shared" si="240"/>
        <v>4.4634208767144884E-2</v>
      </c>
      <c r="S728" s="163"/>
      <c r="T728" s="164" t="s">
        <v>520</v>
      </c>
    </row>
    <row r="729" spans="1:20" s="3" customFormat="1" ht="14" x14ac:dyDescent="0.3">
      <c r="B729" s="149"/>
      <c r="C729" s="150"/>
      <c r="D729" s="150"/>
      <c r="E729" s="150"/>
      <c r="F729" s="150"/>
      <c r="G729" s="150"/>
      <c r="H729" s="150"/>
      <c r="I729" s="150"/>
      <c r="J729" s="150"/>
      <c r="K729" s="150">
        <f t="shared" ref="K729:R729" si="241">+J$676+J729</f>
        <v>0.83</v>
      </c>
      <c r="L729" s="150">
        <f t="shared" si="241"/>
        <v>2.23</v>
      </c>
      <c r="M729" s="150">
        <f t="shared" si="241"/>
        <v>3.33</v>
      </c>
      <c r="N729" s="151">
        <f t="shared" si="241"/>
        <v>4.13</v>
      </c>
      <c r="O729" s="151">
        <f t="shared" si="241"/>
        <v>4.83</v>
      </c>
      <c r="P729" s="151">
        <f t="shared" si="241"/>
        <v>5.43</v>
      </c>
      <c r="Q729" s="151">
        <f t="shared" si="241"/>
        <v>6.58</v>
      </c>
      <c r="R729" s="151">
        <f t="shared" si="241"/>
        <v>8.3800000000000008</v>
      </c>
      <c r="S729" s="109"/>
      <c r="T729" s="120" t="s">
        <v>517</v>
      </c>
    </row>
    <row r="730" spans="1:20" s="3" customFormat="1" ht="14" x14ac:dyDescent="0.3">
      <c r="B730" s="152"/>
      <c r="C730" s="153"/>
      <c r="D730" s="153"/>
      <c r="E730" s="153"/>
      <c r="F730" s="153"/>
      <c r="G730" s="153"/>
      <c r="H730" s="153"/>
      <c r="I730" s="153"/>
      <c r="J730" s="153">
        <f t="shared" ref="J730:R730" si="242">+J$686+J729</f>
        <v>54.348640484021871</v>
      </c>
      <c r="K730" s="153">
        <f t="shared" si="242"/>
        <v>69.77943823080814</v>
      </c>
      <c r="L730" s="153">
        <f t="shared" si="242"/>
        <v>80.528186788619948</v>
      </c>
      <c r="M730" s="153">
        <f t="shared" si="242"/>
        <v>74.203654134365536</v>
      </c>
      <c r="N730" s="154">
        <f t="shared" si="242"/>
        <v>53.471264226920795</v>
      </c>
      <c r="O730" s="154">
        <f t="shared" si="242"/>
        <v>57.956850097327262</v>
      </c>
      <c r="P730" s="154">
        <f t="shared" si="242"/>
        <v>67.589152291688862</v>
      </c>
      <c r="Q730" s="154">
        <f t="shared" si="242"/>
        <v>73.825463299577436</v>
      </c>
      <c r="R730" s="154">
        <f t="shared" si="242"/>
        <v>65.38</v>
      </c>
      <c r="S730" s="109"/>
      <c r="T730" s="120" t="s">
        <v>518</v>
      </c>
    </row>
    <row r="731" spans="1:20" s="3" customFormat="1" ht="14" x14ac:dyDescent="0.3">
      <c r="B731" s="155"/>
      <c r="I731" s="156"/>
      <c r="J731" s="156"/>
      <c r="K731" s="156"/>
      <c r="L731" s="156"/>
      <c r="M731" s="156"/>
      <c r="N731" s="157"/>
      <c r="O731" s="157">
        <f>+O730/J730-1</f>
        <v>6.639006203598008E-2</v>
      </c>
      <c r="P731" s="157">
        <f>+P730/K730-1</f>
        <v>-3.1388701237096694E-2</v>
      </c>
      <c r="Q731" s="157">
        <f>+Q730/L730-1</f>
        <v>-8.3234501562001184E-2</v>
      </c>
      <c r="R731" s="157">
        <f>+R730/M730-1</f>
        <v>-0.11891131558545565</v>
      </c>
      <c r="S731" s="109"/>
      <c r="T731" s="158" t="s">
        <v>519</v>
      </c>
    </row>
    <row r="732" spans="1:20" s="165" customFormat="1" ht="14" x14ac:dyDescent="0.3">
      <c r="A732" s="159"/>
      <c r="B732" s="160"/>
      <c r="C732" s="161"/>
      <c r="D732" s="161"/>
      <c r="E732" s="161"/>
      <c r="F732" s="161"/>
      <c r="G732" s="161"/>
      <c r="H732" s="161"/>
      <c r="I732" s="161"/>
      <c r="J732" s="161"/>
      <c r="K732" s="161">
        <f t="shared" ref="K732:R732" si="243">RATE(K$348-$J$348,,-$J730,K730)</f>
        <v>0.28392242399003176</v>
      </c>
      <c r="L732" s="161">
        <f t="shared" si="243"/>
        <v>0.21724953638472261</v>
      </c>
      <c r="M732" s="161">
        <f t="shared" si="243"/>
        <v>0.10937626315312296</v>
      </c>
      <c r="N732" s="162">
        <f t="shared" si="243"/>
        <v>-4.0605353445243783E-3</v>
      </c>
      <c r="O732" s="162">
        <f t="shared" si="243"/>
        <v>1.2938825629513722E-2</v>
      </c>
      <c r="P732" s="162">
        <f t="shared" si="243"/>
        <v>3.7006278447953594E-2</v>
      </c>
      <c r="Q732" s="162">
        <f t="shared" si="243"/>
        <v>4.472623186708731E-2</v>
      </c>
      <c r="R732" s="162">
        <f t="shared" si="243"/>
        <v>2.3368462243355884E-2</v>
      </c>
      <c r="S732" s="163"/>
      <c r="T732" s="164" t="s">
        <v>520</v>
      </c>
    </row>
    <row r="733" spans="1:20" s="3" customFormat="1" ht="14" x14ac:dyDescent="0.3">
      <c r="B733" s="166"/>
      <c r="C733" s="167"/>
      <c r="D733" s="167"/>
      <c r="E733" s="167"/>
      <c r="F733" s="167"/>
      <c r="G733" s="167"/>
      <c r="H733" s="167"/>
      <c r="I733" s="167"/>
      <c r="J733" s="167"/>
      <c r="K733" s="167"/>
      <c r="L733" s="167">
        <f t="shared" ref="L733:R733" si="244">+K$676+K733</f>
        <v>1.4</v>
      </c>
      <c r="M733" s="167">
        <f t="shared" si="244"/>
        <v>2.5</v>
      </c>
      <c r="N733" s="168">
        <f t="shared" si="244"/>
        <v>3.3</v>
      </c>
      <c r="O733" s="168">
        <f t="shared" si="244"/>
        <v>4</v>
      </c>
      <c r="P733" s="168">
        <f t="shared" si="244"/>
        <v>4.5999999999999996</v>
      </c>
      <c r="Q733" s="168">
        <f t="shared" si="244"/>
        <v>5.75</v>
      </c>
      <c r="R733" s="168">
        <f t="shared" si="244"/>
        <v>7.55</v>
      </c>
      <c r="S733" s="109"/>
      <c r="T733" s="120" t="s">
        <v>517</v>
      </c>
    </row>
    <row r="734" spans="1:20" s="3" customFormat="1" ht="14" x14ac:dyDescent="0.3">
      <c r="B734" s="169"/>
      <c r="C734" s="170"/>
      <c r="D734" s="170"/>
      <c r="E734" s="170"/>
      <c r="F734" s="170"/>
      <c r="G734" s="170"/>
      <c r="H734" s="170"/>
      <c r="I734" s="170"/>
      <c r="J734" s="170"/>
      <c r="K734" s="170">
        <f t="shared" ref="K734:R734" si="245">+K$686+K733</f>
        <v>68.949438230808141</v>
      </c>
      <c r="L734" s="170">
        <f t="shared" si="245"/>
        <v>79.69818678861995</v>
      </c>
      <c r="M734" s="170">
        <f t="shared" si="245"/>
        <v>73.373654134365538</v>
      </c>
      <c r="N734" s="171">
        <f t="shared" si="245"/>
        <v>52.641264226920789</v>
      </c>
      <c r="O734" s="171">
        <f t="shared" si="245"/>
        <v>57.126850097327264</v>
      </c>
      <c r="P734" s="171">
        <f t="shared" si="245"/>
        <v>66.759152291688864</v>
      </c>
      <c r="Q734" s="171">
        <f t="shared" si="245"/>
        <v>72.995463299577438</v>
      </c>
      <c r="R734" s="171">
        <f t="shared" si="245"/>
        <v>64.55</v>
      </c>
      <c r="S734" s="109"/>
      <c r="T734" s="120" t="s">
        <v>518</v>
      </c>
    </row>
    <row r="735" spans="1:20" s="3" customFormat="1" ht="14" x14ac:dyDescent="0.3">
      <c r="B735" s="155"/>
      <c r="I735" s="156"/>
      <c r="J735" s="156"/>
      <c r="K735" s="156"/>
      <c r="L735" s="156"/>
      <c r="M735" s="156"/>
      <c r="N735" s="157"/>
      <c r="O735" s="157">
        <f>+O734/K734-1</f>
        <v>-0.17146750483890505</v>
      </c>
      <c r="P735" s="157">
        <f>+P734/L734-1</f>
        <v>-0.16235042500086894</v>
      </c>
      <c r="Q735" s="157">
        <f>+Q734/M734-1</f>
        <v>-5.1543137553915486E-3</v>
      </c>
      <c r="R735" s="157">
        <f>+R734/N734-1</f>
        <v>0.22622434981318462</v>
      </c>
      <c r="S735" s="109"/>
      <c r="T735" s="158" t="s">
        <v>519</v>
      </c>
    </row>
    <row r="736" spans="1:20" s="165" customFormat="1" ht="14" x14ac:dyDescent="0.3">
      <c r="A736" s="159"/>
      <c r="B736" s="160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>
        <f t="shared" ref="L736:R736" si="246">RATE(L$348-$K$348,,-$K734,L734)</f>
        <v>0.15589319991020656</v>
      </c>
      <c r="M736" s="161">
        <f t="shared" si="246"/>
        <v>3.1584262506872136E-2</v>
      </c>
      <c r="N736" s="162">
        <f t="shared" si="246"/>
        <v>-8.6030170927847677E-2</v>
      </c>
      <c r="O736" s="162">
        <f t="shared" si="246"/>
        <v>-4.5936268541566301E-2</v>
      </c>
      <c r="P736" s="162">
        <f t="shared" si="246"/>
        <v>-6.4356133321308217E-3</v>
      </c>
      <c r="Q736" s="162">
        <f t="shared" si="246"/>
        <v>9.5492788165980509E-3</v>
      </c>
      <c r="R736" s="162">
        <f t="shared" si="246"/>
        <v>-9.3748281976927961E-3</v>
      </c>
      <c r="S736" s="163"/>
      <c r="T736" s="164" t="s">
        <v>520</v>
      </c>
    </row>
    <row r="737" spans="1:20" s="3" customFormat="1" ht="14" x14ac:dyDescent="0.3">
      <c r="B737" s="166"/>
      <c r="C737" s="167"/>
      <c r="D737" s="167"/>
      <c r="E737" s="167"/>
      <c r="F737" s="167"/>
      <c r="G737" s="167"/>
      <c r="H737" s="167"/>
      <c r="I737" s="167"/>
      <c r="J737" s="167"/>
      <c r="K737" s="167"/>
      <c r="L737" s="167"/>
      <c r="M737" s="167">
        <f t="shared" ref="M737:R737" si="247">+L$676+L737</f>
        <v>1.1000000000000001</v>
      </c>
      <c r="N737" s="168">
        <f t="shared" si="247"/>
        <v>1.9000000000000001</v>
      </c>
      <c r="O737" s="168">
        <f t="shared" si="247"/>
        <v>2.6</v>
      </c>
      <c r="P737" s="168">
        <f t="shared" si="247"/>
        <v>3.2</v>
      </c>
      <c r="Q737" s="168">
        <f t="shared" si="247"/>
        <v>4.3499999999999996</v>
      </c>
      <c r="R737" s="168">
        <f t="shared" si="247"/>
        <v>6.1499999999999995</v>
      </c>
      <c r="S737" s="109"/>
      <c r="T737" s="120" t="s">
        <v>517</v>
      </c>
    </row>
    <row r="738" spans="1:20" s="3" customFormat="1" ht="14" x14ac:dyDescent="0.3">
      <c r="B738" s="169"/>
      <c r="C738" s="170"/>
      <c r="D738" s="170"/>
      <c r="E738" s="170"/>
      <c r="F738" s="170"/>
      <c r="G738" s="170"/>
      <c r="H738" s="170"/>
      <c r="I738" s="170"/>
      <c r="J738" s="170"/>
      <c r="K738" s="170"/>
      <c r="L738" s="170">
        <f t="shared" ref="L738:R738" si="248">+L$686+L737</f>
        <v>78.298186788619944</v>
      </c>
      <c r="M738" s="170">
        <f t="shared" si="248"/>
        <v>71.973654134365532</v>
      </c>
      <c r="N738" s="171">
        <f t="shared" si="248"/>
        <v>51.241264226920791</v>
      </c>
      <c r="O738" s="171">
        <f t="shared" si="248"/>
        <v>55.726850097327265</v>
      </c>
      <c r="P738" s="171">
        <f t="shared" si="248"/>
        <v>65.359152291688858</v>
      </c>
      <c r="Q738" s="171">
        <f t="shared" si="248"/>
        <v>71.595463299577432</v>
      </c>
      <c r="R738" s="171">
        <f t="shared" si="248"/>
        <v>63.15</v>
      </c>
      <c r="S738" s="109"/>
      <c r="T738" s="120" t="s">
        <v>518</v>
      </c>
    </row>
    <row r="739" spans="1:20" s="3" customFormat="1" ht="14" x14ac:dyDescent="0.3">
      <c r="B739" s="155"/>
      <c r="I739" s="156"/>
      <c r="J739" s="156"/>
      <c r="K739" s="156"/>
      <c r="L739" s="156"/>
      <c r="M739" s="156"/>
      <c r="N739" s="157"/>
      <c r="O739" s="157">
        <f>+O738/L738-1</f>
        <v>-0.28827406632324792</v>
      </c>
      <c r="P739" s="157">
        <f>+P738/M738-1</f>
        <v>-9.1901709343925386E-2</v>
      </c>
      <c r="Q739" s="157">
        <f>+Q738/N738-1</f>
        <v>0.39722281211717436</v>
      </c>
      <c r="R739" s="157">
        <f>+R738/O738-1</f>
        <v>0.13320598400426653</v>
      </c>
      <c r="S739" s="109"/>
      <c r="T739" s="158" t="s">
        <v>519</v>
      </c>
    </row>
    <row r="740" spans="1:20" s="165" customFormat="1" ht="14" x14ac:dyDescent="0.3">
      <c r="A740" s="159"/>
      <c r="B740" s="160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>
        <f t="shared" ref="M740:R740" si="249">RATE(M$348-$L$348,,-$L738,M738)</f>
        <v>-8.0774956785763477E-2</v>
      </c>
      <c r="N740" s="162">
        <f t="shared" si="249"/>
        <v>-0.19102692803390259</v>
      </c>
      <c r="O740" s="162">
        <f t="shared" si="249"/>
        <v>-0.10716556827154945</v>
      </c>
      <c r="P740" s="162">
        <f t="shared" si="249"/>
        <v>-4.4152350631191509E-2</v>
      </c>
      <c r="Q740" s="162">
        <f t="shared" si="249"/>
        <v>-1.7739319457536942E-2</v>
      </c>
      <c r="R740" s="162">
        <f t="shared" si="249"/>
        <v>-3.5200784482178504E-2</v>
      </c>
      <c r="S740" s="163"/>
      <c r="T740" s="164" t="s">
        <v>520</v>
      </c>
    </row>
    <row r="741" spans="1:20" s="3" customFormat="1" ht="14" x14ac:dyDescent="0.3">
      <c r="B741" s="166"/>
      <c r="C741" s="167"/>
      <c r="D741" s="167"/>
      <c r="E741" s="167"/>
      <c r="F741" s="167"/>
      <c r="G741" s="167"/>
      <c r="H741" s="167"/>
      <c r="I741" s="167"/>
      <c r="J741" s="167"/>
      <c r="K741" s="167"/>
      <c r="L741" s="167"/>
      <c r="M741" s="167"/>
      <c r="N741" s="168">
        <f>+M$676+M741</f>
        <v>0.8</v>
      </c>
      <c r="O741" s="168">
        <f>+N$676+N741</f>
        <v>1.5</v>
      </c>
      <c r="P741" s="168">
        <f>+O$676+O741</f>
        <v>2.1</v>
      </c>
      <c r="Q741" s="168">
        <f>+P$676+P741</f>
        <v>3.25</v>
      </c>
      <c r="R741" s="168">
        <f>+Q$676+Q741</f>
        <v>5.05</v>
      </c>
      <c r="S741" s="109"/>
      <c r="T741" s="120" t="s">
        <v>517</v>
      </c>
    </row>
    <row r="742" spans="1:20" s="3" customFormat="1" ht="14" x14ac:dyDescent="0.3">
      <c r="B742" s="169"/>
      <c r="C742" s="170"/>
      <c r="D742" s="170"/>
      <c r="E742" s="170"/>
      <c r="F742" s="170"/>
      <c r="G742" s="170"/>
      <c r="H742" s="170"/>
      <c r="I742" s="170"/>
      <c r="J742" s="170"/>
      <c r="K742" s="170"/>
      <c r="L742" s="170"/>
      <c r="M742" s="170">
        <f t="shared" ref="M742:R742" si="250">+M$686+M741</f>
        <v>70.873654134365538</v>
      </c>
      <c r="N742" s="171">
        <f t="shared" si="250"/>
        <v>50.141264226920789</v>
      </c>
      <c r="O742" s="171">
        <f t="shared" si="250"/>
        <v>54.626850097327264</v>
      </c>
      <c r="P742" s="171">
        <f t="shared" si="250"/>
        <v>64.259152291688864</v>
      </c>
      <c r="Q742" s="171">
        <f t="shared" si="250"/>
        <v>70.495463299577438</v>
      </c>
      <c r="R742" s="171">
        <f t="shared" si="250"/>
        <v>62.05</v>
      </c>
      <c r="S742" s="109"/>
      <c r="T742" s="120" t="s">
        <v>518</v>
      </c>
    </row>
    <row r="743" spans="1:20" s="3" customFormat="1" ht="14" x14ac:dyDescent="0.3">
      <c r="B743" s="155"/>
      <c r="I743" s="156"/>
      <c r="J743" s="156"/>
      <c r="K743" s="156"/>
      <c r="L743" s="156"/>
      <c r="M743" s="156"/>
      <c r="N743" s="157"/>
      <c r="O743" s="157">
        <f>+O742/M742-1</f>
        <v>-0.22923615602261505</v>
      </c>
      <c r="P743" s="157">
        <f>+P742/N742-1</f>
        <v>0.28156226777361937</v>
      </c>
      <c r="Q743" s="157">
        <f>+Q742/O742-1</f>
        <v>0.29049108952790559</v>
      </c>
      <c r="R743" s="157">
        <f>+R742/P742-1</f>
        <v>-3.4378796061002359E-2</v>
      </c>
      <c r="S743" s="109"/>
      <c r="T743" s="158" t="s">
        <v>519</v>
      </c>
    </row>
    <row r="744" spans="1:20" s="165" customFormat="1" ht="14" x14ac:dyDescent="0.3">
      <c r="A744" s="159"/>
      <c r="B744" s="160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2">
        <f>RATE(N$348-$M$348,,-$M742,N742)</f>
        <v>-0.292526047381998</v>
      </c>
      <c r="O744" s="162">
        <f>RATE(O$348-$M$348,,-$M742,O742)</f>
        <v>-0.12206842864673188</v>
      </c>
      <c r="P744" s="162">
        <f>RATE(P$348-$M$348,,-$M742,P742)</f>
        <v>-3.2130682700109055E-2</v>
      </c>
      <c r="Q744" s="162">
        <f>RATE(Q$348-$M$348,,-$M742,Q742)</f>
        <v>-1.336709605456269E-3</v>
      </c>
      <c r="R744" s="162">
        <f>RATE(R$348-$M$348,,-$M742,R742)</f>
        <v>-2.6241207376625653E-2</v>
      </c>
      <c r="S744" s="163"/>
      <c r="T744" s="164" t="s">
        <v>520</v>
      </c>
    </row>
    <row r="745" spans="1:20" s="3" customFormat="1" ht="14" x14ac:dyDescent="0.3">
      <c r="B745" s="166"/>
      <c r="C745" s="167"/>
      <c r="D745" s="167"/>
      <c r="E745" s="167"/>
      <c r="F745" s="167"/>
      <c r="G745" s="167"/>
      <c r="H745" s="167"/>
      <c r="I745" s="167"/>
      <c r="J745" s="167"/>
      <c r="K745" s="167"/>
      <c r="L745" s="167"/>
      <c r="M745" s="167"/>
      <c r="N745" s="168"/>
      <c r="O745" s="168">
        <f>+N$676+N745</f>
        <v>0.7</v>
      </c>
      <c r="P745" s="168">
        <f>+O$676+O745</f>
        <v>1.2999999999999998</v>
      </c>
      <c r="Q745" s="168">
        <f>+P$676+P745</f>
        <v>2.4499999999999997</v>
      </c>
      <c r="R745" s="168">
        <f>+Q$676+Q745</f>
        <v>4.25</v>
      </c>
      <c r="S745" s="109"/>
      <c r="T745" s="120" t="s">
        <v>517</v>
      </c>
    </row>
    <row r="746" spans="1:20" s="3" customFormat="1" ht="14" x14ac:dyDescent="0.3">
      <c r="B746" s="169"/>
      <c r="C746" s="170"/>
      <c r="D746" s="170"/>
      <c r="E746" s="170"/>
      <c r="F746" s="170"/>
      <c r="G746" s="170"/>
      <c r="H746" s="170"/>
      <c r="I746" s="170"/>
      <c r="J746" s="170"/>
      <c r="K746" s="170"/>
      <c r="L746" s="170"/>
      <c r="M746" s="170"/>
      <c r="N746" s="171">
        <f>+N$686+N745</f>
        <v>49.341264226920792</v>
      </c>
      <c r="O746" s="171">
        <f>+O$686+O745</f>
        <v>53.826850097327267</v>
      </c>
      <c r="P746" s="171">
        <f>+P$686+P745</f>
        <v>63.459152291688859</v>
      </c>
      <c r="Q746" s="171">
        <f>+Q$686+Q745</f>
        <v>69.69546329957744</v>
      </c>
      <c r="R746" s="171">
        <f>+R$686+R745</f>
        <v>61.25</v>
      </c>
      <c r="S746" s="109"/>
      <c r="T746" s="120" t="s">
        <v>518</v>
      </c>
    </row>
    <row r="747" spans="1:20" s="3" customFormat="1" ht="14" x14ac:dyDescent="0.3">
      <c r="B747" s="155"/>
      <c r="I747" s="156"/>
      <c r="J747" s="156"/>
      <c r="K747" s="156"/>
      <c r="L747" s="156"/>
      <c r="M747" s="156"/>
      <c r="N747" s="157"/>
      <c r="O747" s="157">
        <f>+O746/N746-1</f>
        <v>9.0909423191453564E-2</v>
      </c>
      <c r="P747" s="157">
        <f>+P746/O746-1</f>
        <v>0.17894976534842555</v>
      </c>
      <c r="Q747" s="157">
        <f>+Q746/P746-1</f>
        <v>9.8272838238107729E-2</v>
      </c>
      <c r="R747" s="157">
        <f>+R746/Q746-1</f>
        <v>-0.12117665770117125</v>
      </c>
      <c r="S747" s="109"/>
      <c r="T747" s="158" t="s">
        <v>519</v>
      </c>
    </row>
    <row r="748" spans="1:20" s="165" customFormat="1" ht="14" x14ac:dyDescent="0.3">
      <c r="A748" s="159"/>
      <c r="B748" s="160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2"/>
      <c r="O748" s="162">
        <f>RATE(O$348-$N$348,,-$N746,O746)</f>
        <v>9.0909423191453606E-2</v>
      </c>
      <c r="P748" s="162">
        <f>RATE(P$348-$N$348,,-$N746,P746)</f>
        <v>0.13407557441643533</v>
      </c>
      <c r="Q748" s="162">
        <f>RATE(Q$348-$N$348,,-$N746,Q746)</f>
        <v>0.12201349095531676</v>
      </c>
      <c r="R748" s="162">
        <f>RATE(R$348-$N$348,,-$N746,R746)</f>
        <v>5.553819994028085E-2</v>
      </c>
      <c r="S748" s="163"/>
      <c r="T748" s="164" t="s">
        <v>520</v>
      </c>
    </row>
  </sheetData>
  <mergeCells count="59">
    <mergeCell ref="B374:N374"/>
    <mergeCell ref="B349:N349"/>
    <mergeCell ref="B350:N350"/>
    <mergeCell ref="B356:N356"/>
    <mergeCell ref="B362:N362"/>
    <mergeCell ref="B368:N368"/>
    <mergeCell ref="B440:N440"/>
    <mergeCell ref="B380:N380"/>
    <mergeCell ref="B386:N386"/>
    <mergeCell ref="B392:N392"/>
    <mergeCell ref="B398:N398"/>
    <mergeCell ref="B403:N403"/>
    <mergeCell ref="B404:N404"/>
    <mergeCell ref="B410:N410"/>
    <mergeCell ref="B416:N416"/>
    <mergeCell ref="B422:N422"/>
    <mergeCell ref="B428:N428"/>
    <mergeCell ref="B434:N434"/>
    <mergeCell ref="B498:N498"/>
    <mergeCell ref="B446:N446"/>
    <mergeCell ref="B447:N447"/>
    <mergeCell ref="B453:N453"/>
    <mergeCell ref="B459:N459"/>
    <mergeCell ref="B460:N460"/>
    <mergeCell ref="B467:N467"/>
    <mergeCell ref="B473:N473"/>
    <mergeCell ref="B479:N479"/>
    <mergeCell ref="B485:N485"/>
    <mergeCell ref="B491:N491"/>
    <mergeCell ref="B497:N497"/>
    <mergeCell ref="B583:N583"/>
    <mergeCell ref="B506:N506"/>
    <mergeCell ref="B514:N514"/>
    <mergeCell ref="B515:N515"/>
    <mergeCell ref="B523:N523"/>
    <mergeCell ref="B531:N531"/>
    <mergeCell ref="B539:N539"/>
    <mergeCell ref="B546:N546"/>
    <mergeCell ref="B554:N554"/>
    <mergeCell ref="B562:N562"/>
    <mergeCell ref="B569:N569"/>
    <mergeCell ref="B576:N576"/>
    <mergeCell ref="B660:N660"/>
    <mergeCell ref="B591:N591"/>
    <mergeCell ref="B592:N592"/>
    <mergeCell ref="B598:N598"/>
    <mergeCell ref="B604:N604"/>
    <mergeCell ref="B609:N609"/>
    <mergeCell ref="B610:N610"/>
    <mergeCell ref="B615:N615"/>
    <mergeCell ref="B620:N620"/>
    <mergeCell ref="B625:N625"/>
    <mergeCell ref="B630:N630"/>
    <mergeCell ref="B631:N631"/>
    <mergeCell ref="B663:N663"/>
    <mergeCell ref="B666:N666"/>
    <mergeCell ref="B671:N671"/>
    <mergeCell ref="B687:N687"/>
    <mergeCell ref="B696:N696"/>
  </mergeCells>
  <conditionalFormatting sqref="B349:B356">
    <cfRule type="cellIs" dxfId="291" priority="216" operator="lessThan">
      <formula>0</formula>
    </cfRule>
  </conditionalFormatting>
  <conditionalFormatting sqref="B361:B386">
    <cfRule type="cellIs" dxfId="290" priority="221" operator="lessThan">
      <formula>0</formula>
    </cfRule>
  </conditionalFormatting>
  <conditionalFormatting sqref="B391:B392">
    <cfRule type="cellIs" dxfId="289" priority="222" operator="lessThan">
      <formula>0</formula>
    </cfRule>
  </conditionalFormatting>
  <conditionalFormatting sqref="B397:B398">
    <cfRule type="cellIs" dxfId="288" priority="223" operator="lessThan">
      <formula>0</formula>
    </cfRule>
  </conditionalFormatting>
  <conditionalFormatting sqref="B403:B404">
    <cfRule type="cellIs" dxfId="287" priority="265" operator="lessThan">
      <formula>0</formula>
    </cfRule>
  </conditionalFormatting>
  <conditionalFormatting sqref="B409:B410">
    <cfRule type="cellIs" dxfId="286" priority="209" operator="lessThan">
      <formula>0</formula>
    </cfRule>
  </conditionalFormatting>
  <conditionalFormatting sqref="B415:B416">
    <cfRule type="cellIs" dxfId="285" priority="205" operator="lessThan">
      <formula>0</formula>
    </cfRule>
  </conditionalFormatting>
  <conditionalFormatting sqref="B421:B422">
    <cfRule type="cellIs" dxfId="284" priority="201" operator="lessThan">
      <formula>0</formula>
    </cfRule>
  </conditionalFormatting>
  <conditionalFormatting sqref="B427:B428">
    <cfRule type="cellIs" dxfId="283" priority="197" operator="lessThan">
      <formula>0</formula>
    </cfRule>
  </conditionalFormatting>
  <conditionalFormatting sqref="B433:B434">
    <cfRule type="cellIs" dxfId="282" priority="194" operator="lessThan">
      <formula>0</formula>
    </cfRule>
  </conditionalFormatting>
  <conditionalFormatting sqref="B439:B440">
    <cfRule type="cellIs" dxfId="281" priority="192" operator="lessThan">
      <formula>0</formula>
    </cfRule>
  </conditionalFormatting>
  <conditionalFormatting sqref="B445:B447">
    <cfRule type="cellIs" dxfId="280" priority="188" operator="lessThan">
      <formula>0</formula>
    </cfRule>
  </conditionalFormatting>
  <conditionalFormatting sqref="B452:B453">
    <cfRule type="cellIs" dxfId="279" priority="184" operator="lessThan">
      <formula>0</formula>
    </cfRule>
  </conditionalFormatting>
  <conditionalFormatting sqref="B458:B465">
    <cfRule type="cellIs" dxfId="278" priority="155" operator="lessThan">
      <formula>0</formula>
    </cfRule>
  </conditionalFormatting>
  <conditionalFormatting sqref="B461:B465">
    <cfRule type="expression" dxfId="277" priority="154">
      <formula>B461/#REF!&lt;1</formula>
    </cfRule>
    <cfRule type="expression" dxfId="276" priority="153">
      <formula>B461/#REF!&gt;1</formula>
    </cfRule>
  </conditionalFormatting>
  <conditionalFormatting sqref="B473">
    <cfRule type="cellIs" dxfId="275" priority="123" operator="lessThan">
      <formula>0</formula>
    </cfRule>
  </conditionalFormatting>
  <conditionalFormatting sqref="B479">
    <cfRule type="cellIs" dxfId="274" priority="122" operator="lessThan">
      <formula>0</formula>
    </cfRule>
  </conditionalFormatting>
  <conditionalFormatting sqref="B485">
    <cfRule type="cellIs" dxfId="273" priority="121" operator="lessThan">
      <formula>0</formula>
    </cfRule>
  </conditionalFormatting>
  <conditionalFormatting sqref="B491">
    <cfRule type="cellIs" dxfId="272" priority="20" operator="lessThan">
      <formula>0</formula>
    </cfRule>
  </conditionalFormatting>
  <conditionalFormatting sqref="B497:B498">
    <cfRule type="cellIs" dxfId="271" priority="240" operator="lessThan">
      <formula>0</formula>
    </cfRule>
  </conditionalFormatting>
  <conditionalFormatting sqref="B506:B512">
    <cfRule type="cellIs" dxfId="270" priority="152" operator="lessThan">
      <formula>0</formula>
    </cfRule>
  </conditionalFormatting>
  <conditionalFormatting sqref="B507:B511">
    <cfRule type="expression" dxfId="269" priority="151">
      <formula>B507/#REF!&lt;1</formula>
    </cfRule>
  </conditionalFormatting>
  <conditionalFormatting sqref="B507:B512">
    <cfRule type="expression" dxfId="268" priority="150">
      <formula>B507/#REF!&gt;1</formula>
    </cfRule>
  </conditionalFormatting>
  <conditionalFormatting sqref="B512">
    <cfRule type="expression" dxfId="267" priority="176">
      <formula>B512/#REF!&lt;1</formula>
    </cfRule>
  </conditionalFormatting>
  <conditionalFormatting sqref="B514:B515">
    <cfRule type="cellIs" dxfId="266" priority="288" operator="lessThan">
      <formula>0</formula>
    </cfRule>
  </conditionalFormatting>
  <conditionalFormatting sqref="B521 B529">
    <cfRule type="expression" dxfId="265" priority="147">
      <formula>B521/#REF!&gt;1</formula>
    </cfRule>
    <cfRule type="expression" dxfId="264" priority="148">
      <formula>B521/#REF!&lt;1</formula>
    </cfRule>
    <cfRule type="cellIs" dxfId="263" priority="149" operator="lessThan">
      <formula>0</formula>
    </cfRule>
  </conditionalFormatting>
  <conditionalFormatting sqref="B523">
    <cfRule type="cellIs" dxfId="262" priority="289" operator="lessThan">
      <formula>0</formula>
    </cfRule>
  </conditionalFormatting>
  <conditionalFormatting sqref="B531">
    <cfRule type="cellIs" dxfId="261" priority="287" operator="lessThan">
      <formula>0</formula>
    </cfRule>
  </conditionalFormatting>
  <conditionalFormatting sqref="B537 B568 B597">
    <cfRule type="expression" dxfId="260" priority="292">
      <formula>B537/#REF!&lt;1</formula>
    </cfRule>
    <cfRule type="expression" dxfId="259" priority="291">
      <formula>B537/#REF!&gt;1</formula>
    </cfRule>
  </conditionalFormatting>
  <conditionalFormatting sqref="B539">
    <cfRule type="cellIs" dxfId="258" priority="285" operator="lessThan">
      <formula>0</formula>
    </cfRule>
  </conditionalFormatting>
  <conditionalFormatting sqref="B546">
    <cfRule type="cellIs" dxfId="257" priority="239" operator="lessThan">
      <formula>0</formula>
    </cfRule>
  </conditionalFormatting>
  <conditionalFormatting sqref="B552">
    <cfRule type="cellIs" dxfId="256" priority="175" operator="lessThan">
      <formula>0</formula>
    </cfRule>
    <cfRule type="expression" dxfId="255" priority="174">
      <formula>B552/#REF!&lt;1</formula>
    </cfRule>
    <cfRule type="expression" dxfId="254" priority="173">
      <formula>B552/#REF!&gt;1</formula>
    </cfRule>
  </conditionalFormatting>
  <conditionalFormatting sqref="B560">
    <cfRule type="cellIs" dxfId="253" priority="172" operator="lessThan">
      <formula>0</formula>
    </cfRule>
    <cfRule type="expression" dxfId="252" priority="170">
      <formula>B560/#REF!&gt;1</formula>
    </cfRule>
    <cfRule type="expression" dxfId="251" priority="171">
      <formula>B560/#REF!&lt;1</formula>
    </cfRule>
  </conditionalFormatting>
  <conditionalFormatting sqref="B568:B574">
    <cfRule type="cellIs" dxfId="250" priority="220" operator="lessThan">
      <formula>0</formula>
    </cfRule>
  </conditionalFormatting>
  <conditionalFormatting sqref="B582">
    <cfRule type="expression" dxfId="249" priority="143">
      <formula>B582/#REF!&gt;1</formula>
    </cfRule>
    <cfRule type="expression" dxfId="248" priority="144">
      <formula>B582/#REF!&lt;1</formula>
    </cfRule>
  </conditionalFormatting>
  <conditionalFormatting sqref="B583:B589">
    <cfRule type="cellIs" dxfId="247" priority="169" operator="lessThan">
      <formula>0</formula>
    </cfRule>
  </conditionalFormatting>
  <conditionalFormatting sqref="B589">
    <cfRule type="expression" dxfId="246" priority="167">
      <formula>B589/#REF!&gt;1</formula>
    </cfRule>
    <cfRule type="expression" dxfId="245" priority="168">
      <formula>B589/#REF!&lt;1</formula>
    </cfRule>
  </conditionalFormatting>
  <conditionalFormatting sqref="B591:B629">
    <cfRule type="cellIs" dxfId="244" priority="219" operator="lessThan">
      <formula>0</formula>
    </cfRule>
  </conditionalFormatting>
  <conditionalFormatting sqref="B630:B631">
    <cfRule type="cellIs" dxfId="243" priority="230" operator="lessThan">
      <formula>0</formula>
    </cfRule>
  </conditionalFormatting>
  <conditionalFormatting sqref="B632:B636">
    <cfRule type="expression" dxfId="242" priority="10">
      <formula>B632/A632&lt;1</formula>
    </cfRule>
    <cfRule type="expression" dxfId="241" priority="11">
      <formula>B632/A632&gt;1</formula>
    </cfRule>
  </conditionalFormatting>
  <conditionalFormatting sqref="B660">
    <cfRule type="cellIs" dxfId="240" priority="229" operator="lessThan">
      <formula>0</formula>
    </cfRule>
  </conditionalFormatting>
  <conditionalFormatting sqref="B663">
    <cfRule type="cellIs" dxfId="239" priority="24" operator="lessThan">
      <formula>0</formula>
    </cfRule>
  </conditionalFormatting>
  <conditionalFormatting sqref="B666:B671 B687:B688 B690:H693 B695:B696">
    <cfRule type="cellIs" dxfId="238" priority="218" operator="lessThan">
      <formula>0</formula>
    </cfRule>
  </conditionalFormatting>
  <conditionalFormatting sqref="B387:N389">
    <cfRule type="cellIs" dxfId="237" priority="215" operator="lessThan">
      <formula>0</formula>
    </cfRule>
  </conditionalFormatting>
  <conditionalFormatting sqref="B393:N395">
    <cfRule type="cellIs" dxfId="236" priority="214" operator="lessThan">
      <formula>0</formula>
    </cfRule>
  </conditionalFormatting>
  <conditionalFormatting sqref="B405:N407">
    <cfRule type="cellIs" dxfId="235" priority="208" operator="lessThan">
      <formula>0</formula>
    </cfRule>
  </conditionalFormatting>
  <conditionalFormatting sqref="B411:N413">
    <cfRule type="cellIs" dxfId="234" priority="204" operator="lessThan">
      <formula>0</formula>
    </cfRule>
  </conditionalFormatting>
  <conditionalFormatting sqref="B417:N419">
    <cfRule type="cellIs" dxfId="233" priority="200" operator="lessThan">
      <formula>0</formula>
    </cfRule>
  </conditionalFormatting>
  <conditionalFormatting sqref="B423:N425">
    <cfRule type="cellIs" dxfId="232" priority="196" operator="lessThan">
      <formula>0</formula>
    </cfRule>
  </conditionalFormatting>
  <conditionalFormatting sqref="B435:N437">
    <cfRule type="cellIs" dxfId="231" priority="191" operator="lessThan">
      <formula>0</formula>
    </cfRule>
  </conditionalFormatting>
  <conditionalFormatting sqref="B441:N443">
    <cfRule type="cellIs" dxfId="230" priority="187" operator="lessThan">
      <formula>0</formula>
    </cfRule>
  </conditionalFormatting>
  <conditionalFormatting sqref="B448:N450">
    <cfRule type="cellIs" dxfId="229" priority="183" operator="lessThan">
      <formula>0</formula>
    </cfRule>
  </conditionalFormatting>
  <conditionalFormatting sqref="B454:N456">
    <cfRule type="cellIs" dxfId="228" priority="180" operator="lessThan">
      <formula>0</formula>
    </cfRule>
  </conditionalFormatting>
  <conditionalFormatting sqref="B552:N552 B560:N560 B575:N575 B589:N589 B390:M390 B396:M396 B408:M408 B414:M414 B420:M420 B426:M426 B438:M438 B444:M444 B451:M451 B457:M457 B467 B554 B562 B576 S576:T576 S583:T583">
    <cfRule type="cellIs" dxfId="227" priority="290" operator="lessThan">
      <formula>0</formula>
    </cfRule>
  </conditionalFormatting>
  <conditionalFormatting sqref="B552:N552 B560:N560 B575:N575 B589:N589">
    <cfRule type="expression" dxfId="226" priority="178">
      <formula>B552/#REF!&lt;1</formula>
    </cfRule>
  </conditionalFormatting>
  <conditionalFormatting sqref="B552:N552 B560:N560 B589:N589 B575:N575">
    <cfRule type="expression" dxfId="225" priority="177">
      <formula>B552/#REF!&gt;1</formula>
    </cfRule>
  </conditionalFormatting>
  <conditionalFormatting sqref="B637:N656">
    <cfRule type="expression" dxfId="224" priority="12">
      <formula>B637/#REF!&lt;1</formula>
    </cfRule>
    <cfRule type="expression" dxfId="223" priority="13">
      <formula>B637/#REF!&gt;1</formula>
    </cfRule>
  </conditionalFormatting>
  <conditionalFormatting sqref="B680:N683">
    <cfRule type="cellIs" dxfId="222" priority="217" operator="lessThan">
      <formula>0</formula>
    </cfRule>
  </conditionalFormatting>
  <conditionalFormatting sqref="B697:N748">
    <cfRule type="cellIs" dxfId="221" priority="29" operator="lessThan">
      <formula>0</formula>
    </cfRule>
  </conditionalFormatting>
  <conditionalFormatting sqref="B632:O636">
    <cfRule type="expression" dxfId="220" priority="8">
      <formula>B632/#REF!&lt;1</formula>
    </cfRule>
    <cfRule type="expression" dxfId="219" priority="9">
      <formula>B632/#REF!&gt;1</formula>
    </cfRule>
  </conditionalFormatting>
  <conditionalFormatting sqref="B637:P656">
    <cfRule type="expression" dxfId="218" priority="14">
      <formula>B637/#REF!&lt;1</formula>
    </cfRule>
    <cfRule type="expression" dxfId="217" priority="15">
      <formula>B637/#REF!&gt;1</formula>
    </cfRule>
  </conditionalFormatting>
  <conditionalFormatting sqref="B348:R348">
    <cfRule type="cellIs" dxfId="216" priority="116" operator="lessThan">
      <formula>0</formula>
    </cfRule>
  </conditionalFormatting>
  <conditionalFormatting sqref="B357:R360">
    <cfRule type="cellIs" dxfId="215" priority="16" operator="lessThan">
      <formula>0</formula>
    </cfRule>
  </conditionalFormatting>
  <conditionalFormatting sqref="B399:R402">
    <cfRule type="cellIs" dxfId="214" priority="109" operator="lessThan">
      <formula>0</formula>
    </cfRule>
  </conditionalFormatting>
  <conditionalFormatting sqref="B429:R433">
    <cfRule type="cellIs" dxfId="213" priority="96" operator="lessThan">
      <formula>0</formula>
    </cfRule>
  </conditionalFormatting>
  <conditionalFormatting sqref="B466:R466">
    <cfRule type="cellIs" dxfId="212" priority="38" operator="lessThan">
      <formula>0</formula>
    </cfRule>
  </conditionalFormatting>
  <conditionalFormatting sqref="B492:R496">
    <cfRule type="expression" dxfId="211" priority="17">
      <formula>B492/A492&gt;1</formula>
    </cfRule>
    <cfRule type="expression" dxfId="210" priority="18">
      <formula>B492/A492&lt;1</formula>
    </cfRule>
    <cfRule type="cellIs" dxfId="209" priority="19" operator="lessThan">
      <formula>0</formula>
    </cfRule>
  </conditionalFormatting>
  <conditionalFormatting sqref="B504:R504">
    <cfRule type="expression" dxfId="208" priority="119">
      <formula>B504/#REF!&lt;1</formula>
    </cfRule>
    <cfRule type="expression" dxfId="207" priority="118">
      <formula>B504/#REF!&gt;1</formula>
    </cfRule>
  </conditionalFormatting>
  <conditionalFormatting sqref="B505:R505">
    <cfRule type="cellIs" dxfId="206" priority="37" operator="lessThan">
      <formula>0</formula>
    </cfRule>
  </conditionalFormatting>
  <conditionalFormatting sqref="B513:R513">
    <cfRule type="cellIs" dxfId="205" priority="36" operator="lessThan">
      <formula>0</formula>
    </cfRule>
  </conditionalFormatting>
  <conditionalFormatting sqref="B522:R522">
    <cfRule type="cellIs" dxfId="204" priority="35" operator="lessThan">
      <formula>0</formula>
    </cfRule>
  </conditionalFormatting>
  <conditionalFormatting sqref="B530:R530">
    <cfRule type="cellIs" dxfId="203" priority="34" operator="lessThan">
      <formula>0</formula>
    </cfRule>
  </conditionalFormatting>
  <conditionalFormatting sqref="B537:R537">
    <cfRule type="cellIs" dxfId="202" priority="70" operator="lessThan">
      <formula>0</formula>
    </cfRule>
  </conditionalFormatting>
  <conditionalFormatting sqref="B538:R538">
    <cfRule type="cellIs" dxfId="201" priority="33" operator="lessThan">
      <formula>0</formula>
    </cfRule>
  </conditionalFormatting>
  <conditionalFormatting sqref="B553:R553">
    <cfRule type="cellIs" dxfId="200" priority="32" operator="lessThan">
      <formula>0</formula>
    </cfRule>
  </conditionalFormatting>
  <conditionalFormatting sqref="B561:R561">
    <cfRule type="cellIs" dxfId="199" priority="31" operator="lessThan">
      <formula>0</formula>
    </cfRule>
  </conditionalFormatting>
  <conditionalFormatting sqref="B575:R575">
    <cfRule type="expression" dxfId="198" priority="57">
      <formula>B575/A575&lt;1</formula>
    </cfRule>
    <cfRule type="expression" dxfId="197" priority="56">
      <formula>B575/A575&gt;1</formula>
    </cfRule>
  </conditionalFormatting>
  <conditionalFormatting sqref="B582:R582">
    <cfRule type="cellIs" dxfId="196" priority="52" operator="lessThan">
      <formula>0</formula>
    </cfRule>
  </conditionalFormatting>
  <conditionalFormatting sqref="B589:R589">
    <cfRule type="expression" dxfId="195" priority="53">
      <formula>B589/A589&gt;1</formula>
    </cfRule>
    <cfRule type="expression" dxfId="194" priority="54">
      <formula>B589/A589&lt;1</formula>
    </cfRule>
  </conditionalFormatting>
  <conditionalFormatting sqref="B590:R590">
    <cfRule type="cellIs" dxfId="193" priority="30" operator="lessThan">
      <formula>0</formula>
    </cfRule>
  </conditionalFormatting>
  <conditionalFormatting sqref="B632:R636">
    <cfRule type="expression" dxfId="192" priority="6">
      <formula>B632/A632&lt;1</formula>
    </cfRule>
    <cfRule type="expression" dxfId="191" priority="7">
      <formula>B632/A632&gt;1</formula>
    </cfRule>
  </conditionalFormatting>
  <conditionalFormatting sqref="B637:R651">
    <cfRule type="expression" dxfId="190" priority="3">
      <formula>B637/A637&gt;1</formula>
    </cfRule>
    <cfRule type="expression" dxfId="189" priority="4">
      <formula>B637/A637&lt;1</formula>
    </cfRule>
    <cfRule type="cellIs" dxfId="188" priority="5" operator="lessThan">
      <formula>0</formula>
    </cfRule>
  </conditionalFormatting>
  <conditionalFormatting sqref="B652:R656">
    <cfRule type="expression" dxfId="187" priority="1">
      <formula>B652/A652&lt;1</formula>
    </cfRule>
    <cfRule type="expression" dxfId="186" priority="2">
      <formula>B652/A652&gt;1</formula>
    </cfRule>
  </conditionalFormatting>
  <conditionalFormatting sqref="B661:R662">
    <cfRule type="expression" dxfId="185" priority="146">
      <formula>B661/A661&lt;1</formula>
    </cfRule>
    <cfRule type="expression" dxfId="184" priority="145">
      <formula>B661/A661&gt;1</formula>
    </cfRule>
  </conditionalFormatting>
  <conditionalFormatting sqref="B664:R665">
    <cfRule type="expression" dxfId="183" priority="23">
      <formula>B664/A664&lt;1</formula>
    </cfRule>
    <cfRule type="expression" dxfId="182" priority="22">
      <formula>B664/A664&gt;1</formula>
    </cfRule>
  </conditionalFormatting>
  <conditionalFormatting sqref="B672:R672">
    <cfRule type="cellIs" dxfId="181" priority="110" operator="lessThan">
      <formula>0</formula>
    </cfRule>
  </conditionalFormatting>
  <conditionalFormatting sqref="B657:S659 B673:S674 B676:R676 B679:S679">
    <cfRule type="cellIs" dxfId="180" priority="85" operator="lessThan">
      <formula>0</formula>
    </cfRule>
  </conditionalFormatting>
  <conditionalFormatting sqref="B661:S662">
    <cfRule type="cellIs" dxfId="179" priority="49" operator="lessThan">
      <formula>0</formula>
    </cfRule>
  </conditionalFormatting>
  <conditionalFormatting sqref="B664:S670">
    <cfRule type="cellIs" dxfId="178" priority="21" operator="lessThan">
      <formula>0</formula>
    </cfRule>
  </conditionalFormatting>
  <conditionalFormatting sqref="B621:T624">
    <cfRule type="cellIs" dxfId="177" priority="114" operator="lessThan">
      <formula>0</formula>
    </cfRule>
  </conditionalFormatting>
  <conditionalFormatting sqref="C589:H589">
    <cfRule type="cellIs" dxfId="176" priority="166" operator="lessThan">
      <formula>0</formula>
    </cfRule>
    <cfRule type="expression" dxfId="175" priority="164">
      <formula>C589/B589&gt;1</formula>
    </cfRule>
    <cfRule type="expression" dxfId="174" priority="165">
      <formula>C589/B589&lt;1</formula>
    </cfRule>
  </conditionalFormatting>
  <conditionalFormatting sqref="C612:J612">
    <cfRule type="cellIs" dxfId="173" priority="232" operator="lessThan">
      <formula>0</formula>
    </cfRule>
  </conditionalFormatting>
  <conditionalFormatting sqref="C617:J617">
    <cfRule type="cellIs" dxfId="172" priority="247" operator="lessThan">
      <formula>0</formula>
    </cfRule>
  </conditionalFormatting>
  <conditionalFormatting sqref="C622:J622">
    <cfRule type="cellIs" dxfId="171" priority="244" operator="lessThan">
      <formula>0</formula>
    </cfRule>
  </conditionalFormatting>
  <conditionalFormatting sqref="C627:J627">
    <cfRule type="cellIs" dxfId="170" priority="241" operator="lessThan">
      <formula>0</formula>
    </cfRule>
  </conditionalFormatting>
  <conditionalFormatting sqref="C391:M391">
    <cfRule type="cellIs" dxfId="169" priority="259" operator="lessThan">
      <formula>0</formula>
    </cfRule>
  </conditionalFormatting>
  <conditionalFormatting sqref="C397:M397">
    <cfRule type="cellIs" dxfId="168" priority="260" operator="lessThan">
      <formula>0</formula>
    </cfRule>
  </conditionalFormatting>
  <conditionalFormatting sqref="C409:M409">
    <cfRule type="cellIs" dxfId="167" priority="210" operator="lessThan">
      <formula>0</formula>
    </cfRule>
  </conditionalFormatting>
  <conditionalFormatting sqref="C415:M415">
    <cfRule type="cellIs" dxfId="166" priority="206" operator="lessThan">
      <formula>0</formula>
    </cfRule>
  </conditionalFormatting>
  <conditionalFormatting sqref="C421:M421">
    <cfRule type="cellIs" dxfId="165" priority="202" operator="lessThan">
      <formula>0</formula>
    </cfRule>
  </conditionalFormatting>
  <conditionalFormatting sqref="C427:M427">
    <cfRule type="cellIs" dxfId="164" priority="198" operator="lessThan">
      <formula>0</formula>
    </cfRule>
  </conditionalFormatting>
  <conditionalFormatting sqref="C439:M439">
    <cfRule type="cellIs" dxfId="163" priority="193" operator="lessThan">
      <formula>0</formula>
    </cfRule>
  </conditionalFormatting>
  <conditionalFormatting sqref="C445:M445">
    <cfRule type="cellIs" dxfId="162" priority="189" operator="lessThan">
      <formula>0</formula>
    </cfRule>
  </conditionalFormatting>
  <conditionalFormatting sqref="C452:M452">
    <cfRule type="cellIs" dxfId="161" priority="185" operator="lessThan">
      <formula>0</formula>
    </cfRule>
  </conditionalFormatting>
  <conditionalFormatting sqref="C458:M458">
    <cfRule type="cellIs" dxfId="160" priority="181" operator="lessThan">
      <formula>0</formula>
    </cfRule>
  </conditionalFormatting>
  <conditionalFormatting sqref="C351:R355">
    <cfRule type="cellIs" dxfId="159" priority="108" operator="lessThan">
      <formula>0</formula>
    </cfRule>
  </conditionalFormatting>
  <conditionalFormatting sqref="C361:R361">
    <cfRule type="cellIs" dxfId="158" priority="107" operator="lessThan">
      <formula>0</formula>
    </cfRule>
  </conditionalFormatting>
  <conditionalFormatting sqref="C363:R367">
    <cfRule type="cellIs" dxfId="157" priority="106" operator="lessThan">
      <formula>0</formula>
    </cfRule>
  </conditionalFormatting>
  <conditionalFormatting sqref="C369:R373">
    <cfRule type="cellIs" dxfId="156" priority="105" operator="lessThan">
      <formula>0</formula>
    </cfRule>
  </conditionalFormatting>
  <conditionalFormatting sqref="C375:R379">
    <cfRule type="cellIs" dxfId="155" priority="104" operator="lessThan">
      <formula>0</formula>
    </cfRule>
  </conditionalFormatting>
  <conditionalFormatting sqref="C381:R385">
    <cfRule type="cellIs" dxfId="154" priority="103" operator="lessThan">
      <formula>0</formula>
    </cfRule>
  </conditionalFormatting>
  <conditionalFormatting sqref="C461:R465">
    <cfRule type="cellIs" dxfId="153" priority="82" operator="lessThan">
      <formula>0</formula>
    </cfRule>
    <cfRule type="expression" dxfId="152" priority="80">
      <formula>C461/B461&gt;1</formula>
    </cfRule>
    <cfRule type="expression" dxfId="151" priority="81">
      <formula>C461/B461&lt;1</formula>
    </cfRule>
  </conditionalFormatting>
  <conditionalFormatting sqref="C507:R512">
    <cfRule type="expression" dxfId="150" priority="77">
      <formula>C507/B507&gt;1</formula>
    </cfRule>
    <cfRule type="expression" dxfId="149" priority="78">
      <formula>C507/B507&lt;1</formula>
    </cfRule>
    <cfRule type="cellIs" dxfId="148" priority="79" operator="lessThan">
      <formula>0</formula>
    </cfRule>
  </conditionalFormatting>
  <conditionalFormatting sqref="C521:R521">
    <cfRule type="cellIs" dxfId="147" priority="76" operator="lessThan">
      <formula>0</formula>
    </cfRule>
    <cfRule type="expression" dxfId="146" priority="75">
      <formula>C521/B521&lt;1</formula>
    </cfRule>
    <cfRule type="expression" dxfId="145" priority="74">
      <formula>C521/B521&gt;1</formula>
    </cfRule>
  </conditionalFormatting>
  <conditionalFormatting sqref="C529:R529">
    <cfRule type="cellIs" dxfId="144" priority="73" operator="lessThan">
      <formula>0</formula>
    </cfRule>
    <cfRule type="expression" dxfId="143" priority="71">
      <formula>C529/B529&gt;1</formula>
    </cfRule>
    <cfRule type="expression" dxfId="142" priority="72">
      <formula>C529/B529&lt;1</formula>
    </cfRule>
  </conditionalFormatting>
  <conditionalFormatting sqref="C537:R537">
    <cfRule type="expression" dxfId="141" priority="69">
      <formula>C537/B537&lt;1</formula>
    </cfRule>
    <cfRule type="expression" dxfId="140" priority="68">
      <formula>C537/B537&gt;1</formula>
    </cfRule>
  </conditionalFormatting>
  <conditionalFormatting sqref="C547:R552">
    <cfRule type="expression" dxfId="139" priority="63">
      <formula>C547/B547&lt;1</formula>
    </cfRule>
    <cfRule type="cellIs" dxfId="138" priority="64" operator="lessThan">
      <formula>0</formula>
    </cfRule>
    <cfRule type="expression" dxfId="137" priority="62">
      <formula>C547/B547&gt;1</formula>
    </cfRule>
  </conditionalFormatting>
  <conditionalFormatting sqref="C555:R560">
    <cfRule type="cellIs" dxfId="136" priority="61" operator="lessThan">
      <formula>0</formula>
    </cfRule>
    <cfRule type="expression" dxfId="135" priority="59">
      <formula>C555/B555&gt;1</formula>
    </cfRule>
    <cfRule type="expression" dxfId="134" priority="60">
      <formula>C555/B555&lt;1</formula>
    </cfRule>
  </conditionalFormatting>
  <conditionalFormatting sqref="C568:R568">
    <cfRule type="expression" dxfId="133" priority="66">
      <formula>C568/B568&lt;1</formula>
    </cfRule>
    <cfRule type="cellIs" dxfId="132" priority="67" operator="lessThan">
      <formula>0</formula>
    </cfRule>
    <cfRule type="expression" dxfId="131" priority="65">
      <formula>C568/B568&gt;1</formula>
    </cfRule>
  </conditionalFormatting>
  <conditionalFormatting sqref="C570:R574 C584:R588">
    <cfRule type="cellIs" dxfId="130" priority="89" operator="lessThan">
      <formula>0</formula>
    </cfRule>
    <cfRule type="expression" dxfId="129" priority="86">
      <formula>C570/B570&gt;1</formula>
    </cfRule>
    <cfRule type="expression" dxfId="128" priority="87">
      <formula>C570/B570&lt;1</formula>
    </cfRule>
  </conditionalFormatting>
  <conditionalFormatting sqref="C582:R582">
    <cfRule type="expression" dxfId="127" priority="51">
      <formula>C582/B582&lt;1</formula>
    </cfRule>
    <cfRule type="expression" dxfId="126" priority="50">
      <formula>C582/B582&gt;1</formula>
    </cfRule>
  </conditionalFormatting>
  <conditionalFormatting sqref="C597:R597">
    <cfRule type="expression" dxfId="125" priority="46">
      <formula>C597/B597&gt;1</formula>
    </cfRule>
    <cfRule type="expression" dxfId="124" priority="47">
      <formula>C597/B597&lt;1</formula>
    </cfRule>
  </conditionalFormatting>
  <conditionalFormatting sqref="C603:R603">
    <cfRule type="expression" dxfId="123" priority="44">
      <formula>C603/B603&lt;1</formula>
    </cfRule>
    <cfRule type="expression" dxfId="122" priority="43">
      <formula>C603/B603&gt;1</formula>
    </cfRule>
  </conditionalFormatting>
  <conditionalFormatting sqref="C605:R608">
    <cfRule type="cellIs" dxfId="121" priority="42" operator="lessThan">
      <formula>0</formula>
    </cfRule>
  </conditionalFormatting>
  <conditionalFormatting sqref="C608:R608">
    <cfRule type="expression" dxfId="120" priority="40">
      <formula>C608/B608&gt;1</formula>
    </cfRule>
    <cfRule type="expression" dxfId="119" priority="41">
      <formula>C608/B608&lt;1</formula>
    </cfRule>
  </conditionalFormatting>
  <conditionalFormatting sqref="C657:R659 C673:R674 C676:R676 C679:R679">
    <cfRule type="expression" dxfId="118" priority="83">
      <formula>C657/B657&gt;1</formula>
    </cfRule>
    <cfRule type="expression" dxfId="117" priority="84">
      <formula>C657/B657&lt;1</formula>
    </cfRule>
  </conditionalFormatting>
  <conditionalFormatting sqref="C667:R670 B675:S675 B677:R678 O680:R686 C688:R688 O690:R695">
    <cfRule type="cellIs" dxfId="116" priority="111" operator="lessThan">
      <formula>0</formula>
    </cfRule>
  </conditionalFormatting>
  <conditionalFormatting sqref="C593:T597">
    <cfRule type="cellIs" dxfId="115" priority="48" operator="lessThan">
      <formula>0</formula>
    </cfRule>
  </conditionalFormatting>
  <conditionalFormatting sqref="C599:T603">
    <cfRule type="cellIs" dxfId="114" priority="45" operator="lessThan">
      <formula>0</formula>
    </cfRule>
  </conditionalFormatting>
  <conditionalFormatting sqref="C611:T614">
    <cfRule type="cellIs" dxfId="113" priority="112" operator="lessThan">
      <formula>0</formula>
    </cfRule>
  </conditionalFormatting>
  <conditionalFormatting sqref="C616:T619">
    <cfRule type="cellIs" dxfId="112" priority="115" operator="lessThan">
      <formula>0</formula>
    </cfRule>
  </conditionalFormatting>
  <conditionalFormatting sqref="C626:T629">
    <cfRule type="cellIs" dxfId="111" priority="113" operator="lessThan">
      <formula>0</formula>
    </cfRule>
  </conditionalFormatting>
  <conditionalFormatting sqref="H372:H373">
    <cfRule type="cellIs" dxfId="110" priority="256" operator="lessThan">
      <formula>0</formula>
    </cfRule>
  </conditionalFormatting>
  <conditionalFormatting sqref="H378:H379">
    <cfRule type="cellIs" dxfId="109" priority="257" operator="lessThan">
      <formula>0</formula>
    </cfRule>
  </conditionalFormatting>
  <conditionalFormatting sqref="H384:H385">
    <cfRule type="cellIs" dxfId="108" priority="258" operator="lessThan">
      <formula>0</formula>
    </cfRule>
  </conditionalFormatting>
  <conditionalFormatting sqref="I611:I612">
    <cfRule type="cellIs" dxfId="107" priority="233" operator="lessThan">
      <formula>0</formula>
    </cfRule>
  </conditionalFormatting>
  <conditionalFormatting sqref="I616:I617">
    <cfRule type="cellIs" dxfId="106" priority="248" operator="lessThan">
      <formula>0</formula>
    </cfRule>
  </conditionalFormatting>
  <conditionalFormatting sqref="I621:I622">
    <cfRule type="cellIs" dxfId="105" priority="245" operator="lessThan">
      <formula>0</formula>
    </cfRule>
  </conditionalFormatting>
  <conditionalFormatting sqref="I626:I627">
    <cfRule type="cellIs" dxfId="104" priority="242" operator="lessThan">
      <formula>0</formula>
    </cfRule>
  </conditionalFormatting>
  <conditionalFormatting sqref="I699:N699">
    <cfRule type="cellIs" dxfId="103" priority="228" operator="lessThan">
      <formula>0</formula>
    </cfRule>
  </conditionalFormatting>
  <conditionalFormatting sqref="I703:N703">
    <cfRule type="cellIs" dxfId="102" priority="142" operator="lessThan">
      <formula>0</formula>
    </cfRule>
  </conditionalFormatting>
  <conditionalFormatting sqref="I707:N707">
    <cfRule type="cellIs" dxfId="101" priority="141" operator="lessThan">
      <formula>0</formula>
    </cfRule>
  </conditionalFormatting>
  <conditionalFormatting sqref="I711:N711">
    <cfRule type="cellIs" dxfId="100" priority="140" operator="lessThan">
      <formula>0</formula>
    </cfRule>
  </conditionalFormatting>
  <conditionalFormatting sqref="I715:N715">
    <cfRule type="cellIs" dxfId="99" priority="139" operator="lessThan">
      <formula>0</formula>
    </cfRule>
  </conditionalFormatting>
  <conditionalFormatting sqref="I723:N723">
    <cfRule type="cellIs" dxfId="98" priority="137" operator="lessThan">
      <formula>0</formula>
    </cfRule>
  </conditionalFormatting>
  <conditionalFormatting sqref="I727:N727">
    <cfRule type="cellIs" dxfId="97" priority="136" operator="lessThan">
      <formula>0</formula>
    </cfRule>
  </conditionalFormatting>
  <conditionalFormatting sqref="I731:N731">
    <cfRule type="cellIs" dxfId="96" priority="135" operator="lessThan">
      <formula>0</formula>
    </cfRule>
  </conditionalFormatting>
  <conditionalFormatting sqref="I735:N735">
    <cfRule type="cellIs" dxfId="95" priority="156" operator="lessThan">
      <formula>0</formula>
    </cfRule>
  </conditionalFormatting>
  <conditionalFormatting sqref="I739:N739">
    <cfRule type="cellIs" dxfId="94" priority="134" operator="lessThan">
      <formula>0</formula>
    </cfRule>
  </conditionalFormatting>
  <conditionalFormatting sqref="I743:N743">
    <cfRule type="cellIs" dxfId="93" priority="133" operator="lessThan">
      <formula>0</formula>
    </cfRule>
  </conditionalFormatting>
  <conditionalFormatting sqref="I719:R719">
    <cfRule type="cellIs" dxfId="92" priority="138" operator="lessThan">
      <formula>0</formula>
    </cfRule>
  </conditionalFormatting>
  <conditionalFormatting sqref="J594">
    <cfRule type="cellIs" dxfId="91" priority="250" operator="lessThan">
      <formula>0</formula>
    </cfRule>
  </conditionalFormatting>
  <conditionalFormatting sqref="J606">
    <cfRule type="cellIs" dxfId="90" priority="235" operator="lessThan">
      <formula>0</formula>
    </cfRule>
  </conditionalFormatting>
  <conditionalFormatting sqref="J365:M367">
    <cfRule type="cellIs" dxfId="89" priority="268" operator="lessThan">
      <formula>0</formula>
    </cfRule>
  </conditionalFormatting>
  <conditionalFormatting sqref="J363:N364">
    <cfRule type="cellIs" dxfId="88" priority="280" operator="lessThan">
      <formula>0</formula>
    </cfRule>
  </conditionalFormatting>
  <conditionalFormatting sqref="K593:N594">
    <cfRule type="cellIs" dxfId="87" priority="251" operator="lessThan">
      <formula>0</formula>
    </cfRule>
  </conditionalFormatting>
  <conditionalFormatting sqref="K605:N606">
    <cfRule type="cellIs" dxfId="86" priority="236" operator="lessThan">
      <formula>0</formula>
    </cfRule>
  </conditionalFormatting>
  <conditionalFormatting sqref="K611:N612">
    <cfRule type="cellIs" dxfId="85" priority="234" operator="lessThan">
      <formula>0</formula>
    </cfRule>
  </conditionalFormatting>
  <conditionalFormatting sqref="K616:N617">
    <cfRule type="cellIs" dxfId="84" priority="249" operator="lessThan">
      <formula>0</formula>
    </cfRule>
  </conditionalFormatting>
  <conditionalFormatting sqref="K621:N622">
    <cfRule type="cellIs" dxfId="83" priority="246" operator="lessThan">
      <formula>0</formula>
    </cfRule>
  </conditionalFormatting>
  <conditionalFormatting sqref="K626:N627">
    <cfRule type="cellIs" dxfId="82" priority="243" operator="lessThan">
      <formula>0</formula>
    </cfRule>
  </conditionalFormatting>
  <conditionalFormatting sqref="N355">
    <cfRule type="cellIs" dxfId="81" priority="213" operator="lessThan">
      <formula>0</formula>
    </cfRule>
  </conditionalFormatting>
  <conditionalFormatting sqref="N390:N391">
    <cfRule type="cellIs" dxfId="80" priority="212" operator="lessThan">
      <formula>0</formula>
    </cfRule>
  </conditionalFormatting>
  <conditionalFormatting sqref="N396:N397">
    <cfRule type="cellIs" dxfId="79" priority="211" operator="lessThan">
      <formula>0</formula>
    </cfRule>
  </conditionalFormatting>
  <conditionalFormatting sqref="N408:N409">
    <cfRule type="cellIs" dxfId="78" priority="207" operator="lessThan">
      <formula>0</formula>
    </cfRule>
  </conditionalFormatting>
  <conditionalFormatting sqref="N414:N415">
    <cfRule type="cellIs" dxfId="77" priority="203" operator="lessThan">
      <formula>0</formula>
    </cfRule>
  </conditionalFormatting>
  <conditionalFormatting sqref="N420:N421">
    <cfRule type="cellIs" dxfId="76" priority="199" operator="lessThan">
      <formula>0</formula>
    </cfRule>
  </conditionalFormatting>
  <conditionalFormatting sqref="N426:N427">
    <cfRule type="cellIs" dxfId="75" priority="195" operator="lessThan">
      <formula>0</formula>
    </cfRule>
  </conditionalFormatting>
  <conditionalFormatting sqref="N438:N439">
    <cfRule type="cellIs" dxfId="74" priority="190" operator="lessThan">
      <formula>0</formula>
    </cfRule>
  </conditionalFormatting>
  <conditionalFormatting sqref="N444:N445">
    <cfRule type="cellIs" dxfId="73" priority="186" operator="lessThan">
      <formula>0</formula>
    </cfRule>
  </conditionalFormatting>
  <conditionalFormatting sqref="N451:N452">
    <cfRule type="cellIs" dxfId="72" priority="182" operator="lessThan">
      <formula>0</formula>
    </cfRule>
  </conditionalFormatting>
  <conditionalFormatting sqref="N457:N458">
    <cfRule type="cellIs" dxfId="71" priority="179" operator="lessThan">
      <formula>0</formula>
    </cfRule>
  </conditionalFormatting>
  <conditionalFormatting sqref="O387:R391">
    <cfRule type="cellIs" dxfId="70" priority="102" operator="lessThan">
      <formula>0</formula>
    </cfRule>
  </conditionalFormatting>
  <conditionalFormatting sqref="O393:R397">
    <cfRule type="cellIs" dxfId="69" priority="101" operator="lessThan">
      <formula>0</formula>
    </cfRule>
  </conditionalFormatting>
  <conditionalFormatting sqref="O405:R409">
    <cfRule type="cellIs" dxfId="68" priority="100" operator="lessThan">
      <formula>0</formula>
    </cfRule>
  </conditionalFormatting>
  <conditionalFormatting sqref="O411:R415">
    <cfRule type="cellIs" dxfId="67" priority="99" operator="lessThan">
      <formula>0</formula>
    </cfRule>
  </conditionalFormatting>
  <conditionalFormatting sqref="O417:R421">
    <cfRule type="cellIs" dxfId="66" priority="98" operator="lessThan">
      <formula>0</formula>
    </cfRule>
  </conditionalFormatting>
  <conditionalFormatting sqref="O423:R427">
    <cfRule type="cellIs" dxfId="65" priority="97" operator="lessThan">
      <formula>0</formula>
    </cfRule>
  </conditionalFormatting>
  <conditionalFormatting sqref="O435:R439">
    <cfRule type="cellIs" dxfId="64" priority="95" operator="lessThan">
      <formula>0</formula>
    </cfRule>
  </conditionalFormatting>
  <conditionalFormatting sqref="O441:R445">
    <cfRule type="cellIs" dxfId="63" priority="94" operator="lessThan">
      <formula>0</formula>
    </cfRule>
  </conditionalFormatting>
  <conditionalFormatting sqref="O454:R458">
    <cfRule type="cellIs" dxfId="62" priority="92" operator="lessThan">
      <formula>0</formula>
    </cfRule>
  </conditionalFormatting>
  <conditionalFormatting sqref="O552:R552 O560:R560 B575:R575 B589:R589 B504:R504">
    <cfRule type="cellIs" dxfId="61" priority="117" operator="lessThan">
      <formula>0</formula>
    </cfRule>
  </conditionalFormatting>
  <conditionalFormatting sqref="O552:R552 O560:R560 O575:R575 O589:R589">
    <cfRule type="expression" dxfId="60" priority="90">
      <formula>O552/#REF!&gt;1</formula>
    </cfRule>
    <cfRule type="expression" dxfId="59" priority="91">
      <formula>O552/#REF!&lt;1</formula>
    </cfRule>
  </conditionalFormatting>
  <conditionalFormatting sqref="O574:R574 O588:R588">
    <cfRule type="cellIs" dxfId="58" priority="88" operator="lessThan">
      <formula>0</formula>
    </cfRule>
  </conditionalFormatting>
  <conditionalFormatting sqref="O575:R575">
    <cfRule type="cellIs" dxfId="57" priority="58" operator="lessThan">
      <formula>0</formula>
    </cfRule>
  </conditionalFormatting>
  <conditionalFormatting sqref="O589:R589">
    <cfRule type="cellIs" dxfId="56" priority="55" operator="lessThan">
      <formula>0</formula>
    </cfRule>
  </conditionalFormatting>
  <conditionalFormatting sqref="O697:R718">
    <cfRule type="cellIs" dxfId="55" priority="39" operator="lessThan">
      <formula>0</formula>
    </cfRule>
  </conditionalFormatting>
  <conditionalFormatting sqref="O720:R748">
    <cfRule type="cellIs" dxfId="54" priority="27" operator="lessThan">
      <formula>0</formula>
    </cfRule>
  </conditionalFormatting>
  <conditionalFormatting sqref="O448:T452">
    <cfRule type="cellIs" dxfId="53" priority="93" operator="lessThan">
      <formula>0</formula>
    </cfRule>
  </conditionalFormatting>
  <conditionalFormatting sqref="S349:S361">
    <cfRule type="cellIs" dxfId="52" priority="163" operator="lessThan">
      <formula>0</formula>
    </cfRule>
  </conditionalFormatting>
  <conditionalFormatting sqref="S369:S402">
    <cfRule type="cellIs" dxfId="51" priority="161" operator="lessThan">
      <formula>0</formula>
    </cfRule>
  </conditionalFormatting>
  <conditionalFormatting sqref="S404:S446">
    <cfRule type="cellIs" dxfId="50" priority="160" operator="lessThan">
      <formula>0</formula>
    </cfRule>
  </conditionalFormatting>
  <conditionalFormatting sqref="S513:S553">
    <cfRule type="cellIs" dxfId="49" priority="127" operator="lessThan">
      <formula>0</formula>
    </cfRule>
  </conditionalFormatting>
  <conditionalFormatting sqref="S561:S590">
    <cfRule type="cellIs" dxfId="48" priority="124" operator="lessThan">
      <formula>0</formula>
    </cfRule>
  </conditionalFormatting>
  <conditionalFormatting sqref="S676:S677">
    <cfRule type="cellIs" dxfId="47" priority="157" operator="lessThan">
      <formula>0</formula>
    </cfRule>
  </conditionalFormatting>
  <conditionalFormatting sqref="S680:S683">
    <cfRule type="cellIs" dxfId="46" priority="26" operator="lessThan">
      <formula>0</formula>
    </cfRule>
  </conditionalFormatting>
  <conditionalFormatting sqref="S349:T350">
    <cfRule type="cellIs" dxfId="45" priority="284" operator="lessThan">
      <formula>0</formula>
    </cfRule>
  </conditionalFormatting>
  <conditionalFormatting sqref="S356:T356">
    <cfRule type="cellIs" dxfId="44" priority="282" operator="lessThan">
      <formula>0</formula>
    </cfRule>
  </conditionalFormatting>
  <conditionalFormatting sqref="S362:T368">
    <cfRule type="cellIs" dxfId="43" priority="162" operator="lessThan">
      <formula>0</formula>
    </cfRule>
  </conditionalFormatting>
  <conditionalFormatting sqref="S374:T374">
    <cfRule type="cellIs" dxfId="42" priority="278" operator="lessThan">
      <formula>0</formula>
    </cfRule>
  </conditionalFormatting>
  <conditionalFormatting sqref="S380:T380">
    <cfRule type="cellIs" dxfId="41" priority="276" operator="lessThan">
      <formula>0</formula>
    </cfRule>
  </conditionalFormatting>
  <conditionalFormatting sqref="S386:T386">
    <cfRule type="cellIs" dxfId="40" priority="274" operator="lessThan">
      <formula>0</formula>
    </cfRule>
  </conditionalFormatting>
  <conditionalFormatting sqref="S392:T392">
    <cfRule type="cellIs" dxfId="39" priority="272" operator="lessThan">
      <formula>0</formula>
    </cfRule>
  </conditionalFormatting>
  <conditionalFormatting sqref="S398:T398">
    <cfRule type="cellIs" dxfId="38" priority="270" operator="lessThan">
      <formula>0</formula>
    </cfRule>
  </conditionalFormatting>
  <conditionalFormatting sqref="S404:T404">
    <cfRule type="cellIs" dxfId="37" priority="267" operator="lessThan">
      <formula>0</formula>
    </cfRule>
  </conditionalFormatting>
  <conditionalFormatting sqref="S410:T410">
    <cfRule type="cellIs" dxfId="36" priority="264" operator="lessThan">
      <formula>0</formula>
    </cfRule>
  </conditionalFormatting>
  <conditionalFormatting sqref="S416:T416">
    <cfRule type="cellIs" dxfId="35" priority="227" operator="lessThan">
      <formula>0</formula>
    </cfRule>
  </conditionalFormatting>
  <conditionalFormatting sqref="S422:T422">
    <cfRule type="cellIs" dxfId="34" priority="225" operator="lessThan">
      <formula>0</formula>
    </cfRule>
  </conditionalFormatting>
  <conditionalFormatting sqref="S428:T428">
    <cfRule type="cellIs" dxfId="33" priority="262" operator="lessThan">
      <formula>0</formula>
    </cfRule>
  </conditionalFormatting>
  <conditionalFormatting sqref="S434:T434">
    <cfRule type="cellIs" dxfId="32" priority="255" operator="lessThan">
      <formula>0</formula>
    </cfRule>
  </conditionalFormatting>
  <conditionalFormatting sqref="S440:T440">
    <cfRule type="cellIs" dxfId="31" priority="254" operator="lessThan">
      <formula>0</formula>
    </cfRule>
  </conditionalFormatting>
  <conditionalFormatting sqref="S454:T512">
    <cfRule type="cellIs" dxfId="30" priority="120" operator="lessThan">
      <formula>0</formula>
    </cfRule>
  </conditionalFormatting>
  <conditionalFormatting sqref="S554:T560">
    <cfRule type="cellIs" dxfId="29" priority="159" operator="lessThan">
      <formula>0</formula>
    </cfRule>
  </conditionalFormatting>
  <conditionalFormatting sqref="S605:T609">
    <cfRule type="cellIs" dxfId="28" priority="158" operator="lessThan">
      <formula>0</formula>
    </cfRule>
  </conditionalFormatting>
  <conditionalFormatting sqref="S630:T631 T657:T659 S660:T660 T661:T662 S666:T672 T673:T677 S678:T678 T679:T683 I684:N686 I689:N695 C695:H695">
    <cfRule type="cellIs" dxfId="27" priority="231" operator="lessThan">
      <formula>0</formula>
    </cfRule>
  </conditionalFormatting>
  <conditionalFormatting sqref="S663:T663 T664:T665">
    <cfRule type="cellIs" dxfId="26" priority="25" operator="lessThan">
      <formula>0</formula>
    </cfRule>
  </conditionalFormatting>
  <conditionalFormatting sqref="S684:T748 I747:N747">
    <cfRule type="cellIs" dxfId="25" priority="28" operator="lessThan">
      <formula>0</formula>
    </cfRule>
  </conditionalFormatting>
  <conditionalFormatting sqref="T351:T355">
    <cfRule type="cellIs" dxfId="24" priority="283" operator="lessThan">
      <formula>0</formula>
    </cfRule>
  </conditionalFormatting>
  <conditionalFormatting sqref="T357:T361">
    <cfRule type="cellIs" dxfId="23" priority="281" operator="lessThan">
      <formula>0</formula>
    </cfRule>
  </conditionalFormatting>
  <conditionalFormatting sqref="T369:T373">
    <cfRule type="cellIs" dxfId="22" priority="279" operator="lessThan">
      <formula>0</formula>
    </cfRule>
  </conditionalFormatting>
  <conditionalFormatting sqref="T375:T379">
    <cfRule type="cellIs" dxfId="21" priority="277" operator="lessThan">
      <formula>0</formula>
    </cfRule>
  </conditionalFormatting>
  <conditionalFormatting sqref="T381:T385">
    <cfRule type="cellIs" dxfId="20" priority="275" operator="lessThan">
      <formula>0</formula>
    </cfRule>
  </conditionalFormatting>
  <conditionalFormatting sqref="T387:T391">
    <cfRule type="cellIs" dxfId="19" priority="273" operator="lessThan">
      <formula>0</formula>
    </cfRule>
  </conditionalFormatting>
  <conditionalFormatting sqref="T393:T397">
    <cfRule type="cellIs" dxfId="18" priority="271" operator="lessThan">
      <formula>0</formula>
    </cfRule>
  </conditionalFormatting>
  <conditionalFormatting sqref="T399:T402">
    <cfRule type="cellIs" dxfId="17" priority="269" operator="lessThan">
      <formula>0</formula>
    </cfRule>
  </conditionalFormatting>
  <conditionalFormatting sqref="T405:T409">
    <cfRule type="cellIs" dxfId="16" priority="266" operator="lessThan">
      <formula>0</formula>
    </cfRule>
  </conditionalFormatting>
  <conditionalFormatting sqref="T411:T415">
    <cfRule type="cellIs" dxfId="15" priority="263" operator="lessThan">
      <formula>0</formula>
    </cfRule>
  </conditionalFormatting>
  <conditionalFormatting sqref="T417:T421">
    <cfRule type="cellIs" dxfId="14" priority="226" operator="lessThan">
      <formula>0</formula>
    </cfRule>
  </conditionalFormatting>
  <conditionalFormatting sqref="T423:T427">
    <cfRule type="cellIs" dxfId="13" priority="224" operator="lessThan">
      <formula>0</formula>
    </cfRule>
  </conditionalFormatting>
  <conditionalFormatting sqref="T429:T433">
    <cfRule type="cellIs" dxfId="12" priority="261" operator="lessThan">
      <formula>0</formula>
    </cfRule>
  </conditionalFormatting>
  <conditionalFormatting sqref="T435:T439">
    <cfRule type="cellIs" dxfId="11" priority="253" operator="lessThan">
      <formula>0</formula>
    </cfRule>
  </conditionalFormatting>
  <conditionalFormatting sqref="T441:T446">
    <cfRule type="cellIs" dxfId="10" priority="252" operator="lessThan">
      <formula>0</formula>
    </cfRule>
  </conditionalFormatting>
  <conditionalFormatting sqref="T513">
    <cfRule type="cellIs" dxfId="9" priority="132" operator="lessThan">
      <formula>0</formula>
    </cfRule>
  </conditionalFormatting>
  <conditionalFormatting sqref="T516:T522">
    <cfRule type="cellIs" dxfId="8" priority="131" operator="lessThan">
      <formula>0</formula>
    </cfRule>
  </conditionalFormatting>
  <conditionalFormatting sqref="T524:T530">
    <cfRule type="cellIs" dxfId="7" priority="130" operator="lessThan">
      <formula>0</formula>
    </cfRule>
  </conditionalFormatting>
  <conditionalFormatting sqref="T532:T545">
    <cfRule type="cellIs" dxfId="6" priority="129" operator="lessThan">
      <formula>0</formula>
    </cfRule>
  </conditionalFormatting>
  <conditionalFormatting sqref="T547:T553">
    <cfRule type="cellIs" dxfId="5" priority="128" operator="lessThan">
      <formula>0</formula>
    </cfRule>
  </conditionalFormatting>
  <conditionalFormatting sqref="T561">
    <cfRule type="cellIs" dxfId="4" priority="126" operator="lessThan">
      <formula>0</formula>
    </cfRule>
  </conditionalFormatting>
  <conditionalFormatting sqref="T563:T568">
    <cfRule type="cellIs" dxfId="3" priority="286" operator="lessThan">
      <formula>0</formula>
    </cfRule>
  </conditionalFormatting>
  <conditionalFormatting sqref="T570:T575">
    <cfRule type="cellIs" dxfId="2" priority="238" operator="lessThan">
      <formula>0</formula>
    </cfRule>
  </conditionalFormatting>
  <conditionalFormatting sqref="T577:T582">
    <cfRule type="cellIs" dxfId="1" priority="237" operator="lessThan">
      <formula>0</formula>
    </cfRule>
  </conditionalFormatting>
  <conditionalFormatting sqref="T584:T590">
    <cfRule type="cellIs" dxfId="0" priority="125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ัีYUKONTORN ROJANAKARNWIJIT</dc:creator>
  <cp:lastModifiedBy>Prapas Boonchuen</cp:lastModifiedBy>
  <dcterms:created xsi:type="dcterms:W3CDTF">2024-07-19T16:21:46Z</dcterms:created>
  <dcterms:modified xsi:type="dcterms:W3CDTF">2024-07-20T16:07:55Z</dcterms:modified>
</cp:coreProperties>
</file>