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_g\Downloads\"/>
    </mc:Choice>
  </mc:AlternateContent>
  <xr:revisionPtr revIDLastSave="0" documentId="13_ncr:1_{262270EB-220A-471F-ABB2-3757992742AA}" xr6:coauthVersionLast="47" xr6:coauthVersionMax="47" xr10:uidLastSave="{00000000-0000-0000-0000-000000000000}"/>
  <bookViews>
    <workbookView xWindow="22944" yWindow="-96" windowWidth="37056" windowHeight="20208" xr2:uid="{3CAA8BFF-CAC0-4CF6-B51A-2A7DCAC54C9E}"/>
  </bookViews>
  <sheets>
    <sheet name="SISB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46" i="1" l="1"/>
  <c r="P745" i="1"/>
  <c r="P746" i="1" s="1"/>
  <c r="O745" i="1"/>
  <c r="O746" i="1" s="1"/>
  <c r="O747" i="1" s="1"/>
  <c r="N744" i="1"/>
  <c r="O742" i="1"/>
  <c r="O743" i="1" s="1"/>
  <c r="N742" i="1"/>
  <c r="M742" i="1"/>
  <c r="P741" i="1"/>
  <c r="Q741" i="1" s="1"/>
  <c r="O741" i="1"/>
  <c r="N741" i="1"/>
  <c r="N740" i="1"/>
  <c r="L738" i="1"/>
  <c r="O737" i="1"/>
  <c r="O738" i="1" s="1"/>
  <c r="O739" i="1" s="1"/>
  <c r="N737" i="1"/>
  <c r="N738" i="1" s="1"/>
  <c r="M737" i="1"/>
  <c r="M738" i="1" s="1"/>
  <c r="K734" i="1"/>
  <c r="L733" i="1"/>
  <c r="M733" i="1" s="1"/>
  <c r="K732" i="1"/>
  <c r="L730" i="1"/>
  <c r="L732" i="1" s="1"/>
  <c r="K730" i="1"/>
  <c r="J730" i="1"/>
  <c r="N729" i="1"/>
  <c r="N730" i="1" s="1"/>
  <c r="K729" i="1"/>
  <c r="L729" i="1" s="1"/>
  <c r="M729" i="1" s="1"/>
  <c r="M730" i="1" s="1"/>
  <c r="L728" i="1"/>
  <c r="J726" i="1"/>
  <c r="I726" i="1"/>
  <c r="J725" i="1"/>
  <c r="K725" i="1" s="1"/>
  <c r="L725" i="1" s="1"/>
  <c r="L726" i="1" s="1"/>
  <c r="H722" i="1"/>
  <c r="I721" i="1"/>
  <c r="I720" i="1"/>
  <c r="J718" i="1"/>
  <c r="J720" i="1" s="1"/>
  <c r="I718" i="1"/>
  <c r="H718" i="1"/>
  <c r="G718" i="1"/>
  <c r="H720" i="1" s="1"/>
  <c r="J717" i="1"/>
  <c r="K717" i="1" s="1"/>
  <c r="I717" i="1"/>
  <c r="H717" i="1"/>
  <c r="G714" i="1"/>
  <c r="F714" i="1"/>
  <c r="H713" i="1"/>
  <c r="I713" i="1" s="1"/>
  <c r="J713" i="1" s="1"/>
  <c r="G713" i="1"/>
  <c r="E710" i="1"/>
  <c r="G709" i="1"/>
  <c r="G710" i="1" s="1"/>
  <c r="F709" i="1"/>
  <c r="F710" i="1" s="1"/>
  <c r="F708" i="1"/>
  <c r="F706" i="1"/>
  <c r="D706" i="1"/>
  <c r="F705" i="1"/>
  <c r="G705" i="1" s="1"/>
  <c r="E705" i="1"/>
  <c r="E706" i="1" s="1"/>
  <c r="E708" i="1" s="1"/>
  <c r="D702" i="1"/>
  <c r="D704" i="1" s="1"/>
  <c r="C702" i="1"/>
  <c r="D701" i="1"/>
  <c r="E701" i="1" s="1"/>
  <c r="B698" i="1"/>
  <c r="C697" i="1"/>
  <c r="D697" i="1" s="1"/>
  <c r="Q694" i="1"/>
  <c r="P694" i="1"/>
  <c r="O694" i="1"/>
  <c r="N694" i="1"/>
  <c r="W692" i="1"/>
  <c r="X692" i="1" s="1"/>
  <c r="V689" i="1"/>
  <c r="W689" i="1" s="1"/>
  <c r="R686" i="1"/>
  <c r="R694" i="1" s="1"/>
  <c r="X684" i="1"/>
  <c r="Y684" i="1" s="1"/>
  <c r="W684" i="1"/>
  <c r="W682" i="1"/>
  <c r="X682" i="1" s="1"/>
  <c r="Y682" i="1" s="1"/>
  <c r="W679" i="1"/>
  <c r="X679" i="1" s="1"/>
  <c r="Y679" i="1" s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W677" i="1"/>
  <c r="X677" i="1" s="1"/>
  <c r="Y677" i="1" s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W675" i="1"/>
  <c r="X675" i="1" s="1"/>
  <c r="Y675" i="1" s="1"/>
  <c r="X674" i="1"/>
  <c r="Y674" i="1" s="1"/>
  <c r="W674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R611" i="1"/>
  <c r="Q611" i="1"/>
  <c r="P611" i="1"/>
  <c r="O611" i="1"/>
  <c r="O605" i="1" s="1"/>
  <c r="N611" i="1"/>
  <c r="N605" i="1" s="1"/>
  <c r="M611" i="1"/>
  <c r="L611" i="1"/>
  <c r="L605" i="1" s="1"/>
  <c r="K611" i="1"/>
  <c r="J611" i="1"/>
  <c r="I611" i="1"/>
  <c r="H611" i="1"/>
  <c r="G611" i="1"/>
  <c r="F611" i="1"/>
  <c r="E611" i="1"/>
  <c r="D611" i="1"/>
  <c r="C611" i="1"/>
  <c r="B611" i="1"/>
  <c r="R608" i="1"/>
  <c r="P608" i="1"/>
  <c r="L608" i="1"/>
  <c r="K608" i="1"/>
  <c r="J608" i="1"/>
  <c r="I608" i="1"/>
  <c r="C608" i="1"/>
  <c r="R607" i="1"/>
  <c r="M607" i="1"/>
  <c r="L607" i="1"/>
  <c r="K607" i="1"/>
  <c r="J607" i="1"/>
  <c r="D607" i="1"/>
  <c r="N606" i="1"/>
  <c r="M606" i="1"/>
  <c r="L606" i="1"/>
  <c r="K606" i="1"/>
  <c r="E606" i="1"/>
  <c r="D606" i="1"/>
  <c r="B606" i="1"/>
  <c r="M605" i="1"/>
  <c r="F605" i="1"/>
  <c r="E605" i="1"/>
  <c r="C605" i="1"/>
  <c r="R602" i="1"/>
  <c r="Q602" i="1"/>
  <c r="P602" i="1"/>
  <c r="O602" i="1"/>
  <c r="N602" i="1"/>
  <c r="M602" i="1"/>
  <c r="M608" i="1" s="1"/>
  <c r="L602" i="1"/>
  <c r="K602" i="1"/>
  <c r="J602" i="1"/>
  <c r="I602" i="1"/>
  <c r="I603" i="1" s="1"/>
  <c r="H602" i="1"/>
  <c r="H608" i="1" s="1"/>
  <c r="G602" i="1"/>
  <c r="G608" i="1" s="1"/>
  <c r="F602" i="1"/>
  <c r="F608" i="1" s="1"/>
  <c r="E602" i="1"/>
  <c r="E608" i="1" s="1"/>
  <c r="D602" i="1"/>
  <c r="D608" i="1" s="1"/>
  <c r="C602" i="1"/>
  <c r="B602" i="1"/>
  <c r="R601" i="1"/>
  <c r="Q601" i="1"/>
  <c r="Q607" i="1" s="1"/>
  <c r="P601" i="1"/>
  <c r="P607" i="1" s="1"/>
  <c r="O601" i="1"/>
  <c r="N601" i="1"/>
  <c r="N607" i="1" s="1"/>
  <c r="M601" i="1"/>
  <c r="L601" i="1"/>
  <c r="K601" i="1"/>
  <c r="J601" i="1"/>
  <c r="I601" i="1"/>
  <c r="I607" i="1" s="1"/>
  <c r="H601" i="1"/>
  <c r="H607" i="1" s="1"/>
  <c r="G601" i="1"/>
  <c r="G607" i="1" s="1"/>
  <c r="F601" i="1"/>
  <c r="F607" i="1" s="1"/>
  <c r="E601" i="1"/>
  <c r="E607" i="1" s="1"/>
  <c r="D601" i="1"/>
  <c r="C601" i="1"/>
  <c r="C607" i="1" s="1"/>
  <c r="B601" i="1"/>
  <c r="B607" i="1" s="1"/>
  <c r="R600" i="1"/>
  <c r="R606" i="1" s="1"/>
  <c r="Q600" i="1"/>
  <c r="Q606" i="1" s="1"/>
  <c r="P600" i="1"/>
  <c r="O600" i="1"/>
  <c r="O606" i="1" s="1"/>
  <c r="N600" i="1"/>
  <c r="M600" i="1"/>
  <c r="L600" i="1"/>
  <c r="K600" i="1"/>
  <c r="J600" i="1"/>
  <c r="J606" i="1" s="1"/>
  <c r="I600" i="1"/>
  <c r="I606" i="1" s="1"/>
  <c r="H600" i="1"/>
  <c r="H606" i="1" s="1"/>
  <c r="G600" i="1"/>
  <c r="G606" i="1" s="1"/>
  <c r="F600" i="1"/>
  <c r="F606" i="1" s="1"/>
  <c r="E600" i="1"/>
  <c r="D600" i="1"/>
  <c r="C600" i="1"/>
  <c r="C606" i="1" s="1"/>
  <c r="B600" i="1"/>
  <c r="R599" i="1"/>
  <c r="R605" i="1" s="1"/>
  <c r="Q599" i="1"/>
  <c r="P599" i="1"/>
  <c r="P605" i="1" s="1"/>
  <c r="O599" i="1"/>
  <c r="N599" i="1"/>
  <c r="M599" i="1"/>
  <c r="L599" i="1"/>
  <c r="K599" i="1"/>
  <c r="K605" i="1" s="1"/>
  <c r="J599" i="1"/>
  <c r="I599" i="1"/>
  <c r="I605" i="1" s="1"/>
  <c r="H599" i="1"/>
  <c r="H605" i="1" s="1"/>
  <c r="G599" i="1"/>
  <c r="G605" i="1" s="1"/>
  <c r="F599" i="1"/>
  <c r="E599" i="1"/>
  <c r="D599" i="1"/>
  <c r="D605" i="1" s="1"/>
  <c r="C599" i="1"/>
  <c r="B599" i="1"/>
  <c r="B605" i="1" s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I588" i="1"/>
  <c r="I590" i="1" s="1"/>
  <c r="H588" i="1"/>
  <c r="H590" i="1" s="1"/>
  <c r="G588" i="1"/>
  <c r="B588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R586" i="1"/>
  <c r="Q586" i="1"/>
  <c r="P586" i="1"/>
  <c r="O586" i="1"/>
  <c r="N586" i="1"/>
  <c r="M586" i="1"/>
  <c r="L586" i="1"/>
  <c r="K586" i="1"/>
  <c r="J586" i="1"/>
  <c r="I586" i="1"/>
  <c r="H586" i="1"/>
  <c r="H654" i="1" s="1"/>
  <c r="G586" i="1"/>
  <c r="F586" i="1"/>
  <c r="E586" i="1"/>
  <c r="D586" i="1"/>
  <c r="C586" i="1"/>
  <c r="B586" i="1"/>
  <c r="R585" i="1"/>
  <c r="R588" i="1" s="1"/>
  <c r="Q585" i="1"/>
  <c r="Q588" i="1" s="1"/>
  <c r="P585" i="1"/>
  <c r="P588" i="1" s="1"/>
  <c r="O585" i="1"/>
  <c r="O588" i="1" s="1"/>
  <c r="N585" i="1"/>
  <c r="N588" i="1" s="1"/>
  <c r="M585" i="1"/>
  <c r="L585" i="1"/>
  <c r="K585" i="1"/>
  <c r="J585" i="1"/>
  <c r="I585" i="1"/>
  <c r="I653" i="1" s="1"/>
  <c r="H585" i="1"/>
  <c r="G585" i="1"/>
  <c r="F585" i="1"/>
  <c r="E585" i="1"/>
  <c r="D585" i="1"/>
  <c r="C585" i="1"/>
  <c r="B585" i="1"/>
  <c r="R584" i="1"/>
  <c r="Q584" i="1"/>
  <c r="P584" i="1"/>
  <c r="O584" i="1"/>
  <c r="N584" i="1"/>
  <c r="M584" i="1"/>
  <c r="L584" i="1"/>
  <c r="K584" i="1"/>
  <c r="J584" i="1"/>
  <c r="J652" i="1" s="1"/>
  <c r="I584" i="1"/>
  <c r="H584" i="1"/>
  <c r="G584" i="1"/>
  <c r="F584" i="1"/>
  <c r="E584" i="1"/>
  <c r="D584" i="1"/>
  <c r="C584" i="1"/>
  <c r="B584" i="1"/>
  <c r="F581" i="1"/>
  <c r="B581" i="1"/>
  <c r="R580" i="1"/>
  <c r="Q580" i="1"/>
  <c r="P580" i="1"/>
  <c r="O580" i="1"/>
  <c r="N580" i="1"/>
  <c r="N581" i="1" s="1"/>
  <c r="M580" i="1"/>
  <c r="L580" i="1"/>
  <c r="K580" i="1"/>
  <c r="J580" i="1"/>
  <c r="I580" i="1"/>
  <c r="H580" i="1"/>
  <c r="G580" i="1"/>
  <c r="F580" i="1"/>
  <c r="E580" i="1"/>
  <c r="D580" i="1"/>
  <c r="C580" i="1"/>
  <c r="B580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R578" i="1"/>
  <c r="R581" i="1" s="1"/>
  <c r="Q578" i="1"/>
  <c r="Q581" i="1" s="1"/>
  <c r="P578" i="1"/>
  <c r="P581" i="1" s="1"/>
  <c r="O578" i="1"/>
  <c r="O581" i="1" s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R577" i="1"/>
  <c r="Q577" i="1"/>
  <c r="P577" i="1"/>
  <c r="O577" i="1"/>
  <c r="N577" i="1"/>
  <c r="M577" i="1"/>
  <c r="M581" i="1" s="1"/>
  <c r="L577" i="1"/>
  <c r="L581" i="1" s="1"/>
  <c r="K577" i="1"/>
  <c r="J577" i="1"/>
  <c r="J581" i="1" s="1"/>
  <c r="I577" i="1"/>
  <c r="H577" i="1"/>
  <c r="G577" i="1"/>
  <c r="F577" i="1"/>
  <c r="E577" i="1"/>
  <c r="E581" i="1" s="1"/>
  <c r="D577" i="1"/>
  <c r="D581" i="1" s="1"/>
  <c r="C577" i="1"/>
  <c r="C581" i="1" s="1"/>
  <c r="B577" i="1"/>
  <c r="R566" i="1"/>
  <c r="Q566" i="1"/>
  <c r="P566" i="1"/>
  <c r="O566" i="1"/>
  <c r="N566" i="1"/>
  <c r="M566" i="1"/>
  <c r="L566" i="1"/>
  <c r="K566" i="1"/>
  <c r="J566" i="1"/>
  <c r="I566" i="1"/>
  <c r="I567" i="1" s="1"/>
  <c r="H566" i="1"/>
  <c r="G566" i="1"/>
  <c r="F566" i="1"/>
  <c r="E566" i="1"/>
  <c r="D566" i="1"/>
  <c r="C566" i="1"/>
  <c r="B566" i="1"/>
  <c r="R565" i="1"/>
  <c r="R567" i="1" s="1"/>
  <c r="Q565" i="1"/>
  <c r="P565" i="1"/>
  <c r="O565" i="1"/>
  <c r="N565" i="1"/>
  <c r="N567" i="1" s="1"/>
  <c r="M565" i="1"/>
  <c r="L565" i="1"/>
  <c r="L567" i="1" s="1"/>
  <c r="K565" i="1"/>
  <c r="J565" i="1"/>
  <c r="J567" i="1" s="1"/>
  <c r="I565" i="1"/>
  <c r="H565" i="1"/>
  <c r="G565" i="1"/>
  <c r="F565" i="1"/>
  <c r="E565" i="1"/>
  <c r="D565" i="1"/>
  <c r="C565" i="1"/>
  <c r="B565" i="1"/>
  <c r="R564" i="1"/>
  <c r="Q564" i="1"/>
  <c r="P564" i="1"/>
  <c r="P567" i="1" s="1"/>
  <c r="O564" i="1"/>
  <c r="O567" i="1" s="1"/>
  <c r="N564" i="1"/>
  <c r="M564" i="1"/>
  <c r="L564" i="1"/>
  <c r="K564" i="1"/>
  <c r="K567" i="1" s="1"/>
  <c r="J564" i="1"/>
  <c r="I564" i="1"/>
  <c r="H564" i="1"/>
  <c r="G564" i="1"/>
  <c r="F564" i="1"/>
  <c r="E564" i="1"/>
  <c r="D564" i="1"/>
  <c r="C564" i="1"/>
  <c r="C567" i="1" s="1"/>
  <c r="B564" i="1"/>
  <c r="R563" i="1"/>
  <c r="Q563" i="1"/>
  <c r="P563" i="1"/>
  <c r="O563" i="1"/>
  <c r="N563" i="1"/>
  <c r="M563" i="1"/>
  <c r="M567" i="1" s="1"/>
  <c r="L563" i="1"/>
  <c r="K563" i="1"/>
  <c r="J563" i="1"/>
  <c r="I563" i="1"/>
  <c r="H563" i="1"/>
  <c r="H567" i="1" s="1"/>
  <c r="G563" i="1"/>
  <c r="G567" i="1" s="1"/>
  <c r="F563" i="1"/>
  <c r="F567" i="1" s="1"/>
  <c r="E563" i="1"/>
  <c r="E567" i="1" s="1"/>
  <c r="D563" i="1"/>
  <c r="D567" i="1" s="1"/>
  <c r="C563" i="1"/>
  <c r="B563" i="1"/>
  <c r="J550" i="1"/>
  <c r="H544" i="1"/>
  <c r="R543" i="1"/>
  <c r="J543" i="1"/>
  <c r="I543" i="1"/>
  <c r="H543" i="1"/>
  <c r="G543" i="1"/>
  <c r="F543" i="1"/>
  <c r="E543" i="1"/>
  <c r="D543" i="1"/>
  <c r="C543" i="1"/>
  <c r="B543" i="1"/>
  <c r="R542" i="1"/>
  <c r="K542" i="1"/>
  <c r="J542" i="1"/>
  <c r="I542" i="1"/>
  <c r="I544" i="1" s="1"/>
  <c r="H542" i="1"/>
  <c r="G542" i="1"/>
  <c r="F542" i="1"/>
  <c r="E542" i="1"/>
  <c r="D542" i="1"/>
  <c r="C542" i="1"/>
  <c r="B542" i="1"/>
  <c r="L541" i="1"/>
  <c r="K541" i="1"/>
  <c r="J541" i="1"/>
  <c r="J544" i="1" s="1"/>
  <c r="I541" i="1"/>
  <c r="H541" i="1"/>
  <c r="G541" i="1"/>
  <c r="F541" i="1"/>
  <c r="E541" i="1"/>
  <c r="D541" i="1"/>
  <c r="C541" i="1"/>
  <c r="B541" i="1"/>
  <c r="B544" i="1" s="1"/>
  <c r="L540" i="1"/>
  <c r="K540" i="1"/>
  <c r="J540" i="1"/>
  <c r="I540" i="1"/>
  <c r="H540" i="1"/>
  <c r="G540" i="1"/>
  <c r="G544" i="1" s="1"/>
  <c r="F540" i="1"/>
  <c r="F544" i="1" s="1"/>
  <c r="E540" i="1"/>
  <c r="E544" i="1" s="1"/>
  <c r="D540" i="1"/>
  <c r="D544" i="1" s="1"/>
  <c r="C540" i="1"/>
  <c r="C544" i="1" s="1"/>
  <c r="B540" i="1"/>
  <c r="Q536" i="1"/>
  <c r="O536" i="1"/>
  <c r="R535" i="1"/>
  <c r="Q535" i="1"/>
  <c r="P535" i="1"/>
  <c r="P650" i="1" s="1"/>
  <c r="O535" i="1"/>
  <c r="N535" i="1"/>
  <c r="M535" i="1"/>
  <c r="L535" i="1"/>
  <c r="K535" i="1"/>
  <c r="J535" i="1"/>
  <c r="I535" i="1"/>
  <c r="H535" i="1"/>
  <c r="G535" i="1"/>
  <c r="F535" i="1"/>
  <c r="F650" i="1" s="1"/>
  <c r="E535" i="1"/>
  <c r="D535" i="1"/>
  <c r="C535" i="1"/>
  <c r="B535" i="1"/>
  <c r="R534" i="1"/>
  <c r="Q534" i="1"/>
  <c r="Q649" i="1" s="1"/>
  <c r="P534" i="1"/>
  <c r="O534" i="1"/>
  <c r="N534" i="1"/>
  <c r="M534" i="1"/>
  <c r="L534" i="1"/>
  <c r="K534" i="1"/>
  <c r="J534" i="1"/>
  <c r="I534" i="1"/>
  <c r="H534" i="1"/>
  <c r="G534" i="1"/>
  <c r="G649" i="1" s="1"/>
  <c r="F534" i="1"/>
  <c r="E534" i="1"/>
  <c r="D534" i="1"/>
  <c r="C534" i="1"/>
  <c r="B534" i="1"/>
  <c r="R533" i="1"/>
  <c r="R648" i="1" s="1"/>
  <c r="Q533" i="1"/>
  <c r="P533" i="1"/>
  <c r="P648" i="1" s="1"/>
  <c r="O533" i="1"/>
  <c r="N533" i="1"/>
  <c r="M533" i="1"/>
  <c r="L533" i="1"/>
  <c r="K533" i="1"/>
  <c r="J533" i="1"/>
  <c r="I533" i="1"/>
  <c r="H533" i="1"/>
  <c r="H648" i="1" s="1"/>
  <c r="G533" i="1"/>
  <c r="F533" i="1"/>
  <c r="E533" i="1"/>
  <c r="D533" i="1"/>
  <c r="C533" i="1"/>
  <c r="B533" i="1"/>
  <c r="B648" i="1" s="1"/>
  <c r="R532" i="1"/>
  <c r="Q532" i="1"/>
  <c r="P532" i="1"/>
  <c r="O532" i="1"/>
  <c r="O647" i="1" s="1"/>
  <c r="N532" i="1"/>
  <c r="M532" i="1"/>
  <c r="L532" i="1"/>
  <c r="K532" i="1"/>
  <c r="J532" i="1"/>
  <c r="I532" i="1"/>
  <c r="H532" i="1"/>
  <c r="G532" i="1"/>
  <c r="F532" i="1"/>
  <c r="F536" i="1" s="1"/>
  <c r="E532" i="1"/>
  <c r="D532" i="1"/>
  <c r="C532" i="1"/>
  <c r="C647" i="1" s="1"/>
  <c r="B532" i="1"/>
  <c r="P528" i="1"/>
  <c r="G528" i="1"/>
  <c r="E528" i="1"/>
  <c r="R527" i="1"/>
  <c r="Q527" i="1"/>
  <c r="P527" i="1"/>
  <c r="O527" i="1"/>
  <c r="N527" i="1"/>
  <c r="M527" i="1"/>
  <c r="L527" i="1"/>
  <c r="K527" i="1"/>
  <c r="J527" i="1"/>
  <c r="I527" i="1"/>
  <c r="H527" i="1"/>
  <c r="H645" i="1" s="1"/>
  <c r="G527" i="1"/>
  <c r="F527" i="1"/>
  <c r="E527" i="1"/>
  <c r="D527" i="1"/>
  <c r="C527" i="1"/>
  <c r="B527" i="1"/>
  <c r="R526" i="1"/>
  <c r="Q526" i="1"/>
  <c r="P526" i="1"/>
  <c r="O526" i="1"/>
  <c r="N526" i="1"/>
  <c r="M526" i="1"/>
  <c r="L526" i="1"/>
  <c r="K526" i="1"/>
  <c r="J526" i="1"/>
  <c r="I526" i="1"/>
  <c r="I644" i="1" s="1"/>
  <c r="H526" i="1"/>
  <c r="G526" i="1"/>
  <c r="F526" i="1"/>
  <c r="E526" i="1"/>
  <c r="D526" i="1"/>
  <c r="C526" i="1"/>
  <c r="B526" i="1"/>
  <c r="R525" i="1"/>
  <c r="Q525" i="1"/>
  <c r="P525" i="1"/>
  <c r="O525" i="1"/>
  <c r="N525" i="1"/>
  <c r="M525" i="1"/>
  <c r="L525" i="1"/>
  <c r="K525" i="1"/>
  <c r="J525" i="1"/>
  <c r="J643" i="1" s="1"/>
  <c r="I525" i="1"/>
  <c r="H525" i="1"/>
  <c r="G525" i="1"/>
  <c r="F525" i="1"/>
  <c r="E525" i="1"/>
  <c r="D525" i="1"/>
  <c r="C525" i="1"/>
  <c r="B525" i="1"/>
  <c r="R524" i="1"/>
  <c r="Q524" i="1"/>
  <c r="P524" i="1"/>
  <c r="O524" i="1"/>
  <c r="N524" i="1"/>
  <c r="M524" i="1"/>
  <c r="L524" i="1"/>
  <c r="K524" i="1"/>
  <c r="K642" i="1" s="1"/>
  <c r="J524" i="1"/>
  <c r="I524" i="1"/>
  <c r="H524" i="1"/>
  <c r="G524" i="1"/>
  <c r="F524" i="1"/>
  <c r="E524" i="1"/>
  <c r="D524" i="1"/>
  <c r="C524" i="1"/>
  <c r="B524" i="1"/>
  <c r="M520" i="1"/>
  <c r="K520" i="1"/>
  <c r="F520" i="1"/>
  <c r="R519" i="1"/>
  <c r="Q519" i="1"/>
  <c r="P519" i="1"/>
  <c r="P640" i="1" s="1"/>
  <c r="O519" i="1"/>
  <c r="N519" i="1"/>
  <c r="N640" i="1" s="1"/>
  <c r="M519" i="1"/>
  <c r="L519" i="1"/>
  <c r="K519" i="1"/>
  <c r="J519" i="1"/>
  <c r="I519" i="1"/>
  <c r="H519" i="1"/>
  <c r="G519" i="1"/>
  <c r="F519" i="1"/>
  <c r="E519" i="1"/>
  <c r="D519" i="1"/>
  <c r="C519" i="1"/>
  <c r="B519" i="1"/>
  <c r="R518" i="1"/>
  <c r="Q518" i="1"/>
  <c r="Q639" i="1" s="1"/>
  <c r="P518" i="1"/>
  <c r="O518" i="1"/>
  <c r="O639" i="1" s="1"/>
  <c r="N518" i="1"/>
  <c r="M518" i="1"/>
  <c r="L518" i="1"/>
  <c r="K518" i="1"/>
  <c r="J518" i="1"/>
  <c r="I518" i="1"/>
  <c r="H518" i="1"/>
  <c r="G518" i="1"/>
  <c r="F518" i="1"/>
  <c r="E518" i="1"/>
  <c r="E639" i="1" s="1"/>
  <c r="D518" i="1"/>
  <c r="C518" i="1"/>
  <c r="B518" i="1"/>
  <c r="R517" i="1"/>
  <c r="R638" i="1" s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B638" i="1" s="1"/>
  <c r="R516" i="1"/>
  <c r="Q516" i="1"/>
  <c r="Q520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P510" i="1"/>
  <c r="P635" i="1" s="1"/>
  <c r="Q509" i="1"/>
  <c r="Q634" i="1" s="1"/>
  <c r="R508" i="1"/>
  <c r="R633" i="1" s="1"/>
  <c r="J508" i="1"/>
  <c r="F508" i="1"/>
  <c r="B508" i="1"/>
  <c r="B633" i="1" s="1"/>
  <c r="G507" i="1"/>
  <c r="C507" i="1"/>
  <c r="R503" i="1"/>
  <c r="G503" i="1"/>
  <c r="G505" i="1" s="1"/>
  <c r="E503" i="1"/>
  <c r="B503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F503" i="1" s="1"/>
  <c r="F505" i="1" s="1"/>
  <c r="E502" i="1"/>
  <c r="D502" i="1"/>
  <c r="C502" i="1"/>
  <c r="B502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D503" i="1" s="1"/>
  <c r="D505" i="1" s="1"/>
  <c r="C501" i="1"/>
  <c r="B501" i="1"/>
  <c r="R500" i="1"/>
  <c r="Q500" i="1"/>
  <c r="P500" i="1"/>
  <c r="P503" i="1" s="1"/>
  <c r="O500" i="1"/>
  <c r="O503" i="1" s="1"/>
  <c r="N500" i="1"/>
  <c r="N503" i="1" s="1"/>
  <c r="M500" i="1"/>
  <c r="L500" i="1"/>
  <c r="K500" i="1"/>
  <c r="J500" i="1"/>
  <c r="I500" i="1"/>
  <c r="I503" i="1" s="1"/>
  <c r="H500" i="1"/>
  <c r="H503" i="1" s="1"/>
  <c r="G500" i="1"/>
  <c r="F500" i="1"/>
  <c r="E500" i="1"/>
  <c r="D500" i="1"/>
  <c r="C500" i="1"/>
  <c r="B500" i="1"/>
  <c r="R499" i="1"/>
  <c r="Q499" i="1"/>
  <c r="P499" i="1"/>
  <c r="O499" i="1"/>
  <c r="N499" i="1"/>
  <c r="M499" i="1"/>
  <c r="M503" i="1" s="1"/>
  <c r="L499" i="1"/>
  <c r="K499" i="1"/>
  <c r="J499" i="1"/>
  <c r="I499" i="1"/>
  <c r="H499" i="1"/>
  <c r="G499" i="1"/>
  <c r="F499" i="1"/>
  <c r="E499" i="1"/>
  <c r="D499" i="1"/>
  <c r="C499" i="1"/>
  <c r="C503" i="1" s="1"/>
  <c r="B499" i="1"/>
  <c r="P496" i="1"/>
  <c r="N496" i="1"/>
  <c r="M496" i="1"/>
  <c r="L496" i="1"/>
  <c r="K496" i="1"/>
  <c r="J496" i="1"/>
  <c r="G496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G655" i="1" s="1"/>
  <c r="F495" i="1"/>
  <c r="E495" i="1"/>
  <c r="D495" i="1"/>
  <c r="C495" i="1"/>
  <c r="B495" i="1"/>
  <c r="R494" i="1"/>
  <c r="Q494" i="1"/>
  <c r="P494" i="1"/>
  <c r="O494" i="1"/>
  <c r="N494" i="1"/>
  <c r="M494" i="1"/>
  <c r="L494" i="1"/>
  <c r="K494" i="1"/>
  <c r="J494" i="1"/>
  <c r="I494" i="1"/>
  <c r="I496" i="1" s="1"/>
  <c r="H494" i="1"/>
  <c r="G494" i="1"/>
  <c r="F494" i="1"/>
  <c r="F654" i="1" s="1"/>
  <c r="E494" i="1"/>
  <c r="D494" i="1"/>
  <c r="C494" i="1"/>
  <c r="B494" i="1"/>
  <c r="R493" i="1"/>
  <c r="R496" i="1" s="1"/>
  <c r="Q493" i="1"/>
  <c r="Q496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E653" i="1" s="1"/>
  <c r="D493" i="1"/>
  <c r="C493" i="1"/>
  <c r="B493" i="1"/>
  <c r="R492" i="1"/>
  <c r="Q492" i="1"/>
  <c r="P492" i="1"/>
  <c r="O492" i="1"/>
  <c r="N492" i="1"/>
  <c r="M492" i="1"/>
  <c r="L492" i="1"/>
  <c r="K492" i="1"/>
  <c r="J492" i="1"/>
  <c r="I492" i="1"/>
  <c r="H492" i="1"/>
  <c r="H496" i="1" s="1"/>
  <c r="G492" i="1"/>
  <c r="F492" i="1"/>
  <c r="F496" i="1" s="1"/>
  <c r="E492" i="1"/>
  <c r="E496" i="1" s="1"/>
  <c r="D492" i="1"/>
  <c r="D496" i="1" s="1"/>
  <c r="C492" i="1"/>
  <c r="C496" i="1" s="1"/>
  <c r="B492" i="1"/>
  <c r="B496" i="1" s="1"/>
  <c r="L490" i="1"/>
  <c r="F490" i="1"/>
  <c r="E490" i="1"/>
  <c r="R489" i="1"/>
  <c r="Q489" i="1"/>
  <c r="P489" i="1"/>
  <c r="P490" i="1" s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R488" i="1"/>
  <c r="Q488" i="1"/>
  <c r="Q490" i="1" s="1"/>
  <c r="P488" i="1"/>
  <c r="O488" i="1"/>
  <c r="N488" i="1"/>
  <c r="N490" i="1" s="1"/>
  <c r="M488" i="1"/>
  <c r="L488" i="1"/>
  <c r="K488" i="1"/>
  <c r="J488" i="1"/>
  <c r="I488" i="1"/>
  <c r="H488" i="1"/>
  <c r="G488" i="1"/>
  <c r="G490" i="1" s="1"/>
  <c r="F488" i="1"/>
  <c r="E488" i="1"/>
  <c r="D488" i="1"/>
  <c r="C488" i="1"/>
  <c r="B488" i="1"/>
  <c r="R487" i="1"/>
  <c r="R490" i="1" s="1"/>
  <c r="Q487" i="1"/>
  <c r="P487" i="1"/>
  <c r="O487" i="1"/>
  <c r="O490" i="1" s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B490" i="1" s="1"/>
  <c r="R486" i="1"/>
  <c r="Q486" i="1"/>
  <c r="P486" i="1"/>
  <c r="O486" i="1"/>
  <c r="N486" i="1"/>
  <c r="M486" i="1"/>
  <c r="M490" i="1" s="1"/>
  <c r="L486" i="1"/>
  <c r="K486" i="1"/>
  <c r="K490" i="1" s="1"/>
  <c r="J486" i="1"/>
  <c r="J490" i="1" s="1"/>
  <c r="I486" i="1"/>
  <c r="H486" i="1"/>
  <c r="G486" i="1"/>
  <c r="F486" i="1"/>
  <c r="E486" i="1"/>
  <c r="D486" i="1"/>
  <c r="D490" i="1" s="1"/>
  <c r="C486" i="1"/>
  <c r="C490" i="1" s="1"/>
  <c r="B486" i="1"/>
  <c r="Q484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E484" i="1" s="1"/>
  <c r="D483" i="1"/>
  <c r="C483" i="1"/>
  <c r="B483" i="1"/>
  <c r="R482" i="1"/>
  <c r="Q482" i="1"/>
  <c r="P482" i="1"/>
  <c r="O482" i="1"/>
  <c r="N482" i="1"/>
  <c r="M482" i="1"/>
  <c r="L482" i="1"/>
  <c r="L484" i="1" s="1"/>
  <c r="K482" i="1"/>
  <c r="J482" i="1"/>
  <c r="I482" i="1"/>
  <c r="H482" i="1"/>
  <c r="H484" i="1" s="1"/>
  <c r="G482" i="1"/>
  <c r="F482" i="1"/>
  <c r="F484" i="1" s="1"/>
  <c r="E482" i="1"/>
  <c r="D482" i="1"/>
  <c r="C482" i="1"/>
  <c r="C484" i="1" s="1"/>
  <c r="B482" i="1"/>
  <c r="R481" i="1"/>
  <c r="Q481" i="1"/>
  <c r="P481" i="1"/>
  <c r="P484" i="1" s="1"/>
  <c r="O481" i="1"/>
  <c r="N481" i="1"/>
  <c r="N484" i="1" s="1"/>
  <c r="M481" i="1"/>
  <c r="L481" i="1"/>
  <c r="K481" i="1"/>
  <c r="J481" i="1"/>
  <c r="I481" i="1"/>
  <c r="H481" i="1"/>
  <c r="G481" i="1"/>
  <c r="G484" i="1" s="1"/>
  <c r="F481" i="1"/>
  <c r="E481" i="1"/>
  <c r="D481" i="1"/>
  <c r="D484" i="1" s="1"/>
  <c r="C481" i="1"/>
  <c r="B481" i="1"/>
  <c r="R480" i="1"/>
  <c r="R484" i="1" s="1"/>
  <c r="Q480" i="1"/>
  <c r="P480" i="1"/>
  <c r="O480" i="1"/>
  <c r="N480" i="1"/>
  <c r="M480" i="1"/>
  <c r="L480" i="1"/>
  <c r="K480" i="1"/>
  <c r="K484" i="1" s="1"/>
  <c r="J480" i="1"/>
  <c r="J484" i="1" s="1"/>
  <c r="I480" i="1"/>
  <c r="I484" i="1" s="1"/>
  <c r="H480" i="1"/>
  <c r="G480" i="1"/>
  <c r="F480" i="1"/>
  <c r="E480" i="1"/>
  <c r="D480" i="1"/>
  <c r="C480" i="1"/>
  <c r="B480" i="1"/>
  <c r="J478" i="1"/>
  <c r="I478" i="1"/>
  <c r="H478" i="1"/>
  <c r="F478" i="1"/>
  <c r="R477" i="1"/>
  <c r="Q477" i="1"/>
  <c r="P477" i="1"/>
  <c r="P478" i="1" s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R476" i="1"/>
  <c r="Q476" i="1"/>
  <c r="Q478" i="1" s="1"/>
  <c r="P476" i="1"/>
  <c r="O476" i="1"/>
  <c r="N476" i="1"/>
  <c r="M476" i="1"/>
  <c r="L476" i="1"/>
  <c r="K476" i="1"/>
  <c r="K478" i="1" s="1"/>
  <c r="J476" i="1"/>
  <c r="I476" i="1"/>
  <c r="H476" i="1"/>
  <c r="G476" i="1"/>
  <c r="F476" i="1"/>
  <c r="E476" i="1"/>
  <c r="D476" i="1"/>
  <c r="C476" i="1"/>
  <c r="B476" i="1"/>
  <c r="R475" i="1"/>
  <c r="R478" i="1" s="1"/>
  <c r="Q475" i="1"/>
  <c r="P475" i="1"/>
  <c r="O475" i="1"/>
  <c r="O478" i="1" s="1"/>
  <c r="N475" i="1"/>
  <c r="N478" i="1" s="1"/>
  <c r="M475" i="1"/>
  <c r="L475" i="1"/>
  <c r="L478" i="1" s="1"/>
  <c r="K475" i="1"/>
  <c r="J475" i="1"/>
  <c r="I475" i="1"/>
  <c r="H475" i="1"/>
  <c r="G475" i="1"/>
  <c r="F475" i="1"/>
  <c r="E475" i="1"/>
  <c r="D475" i="1"/>
  <c r="C475" i="1"/>
  <c r="B475" i="1"/>
  <c r="R474" i="1"/>
  <c r="Q474" i="1"/>
  <c r="P474" i="1"/>
  <c r="O474" i="1"/>
  <c r="N474" i="1"/>
  <c r="M474" i="1"/>
  <c r="M478" i="1" s="1"/>
  <c r="L474" i="1"/>
  <c r="K474" i="1"/>
  <c r="J474" i="1"/>
  <c r="I474" i="1"/>
  <c r="H474" i="1"/>
  <c r="G474" i="1"/>
  <c r="G478" i="1" s="1"/>
  <c r="F474" i="1"/>
  <c r="E474" i="1"/>
  <c r="E478" i="1" s="1"/>
  <c r="D474" i="1"/>
  <c r="D478" i="1" s="1"/>
  <c r="C474" i="1"/>
  <c r="C478" i="1" s="1"/>
  <c r="B474" i="1"/>
  <c r="E472" i="1"/>
  <c r="C472" i="1"/>
  <c r="R471" i="1"/>
  <c r="Q471" i="1"/>
  <c r="P471" i="1"/>
  <c r="P472" i="1" s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R470" i="1"/>
  <c r="Q470" i="1"/>
  <c r="Q472" i="1" s="1"/>
  <c r="P470" i="1"/>
  <c r="O470" i="1"/>
  <c r="N470" i="1"/>
  <c r="M470" i="1"/>
  <c r="M472" i="1" s="1"/>
  <c r="L470" i="1"/>
  <c r="K470" i="1"/>
  <c r="J470" i="1"/>
  <c r="I470" i="1"/>
  <c r="H470" i="1"/>
  <c r="G470" i="1"/>
  <c r="F470" i="1"/>
  <c r="E470" i="1"/>
  <c r="D470" i="1"/>
  <c r="C470" i="1"/>
  <c r="B470" i="1"/>
  <c r="R469" i="1"/>
  <c r="R472" i="1" s="1"/>
  <c r="Q469" i="1"/>
  <c r="P469" i="1"/>
  <c r="O469" i="1"/>
  <c r="N469" i="1"/>
  <c r="N472" i="1" s="1"/>
  <c r="M469" i="1"/>
  <c r="L469" i="1"/>
  <c r="K469" i="1"/>
  <c r="J469" i="1"/>
  <c r="I469" i="1"/>
  <c r="H469" i="1"/>
  <c r="G469" i="1"/>
  <c r="F469" i="1"/>
  <c r="E469" i="1"/>
  <c r="D469" i="1"/>
  <c r="C469" i="1"/>
  <c r="B469" i="1"/>
  <c r="B472" i="1" s="1"/>
  <c r="R468" i="1"/>
  <c r="Q468" i="1"/>
  <c r="P468" i="1"/>
  <c r="O468" i="1"/>
  <c r="O472" i="1" s="1"/>
  <c r="N468" i="1"/>
  <c r="M468" i="1"/>
  <c r="L468" i="1"/>
  <c r="K468" i="1"/>
  <c r="K472" i="1" s="1"/>
  <c r="J468" i="1"/>
  <c r="J472" i="1" s="1"/>
  <c r="I468" i="1"/>
  <c r="I472" i="1" s="1"/>
  <c r="H468" i="1"/>
  <c r="G468" i="1"/>
  <c r="F468" i="1"/>
  <c r="F472" i="1" s="1"/>
  <c r="E468" i="1"/>
  <c r="D468" i="1"/>
  <c r="D472" i="1" s="1"/>
  <c r="C468" i="1"/>
  <c r="B468" i="1"/>
  <c r="H465" i="1"/>
  <c r="H466" i="1" s="1"/>
  <c r="G465" i="1"/>
  <c r="B465" i="1"/>
  <c r="B683" i="1" s="1"/>
  <c r="R464" i="1"/>
  <c r="R510" i="1" s="1"/>
  <c r="Q464" i="1"/>
  <c r="P464" i="1"/>
  <c r="O464" i="1"/>
  <c r="O510" i="1" s="1"/>
  <c r="N464" i="1"/>
  <c r="N510" i="1" s="1"/>
  <c r="M464" i="1"/>
  <c r="M510" i="1" s="1"/>
  <c r="L464" i="1"/>
  <c r="L510" i="1" s="1"/>
  <c r="K464" i="1"/>
  <c r="K510" i="1" s="1"/>
  <c r="J464" i="1"/>
  <c r="J510" i="1" s="1"/>
  <c r="J635" i="1" s="1"/>
  <c r="I464" i="1"/>
  <c r="I510" i="1" s="1"/>
  <c r="H464" i="1"/>
  <c r="H510" i="1" s="1"/>
  <c r="G464" i="1"/>
  <c r="G510" i="1" s="1"/>
  <c r="F464" i="1"/>
  <c r="F510" i="1" s="1"/>
  <c r="E464" i="1"/>
  <c r="E510" i="1" s="1"/>
  <c r="D464" i="1"/>
  <c r="D510" i="1" s="1"/>
  <c r="C464" i="1"/>
  <c r="C510" i="1" s="1"/>
  <c r="B464" i="1"/>
  <c r="B510" i="1" s="1"/>
  <c r="R463" i="1"/>
  <c r="R509" i="1" s="1"/>
  <c r="Q463" i="1"/>
  <c r="P463" i="1"/>
  <c r="P509" i="1" s="1"/>
  <c r="O463" i="1"/>
  <c r="O509" i="1" s="1"/>
  <c r="N463" i="1"/>
  <c r="N509" i="1" s="1"/>
  <c r="M463" i="1"/>
  <c r="M509" i="1" s="1"/>
  <c r="L463" i="1"/>
  <c r="L509" i="1" s="1"/>
  <c r="K463" i="1"/>
  <c r="K509" i="1" s="1"/>
  <c r="K634" i="1" s="1"/>
  <c r="J463" i="1"/>
  <c r="J509" i="1" s="1"/>
  <c r="I463" i="1"/>
  <c r="I509" i="1" s="1"/>
  <c r="H463" i="1"/>
  <c r="H509" i="1" s="1"/>
  <c r="G463" i="1"/>
  <c r="G509" i="1" s="1"/>
  <c r="F463" i="1"/>
  <c r="F509" i="1" s="1"/>
  <c r="E463" i="1"/>
  <c r="E509" i="1" s="1"/>
  <c r="D463" i="1"/>
  <c r="D509" i="1" s="1"/>
  <c r="C463" i="1"/>
  <c r="C509" i="1" s="1"/>
  <c r="B463" i="1"/>
  <c r="B509" i="1" s="1"/>
  <c r="R462" i="1"/>
  <c r="Q462" i="1"/>
  <c r="Q508" i="1" s="1"/>
  <c r="P462" i="1"/>
  <c r="P508" i="1" s="1"/>
  <c r="O462" i="1"/>
  <c r="N462" i="1"/>
  <c r="M462" i="1"/>
  <c r="M508" i="1" s="1"/>
  <c r="L462" i="1"/>
  <c r="L508" i="1" s="1"/>
  <c r="L633" i="1" s="1"/>
  <c r="K462" i="1"/>
  <c r="K508" i="1" s="1"/>
  <c r="J462" i="1"/>
  <c r="J465" i="1" s="1"/>
  <c r="I462" i="1"/>
  <c r="H462" i="1"/>
  <c r="H508" i="1" s="1"/>
  <c r="G462" i="1"/>
  <c r="G508" i="1" s="1"/>
  <c r="F462" i="1"/>
  <c r="E462" i="1"/>
  <c r="E508" i="1" s="1"/>
  <c r="D462" i="1"/>
  <c r="D508" i="1" s="1"/>
  <c r="C462" i="1"/>
  <c r="C508" i="1" s="1"/>
  <c r="B462" i="1"/>
  <c r="R461" i="1"/>
  <c r="R507" i="1" s="1"/>
  <c r="Q461" i="1"/>
  <c r="Q507" i="1" s="1"/>
  <c r="P461" i="1"/>
  <c r="P507" i="1" s="1"/>
  <c r="O461" i="1"/>
  <c r="N461" i="1"/>
  <c r="N507" i="1" s="1"/>
  <c r="M461" i="1"/>
  <c r="L461" i="1"/>
  <c r="L507" i="1" s="1"/>
  <c r="K461" i="1"/>
  <c r="K507" i="1" s="1"/>
  <c r="J461" i="1"/>
  <c r="I461" i="1"/>
  <c r="I507" i="1" s="1"/>
  <c r="H461" i="1"/>
  <c r="H507" i="1" s="1"/>
  <c r="G461" i="1"/>
  <c r="F461" i="1"/>
  <c r="F507" i="1" s="1"/>
  <c r="E461" i="1"/>
  <c r="E507" i="1" s="1"/>
  <c r="D461" i="1"/>
  <c r="D507" i="1" s="1"/>
  <c r="C461" i="1"/>
  <c r="B461" i="1"/>
  <c r="B507" i="1" s="1"/>
  <c r="G458" i="1"/>
  <c r="R457" i="1"/>
  <c r="R673" i="1" s="1"/>
  <c r="R680" i="1" s="1"/>
  <c r="Q457" i="1"/>
  <c r="Q673" i="1" s="1"/>
  <c r="Q680" i="1" s="1"/>
  <c r="P457" i="1"/>
  <c r="P673" i="1" s="1"/>
  <c r="P680" i="1" s="1"/>
  <c r="O457" i="1"/>
  <c r="O673" i="1" s="1"/>
  <c r="O680" i="1" s="1"/>
  <c r="N457" i="1"/>
  <c r="N673" i="1" s="1"/>
  <c r="N680" i="1" s="1"/>
  <c r="M457" i="1"/>
  <c r="M673" i="1" s="1"/>
  <c r="M680" i="1" s="1"/>
  <c r="L457" i="1"/>
  <c r="L673" i="1" s="1"/>
  <c r="L680" i="1" s="1"/>
  <c r="K457" i="1"/>
  <c r="K673" i="1" s="1"/>
  <c r="K680" i="1" s="1"/>
  <c r="J457" i="1"/>
  <c r="J673" i="1" s="1"/>
  <c r="J680" i="1" s="1"/>
  <c r="I457" i="1"/>
  <c r="I673" i="1" s="1"/>
  <c r="I680" i="1" s="1"/>
  <c r="H457" i="1"/>
  <c r="H673" i="1" s="1"/>
  <c r="H680" i="1" s="1"/>
  <c r="G457" i="1"/>
  <c r="G673" i="1" s="1"/>
  <c r="G680" i="1" s="1"/>
  <c r="F457" i="1"/>
  <c r="F673" i="1" s="1"/>
  <c r="F680" i="1" s="1"/>
  <c r="E457" i="1"/>
  <c r="E673" i="1" s="1"/>
  <c r="E680" i="1" s="1"/>
  <c r="D457" i="1"/>
  <c r="D673" i="1" s="1"/>
  <c r="D680" i="1" s="1"/>
  <c r="C457" i="1"/>
  <c r="B457" i="1"/>
  <c r="B673" i="1" s="1"/>
  <c r="B680" i="1" s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J452" i="1"/>
  <c r="R451" i="1"/>
  <c r="R452" i="1" s="1"/>
  <c r="Q451" i="1"/>
  <c r="Q452" i="1" s="1"/>
  <c r="P451" i="1"/>
  <c r="P452" i="1" s="1"/>
  <c r="O451" i="1"/>
  <c r="O452" i="1" s="1"/>
  <c r="N451" i="1"/>
  <c r="N452" i="1" s="1"/>
  <c r="M451" i="1"/>
  <c r="M452" i="1" s="1"/>
  <c r="L451" i="1"/>
  <c r="L452" i="1" s="1"/>
  <c r="K451" i="1"/>
  <c r="K452" i="1" s="1"/>
  <c r="J451" i="1"/>
  <c r="I451" i="1"/>
  <c r="H451" i="1"/>
  <c r="H452" i="1" s="1"/>
  <c r="G451" i="1"/>
  <c r="F451" i="1"/>
  <c r="E451" i="1"/>
  <c r="E452" i="1" s="1"/>
  <c r="D451" i="1"/>
  <c r="D452" i="1" s="1"/>
  <c r="C451" i="1"/>
  <c r="B451" i="1"/>
  <c r="B452" i="1" s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M445" i="1"/>
  <c r="R444" i="1"/>
  <c r="R445" i="1" s="1"/>
  <c r="Q444" i="1"/>
  <c r="Q445" i="1" s="1"/>
  <c r="P444" i="1"/>
  <c r="P445" i="1" s="1"/>
  <c r="O444" i="1"/>
  <c r="N444" i="1"/>
  <c r="N445" i="1" s="1"/>
  <c r="M444" i="1"/>
  <c r="L444" i="1"/>
  <c r="L445" i="1" s="1"/>
  <c r="K444" i="1"/>
  <c r="J444" i="1"/>
  <c r="I444" i="1"/>
  <c r="I445" i="1" s="1"/>
  <c r="H444" i="1"/>
  <c r="H445" i="1" s="1"/>
  <c r="G444" i="1"/>
  <c r="F444" i="1"/>
  <c r="F445" i="1" s="1"/>
  <c r="E444" i="1"/>
  <c r="E445" i="1" s="1"/>
  <c r="D444" i="1"/>
  <c r="D445" i="1" s="1"/>
  <c r="C444" i="1"/>
  <c r="B444" i="1"/>
  <c r="B445" i="1" s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R439" i="1"/>
  <c r="B439" i="1"/>
  <c r="R438" i="1"/>
  <c r="Q438" i="1"/>
  <c r="Q439" i="1" s="1"/>
  <c r="P438" i="1"/>
  <c r="O438" i="1"/>
  <c r="O439" i="1" s="1"/>
  <c r="N438" i="1"/>
  <c r="N439" i="1" s="1"/>
  <c r="M438" i="1"/>
  <c r="M439" i="1" s="1"/>
  <c r="L438" i="1"/>
  <c r="K438" i="1"/>
  <c r="K439" i="1" s="1"/>
  <c r="J438" i="1"/>
  <c r="J439" i="1" s="1"/>
  <c r="I438" i="1"/>
  <c r="I439" i="1" s="1"/>
  <c r="H438" i="1"/>
  <c r="G438" i="1"/>
  <c r="G439" i="1" s="1"/>
  <c r="F438" i="1"/>
  <c r="E438" i="1"/>
  <c r="D438" i="1"/>
  <c r="C438" i="1"/>
  <c r="C439" i="1" s="1"/>
  <c r="B438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J433" i="1"/>
  <c r="I433" i="1"/>
  <c r="G433" i="1"/>
  <c r="E433" i="1"/>
  <c r="C433" i="1"/>
  <c r="J432" i="1"/>
  <c r="I432" i="1"/>
  <c r="H432" i="1"/>
  <c r="H433" i="1" s="1"/>
  <c r="G432" i="1"/>
  <c r="F432" i="1"/>
  <c r="E432" i="1"/>
  <c r="D432" i="1"/>
  <c r="C432" i="1"/>
  <c r="B432" i="1"/>
  <c r="R431" i="1"/>
  <c r="K431" i="1"/>
  <c r="J431" i="1"/>
  <c r="I431" i="1"/>
  <c r="H431" i="1"/>
  <c r="G431" i="1"/>
  <c r="F431" i="1"/>
  <c r="E431" i="1"/>
  <c r="D431" i="1"/>
  <c r="C431" i="1"/>
  <c r="B431" i="1"/>
  <c r="L430" i="1"/>
  <c r="K430" i="1"/>
  <c r="J430" i="1"/>
  <c r="I430" i="1"/>
  <c r="H430" i="1"/>
  <c r="G430" i="1"/>
  <c r="F430" i="1"/>
  <c r="E430" i="1"/>
  <c r="D430" i="1"/>
  <c r="C430" i="1"/>
  <c r="B430" i="1"/>
  <c r="L429" i="1"/>
  <c r="K429" i="1"/>
  <c r="J429" i="1"/>
  <c r="I429" i="1"/>
  <c r="H429" i="1"/>
  <c r="G429" i="1"/>
  <c r="F429" i="1"/>
  <c r="E429" i="1"/>
  <c r="D429" i="1"/>
  <c r="C429" i="1"/>
  <c r="B429" i="1"/>
  <c r="H427" i="1"/>
  <c r="M426" i="1"/>
  <c r="M427" i="1" s="1"/>
  <c r="J426" i="1"/>
  <c r="I426" i="1"/>
  <c r="I427" i="1" s="1"/>
  <c r="H426" i="1"/>
  <c r="G426" i="1"/>
  <c r="G427" i="1" s="1"/>
  <c r="F426" i="1"/>
  <c r="E426" i="1"/>
  <c r="E427" i="1" s="1"/>
  <c r="D426" i="1"/>
  <c r="D427" i="1" s="1"/>
  <c r="C426" i="1"/>
  <c r="C427" i="1" s="1"/>
  <c r="B426" i="1"/>
  <c r="B427" i="1" s="1"/>
  <c r="R425" i="1"/>
  <c r="K425" i="1"/>
  <c r="J425" i="1"/>
  <c r="I425" i="1"/>
  <c r="H425" i="1"/>
  <c r="G425" i="1"/>
  <c r="F425" i="1"/>
  <c r="E425" i="1"/>
  <c r="D425" i="1"/>
  <c r="C425" i="1"/>
  <c r="B425" i="1"/>
  <c r="L424" i="1"/>
  <c r="K424" i="1"/>
  <c r="J424" i="1"/>
  <c r="I424" i="1"/>
  <c r="H424" i="1"/>
  <c r="G424" i="1"/>
  <c r="F424" i="1"/>
  <c r="E424" i="1"/>
  <c r="D424" i="1"/>
  <c r="C424" i="1"/>
  <c r="B424" i="1"/>
  <c r="L423" i="1"/>
  <c r="K423" i="1"/>
  <c r="J423" i="1"/>
  <c r="I423" i="1"/>
  <c r="H423" i="1"/>
  <c r="G423" i="1"/>
  <c r="F423" i="1"/>
  <c r="E423" i="1"/>
  <c r="D423" i="1"/>
  <c r="C423" i="1"/>
  <c r="B423" i="1"/>
  <c r="D421" i="1"/>
  <c r="J420" i="1"/>
  <c r="J421" i="1" s="1"/>
  <c r="I420" i="1"/>
  <c r="I421" i="1" s="1"/>
  <c r="H420" i="1"/>
  <c r="H421" i="1" s="1"/>
  <c r="G420" i="1"/>
  <c r="G421" i="1" s="1"/>
  <c r="F420" i="1"/>
  <c r="E420" i="1"/>
  <c r="E421" i="1" s="1"/>
  <c r="D420" i="1"/>
  <c r="C420" i="1"/>
  <c r="B420" i="1"/>
  <c r="B421" i="1" s="1"/>
  <c r="R419" i="1"/>
  <c r="K419" i="1"/>
  <c r="J419" i="1"/>
  <c r="I419" i="1"/>
  <c r="H419" i="1"/>
  <c r="G419" i="1"/>
  <c r="F419" i="1"/>
  <c r="E419" i="1"/>
  <c r="D419" i="1"/>
  <c r="C419" i="1"/>
  <c r="B419" i="1"/>
  <c r="L418" i="1"/>
  <c r="K418" i="1"/>
  <c r="J418" i="1"/>
  <c r="I418" i="1"/>
  <c r="H418" i="1"/>
  <c r="G418" i="1"/>
  <c r="F418" i="1"/>
  <c r="E418" i="1"/>
  <c r="D418" i="1"/>
  <c r="C418" i="1"/>
  <c r="B418" i="1"/>
  <c r="L417" i="1"/>
  <c r="K417" i="1"/>
  <c r="J417" i="1"/>
  <c r="I417" i="1"/>
  <c r="H417" i="1"/>
  <c r="G417" i="1"/>
  <c r="F417" i="1"/>
  <c r="E417" i="1"/>
  <c r="D417" i="1"/>
  <c r="C417" i="1"/>
  <c r="B417" i="1"/>
  <c r="R415" i="1"/>
  <c r="K415" i="1"/>
  <c r="F415" i="1"/>
  <c r="D415" i="1"/>
  <c r="B415" i="1"/>
  <c r="R414" i="1"/>
  <c r="Q414" i="1"/>
  <c r="Q415" i="1" s="1"/>
  <c r="P414" i="1"/>
  <c r="O414" i="1"/>
  <c r="O415" i="1" s="1"/>
  <c r="N414" i="1"/>
  <c r="N415" i="1" s="1"/>
  <c r="M414" i="1"/>
  <c r="M415" i="1" s="1"/>
  <c r="L414" i="1"/>
  <c r="L415" i="1" s="1"/>
  <c r="K414" i="1"/>
  <c r="J414" i="1"/>
  <c r="J415" i="1" s="1"/>
  <c r="I414" i="1"/>
  <c r="H414" i="1"/>
  <c r="G414" i="1"/>
  <c r="G415" i="1" s="1"/>
  <c r="F414" i="1"/>
  <c r="E414" i="1"/>
  <c r="E415" i="1" s="1"/>
  <c r="D414" i="1"/>
  <c r="C414" i="1"/>
  <c r="C415" i="1" s="1"/>
  <c r="B414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K409" i="1"/>
  <c r="I409" i="1"/>
  <c r="G409" i="1"/>
  <c r="R408" i="1"/>
  <c r="R409" i="1" s="1"/>
  <c r="Q408" i="1"/>
  <c r="Q409" i="1" s="1"/>
  <c r="P408" i="1"/>
  <c r="O408" i="1"/>
  <c r="O409" i="1" s="1"/>
  <c r="N408" i="1"/>
  <c r="M408" i="1"/>
  <c r="L408" i="1"/>
  <c r="L409" i="1" s="1"/>
  <c r="K408" i="1"/>
  <c r="J408" i="1"/>
  <c r="J409" i="1" s="1"/>
  <c r="I408" i="1"/>
  <c r="H408" i="1"/>
  <c r="H409" i="1" s="1"/>
  <c r="G408" i="1"/>
  <c r="F408" i="1"/>
  <c r="F409" i="1" s="1"/>
  <c r="E408" i="1"/>
  <c r="D408" i="1"/>
  <c r="D409" i="1" s="1"/>
  <c r="C408" i="1"/>
  <c r="C409" i="1" s="1"/>
  <c r="B408" i="1"/>
  <c r="B409" i="1" s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R402" i="1"/>
  <c r="Q402" i="1"/>
  <c r="Q458" i="1" s="1"/>
  <c r="P402" i="1"/>
  <c r="P361" i="1" s="1"/>
  <c r="O402" i="1"/>
  <c r="O458" i="1" s="1"/>
  <c r="N402" i="1"/>
  <c r="N379" i="1" s="1"/>
  <c r="M402" i="1"/>
  <c r="M409" i="1" s="1"/>
  <c r="L402" i="1"/>
  <c r="L439" i="1" s="1"/>
  <c r="K402" i="1"/>
  <c r="K445" i="1" s="1"/>
  <c r="J402" i="1"/>
  <c r="J427" i="1" s="1"/>
  <c r="I402" i="1"/>
  <c r="I415" i="1" s="1"/>
  <c r="H402" i="1"/>
  <c r="H439" i="1" s="1"/>
  <c r="G402" i="1"/>
  <c r="G452" i="1" s="1"/>
  <c r="F402" i="1"/>
  <c r="F452" i="1" s="1"/>
  <c r="E402" i="1"/>
  <c r="E458" i="1" s="1"/>
  <c r="D402" i="1"/>
  <c r="D439" i="1" s="1"/>
  <c r="C402" i="1"/>
  <c r="C452" i="1" s="1"/>
  <c r="B402" i="1"/>
  <c r="B458" i="1" s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R397" i="1"/>
  <c r="I397" i="1"/>
  <c r="G397" i="1"/>
  <c r="D397" i="1"/>
  <c r="B397" i="1"/>
  <c r="R396" i="1"/>
  <c r="Q396" i="1"/>
  <c r="Q397" i="1" s="1"/>
  <c r="P396" i="1"/>
  <c r="O396" i="1"/>
  <c r="O397" i="1" s="1"/>
  <c r="N396" i="1"/>
  <c r="M396" i="1"/>
  <c r="M397" i="1" s="1"/>
  <c r="L396" i="1"/>
  <c r="L397" i="1" s="1"/>
  <c r="K396" i="1"/>
  <c r="K397" i="1" s="1"/>
  <c r="J396" i="1"/>
  <c r="J397" i="1" s="1"/>
  <c r="I396" i="1"/>
  <c r="H396" i="1"/>
  <c r="H397" i="1" s="1"/>
  <c r="G396" i="1"/>
  <c r="F396" i="1"/>
  <c r="E396" i="1"/>
  <c r="E397" i="1" s="1"/>
  <c r="D396" i="1"/>
  <c r="C396" i="1"/>
  <c r="C397" i="1" s="1"/>
  <c r="B396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I391" i="1"/>
  <c r="G391" i="1"/>
  <c r="E391" i="1"/>
  <c r="C391" i="1"/>
  <c r="R390" i="1"/>
  <c r="R391" i="1" s="1"/>
  <c r="Q390" i="1"/>
  <c r="Q391" i="1" s="1"/>
  <c r="P390" i="1"/>
  <c r="P391" i="1" s="1"/>
  <c r="O390" i="1"/>
  <c r="O391" i="1" s="1"/>
  <c r="N390" i="1"/>
  <c r="M390" i="1"/>
  <c r="M391" i="1" s="1"/>
  <c r="L390" i="1"/>
  <c r="K390" i="1"/>
  <c r="J390" i="1"/>
  <c r="J391" i="1" s="1"/>
  <c r="I390" i="1"/>
  <c r="H390" i="1"/>
  <c r="H391" i="1" s="1"/>
  <c r="G390" i="1"/>
  <c r="F390" i="1"/>
  <c r="F391" i="1" s="1"/>
  <c r="E390" i="1"/>
  <c r="D390" i="1"/>
  <c r="D391" i="1" s="1"/>
  <c r="C390" i="1"/>
  <c r="B390" i="1"/>
  <c r="B391" i="1" s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Q385" i="1"/>
  <c r="N385" i="1"/>
  <c r="L385" i="1"/>
  <c r="J385" i="1"/>
  <c r="I385" i="1"/>
  <c r="H385" i="1"/>
  <c r="F385" i="1"/>
  <c r="C385" i="1"/>
  <c r="R384" i="1"/>
  <c r="R385" i="1" s="1"/>
  <c r="Q384" i="1"/>
  <c r="P384" i="1"/>
  <c r="O384" i="1"/>
  <c r="O385" i="1" s="1"/>
  <c r="N384" i="1"/>
  <c r="M384" i="1"/>
  <c r="M385" i="1" s="1"/>
  <c r="L384" i="1"/>
  <c r="K384" i="1"/>
  <c r="K385" i="1" s="1"/>
  <c r="J384" i="1"/>
  <c r="I384" i="1"/>
  <c r="H384" i="1"/>
  <c r="G384" i="1"/>
  <c r="G385" i="1" s="1"/>
  <c r="F384" i="1"/>
  <c r="E384" i="1"/>
  <c r="E385" i="1" s="1"/>
  <c r="D384" i="1"/>
  <c r="D385" i="1" s="1"/>
  <c r="C384" i="1"/>
  <c r="B384" i="1"/>
  <c r="B385" i="1" s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Q379" i="1"/>
  <c r="O379" i="1"/>
  <c r="M379" i="1"/>
  <c r="K379" i="1"/>
  <c r="H379" i="1"/>
  <c r="F379" i="1"/>
  <c r="C379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D379" i="1" s="1"/>
  <c r="C378" i="1"/>
  <c r="B378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R373" i="1"/>
  <c r="M373" i="1"/>
  <c r="K373" i="1"/>
  <c r="J373" i="1"/>
  <c r="H373" i="1"/>
  <c r="F373" i="1"/>
  <c r="D373" i="1"/>
  <c r="C373" i="1"/>
  <c r="B373" i="1"/>
  <c r="R372" i="1"/>
  <c r="Q372" i="1"/>
  <c r="Q373" i="1" s="1"/>
  <c r="P372" i="1"/>
  <c r="O372" i="1"/>
  <c r="O373" i="1" s="1"/>
  <c r="N372" i="1"/>
  <c r="N373" i="1" s="1"/>
  <c r="M372" i="1"/>
  <c r="L372" i="1"/>
  <c r="L373" i="1" s="1"/>
  <c r="K372" i="1"/>
  <c r="J372" i="1"/>
  <c r="I372" i="1"/>
  <c r="I373" i="1" s="1"/>
  <c r="H372" i="1"/>
  <c r="G372" i="1"/>
  <c r="G373" i="1" s="1"/>
  <c r="F372" i="1"/>
  <c r="E372" i="1"/>
  <c r="E373" i="1" s="1"/>
  <c r="D372" i="1"/>
  <c r="C372" i="1"/>
  <c r="B372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R367" i="1"/>
  <c r="O367" i="1"/>
  <c r="M367" i="1"/>
  <c r="K367" i="1"/>
  <c r="I367" i="1"/>
  <c r="H367" i="1"/>
  <c r="G367" i="1"/>
  <c r="E367" i="1"/>
  <c r="B367" i="1"/>
  <c r="R366" i="1"/>
  <c r="Q366" i="1"/>
  <c r="Q367" i="1" s="1"/>
  <c r="P366" i="1"/>
  <c r="O366" i="1"/>
  <c r="N366" i="1"/>
  <c r="N367" i="1" s="1"/>
  <c r="M366" i="1"/>
  <c r="L366" i="1"/>
  <c r="L367" i="1" s="1"/>
  <c r="K366" i="1"/>
  <c r="J366" i="1"/>
  <c r="J367" i="1" s="1"/>
  <c r="I366" i="1"/>
  <c r="H366" i="1"/>
  <c r="G366" i="1"/>
  <c r="F366" i="1"/>
  <c r="F367" i="1" s="1"/>
  <c r="E366" i="1"/>
  <c r="D366" i="1"/>
  <c r="D367" i="1" s="1"/>
  <c r="C366" i="1"/>
  <c r="C367" i="1" s="1"/>
  <c r="B366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R361" i="1"/>
  <c r="N361" i="1"/>
  <c r="M361" i="1"/>
  <c r="J361" i="1"/>
  <c r="G361" i="1"/>
  <c r="E361" i="1"/>
  <c r="D361" i="1"/>
  <c r="B361" i="1"/>
  <c r="R360" i="1"/>
  <c r="Q360" i="1"/>
  <c r="Q361" i="1" s="1"/>
  <c r="P360" i="1"/>
  <c r="O360" i="1"/>
  <c r="O361" i="1" s="1"/>
  <c r="N360" i="1"/>
  <c r="M360" i="1"/>
  <c r="L360" i="1"/>
  <c r="K360" i="1"/>
  <c r="K361" i="1" s="1"/>
  <c r="J360" i="1"/>
  <c r="I360" i="1"/>
  <c r="I361" i="1" s="1"/>
  <c r="H360" i="1"/>
  <c r="H361" i="1" s="1"/>
  <c r="G360" i="1"/>
  <c r="F360" i="1"/>
  <c r="F361" i="1" s="1"/>
  <c r="E360" i="1"/>
  <c r="D360" i="1"/>
  <c r="C360" i="1"/>
  <c r="C361" i="1" s="1"/>
  <c r="B360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R355" i="1"/>
  <c r="Q355" i="1"/>
  <c r="O355" i="1"/>
  <c r="J355" i="1"/>
  <c r="I355" i="1"/>
  <c r="G355" i="1"/>
  <c r="E355" i="1"/>
  <c r="C355" i="1"/>
  <c r="B355" i="1"/>
  <c r="R354" i="1"/>
  <c r="Q354" i="1"/>
  <c r="P354" i="1"/>
  <c r="P355" i="1" s="1"/>
  <c r="O354" i="1"/>
  <c r="N354" i="1"/>
  <c r="N355" i="1" s="1"/>
  <c r="M354" i="1"/>
  <c r="M355" i="1" s="1"/>
  <c r="L354" i="1"/>
  <c r="K354" i="1"/>
  <c r="K355" i="1" s="1"/>
  <c r="J354" i="1"/>
  <c r="I354" i="1"/>
  <c r="H354" i="1"/>
  <c r="H355" i="1" s="1"/>
  <c r="G354" i="1"/>
  <c r="F354" i="1"/>
  <c r="F355" i="1" s="1"/>
  <c r="E354" i="1"/>
  <c r="D354" i="1"/>
  <c r="D355" i="1" s="1"/>
  <c r="C354" i="1"/>
  <c r="B354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BO215" i="1"/>
  <c r="BL215" i="1"/>
  <c r="BI215" i="1"/>
  <c r="BH215" i="1"/>
  <c r="BE215" i="1"/>
  <c r="BD215" i="1"/>
  <c r="BA215" i="1"/>
  <c r="AY215" i="1"/>
  <c r="AV215" i="1"/>
  <c r="AS215" i="1"/>
  <c r="AR215" i="1"/>
  <c r="AO215" i="1"/>
  <c r="AN215" i="1"/>
  <c r="AK215" i="1"/>
  <c r="AI215" i="1"/>
  <c r="AF215" i="1"/>
  <c r="AC215" i="1"/>
  <c r="AB215" i="1"/>
  <c r="Y215" i="1"/>
  <c r="L542" i="1" s="1"/>
  <c r="X215" i="1"/>
  <c r="L543" i="1" s="1"/>
  <c r="U215" i="1"/>
  <c r="M542" i="1" s="1"/>
  <c r="S215" i="1"/>
  <c r="N540" i="1" s="1"/>
  <c r="P215" i="1"/>
  <c r="N543" i="1" s="1"/>
  <c r="M215" i="1"/>
  <c r="O542" i="1" s="1"/>
  <c r="L215" i="1"/>
  <c r="O543" i="1" s="1"/>
  <c r="I215" i="1"/>
  <c r="P542" i="1" s="1"/>
  <c r="H215" i="1"/>
  <c r="P543" i="1" s="1"/>
  <c r="E215" i="1"/>
  <c r="Q542" i="1" s="1"/>
  <c r="C215" i="1"/>
  <c r="R540" i="1" s="1"/>
  <c r="BO213" i="1"/>
  <c r="BN213" i="1"/>
  <c r="BN215" i="1" s="1"/>
  <c r="BM213" i="1"/>
  <c r="BM215" i="1" s="1"/>
  <c r="BL213" i="1"/>
  <c r="BK213" i="1"/>
  <c r="BK215" i="1" s="1"/>
  <c r="BJ213" i="1"/>
  <c r="BJ215" i="1" s="1"/>
  <c r="BI213" i="1"/>
  <c r="BH213" i="1"/>
  <c r="BG213" i="1"/>
  <c r="BG215" i="1" s="1"/>
  <c r="BF213" i="1"/>
  <c r="BF215" i="1" s="1"/>
  <c r="BE213" i="1"/>
  <c r="BD213" i="1"/>
  <c r="BC213" i="1"/>
  <c r="BC215" i="1" s="1"/>
  <c r="BB213" i="1"/>
  <c r="BB215" i="1" s="1"/>
  <c r="BA213" i="1"/>
  <c r="AZ213" i="1"/>
  <c r="AZ215" i="1" s="1"/>
  <c r="AY213" i="1"/>
  <c r="AX213" i="1"/>
  <c r="AX215" i="1" s="1"/>
  <c r="AW213" i="1"/>
  <c r="AW215" i="1" s="1"/>
  <c r="AV213" i="1"/>
  <c r="AU213" i="1"/>
  <c r="AU215" i="1" s="1"/>
  <c r="AT213" i="1"/>
  <c r="AT215" i="1" s="1"/>
  <c r="AS213" i="1"/>
  <c r="AR213" i="1"/>
  <c r="AQ213" i="1"/>
  <c r="AQ215" i="1" s="1"/>
  <c r="AP213" i="1"/>
  <c r="AP215" i="1" s="1"/>
  <c r="AO213" i="1"/>
  <c r="AN213" i="1"/>
  <c r="AM213" i="1"/>
  <c r="AM215" i="1" s="1"/>
  <c r="AL213" i="1"/>
  <c r="AL215" i="1" s="1"/>
  <c r="AK213" i="1"/>
  <c r="AJ213" i="1"/>
  <c r="AJ215" i="1" s="1"/>
  <c r="AI213" i="1"/>
  <c r="AH213" i="1"/>
  <c r="AH215" i="1" s="1"/>
  <c r="AG213" i="1"/>
  <c r="AG215" i="1" s="1"/>
  <c r="AF213" i="1"/>
  <c r="AE213" i="1"/>
  <c r="AE215" i="1" s="1"/>
  <c r="AD213" i="1"/>
  <c r="AD215" i="1" s="1"/>
  <c r="AC213" i="1"/>
  <c r="AB213" i="1"/>
  <c r="AA213" i="1"/>
  <c r="AA215" i="1" s="1"/>
  <c r="Z213" i="1"/>
  <c r="Z215" i="1" s="1"/>
  <c r="K543" i="1" s="1"/>
  <c r="Y213" i="1"/>
  <c r="X213" i="1"/>
  <c r="W213" i="1"/>
  <c r="W215" i="1" s="1"/>
  <c r="M540" i="1" s="1"/>
  <c r="M544" i="1" s="1"/>
  <c r="V213" i="1"/>
  <c r="V215" i="1" s="1"/>
  <c r="M541" i="1" s="1"/>
  <c r="U213" i="1"/>
  <c r="T213" i="1"/>
  <c r="T215" i="1" s="1"/>
  <c r="M543" i="1" s="1"/>
  <c r="S213" i="1"/>
  <c r="R213" i="1"/>
  <c r="R215" i="1" s="1"/>
  <c r="N541" i="1" s="1"/>
  <c r="N544" i="1" s="1"/>
  <c r="Q213" i="1"/>
  <c r="Q215" i="1" s="1"/>
  <c r="N542" i="1" s="1"/>
  <c r="P213" i="1"/>
  <c r="O213" i="1"/>
  <c r="O215" i="1" s="1"/>
  <c r="O540" i="1" s="1"/>
  <c r="N213" i="1"/>
  <c r="N215" i="1" s="1"/>
  <c r="O541" i="1" s="1"/>
  <c r="M213" i="1"/>
  <c r="L213" i="1"/>
  <c r="K213" i="1"/>
  <c r="K215" i="1" s="1"/>
  <c r="P540" i="1" s="1"/>
  <c r="J213" i="1"/>
  <c r="J215" i="1" s="1"/>
  <c r="P541" i="1" s="1"/>
  <c r="I213" i="1"/>
  <c r="H213" i="1"/>
  <c r="G213" i="1"/>
  <c r="G215" i="1" s="1"/>
  <c r="Q540" i="1" s="1"/>
  <c r="F213" i="1"/>
  <c r="F215" i="1" s="1"/>
  <c r="Q541" i="1" s="1"/>
  <c r="E213" i="1"/>
  <c r="D213" i="1"/>
  <c r="D215" i="1" s="1"/>
  <c r="Q543" i="1" s="1"/>
  <c r="C213" i="1"/>
  <c r="B213" i="1"/>
  <c r="B215" i="1" s="1"/>
  <c r="R541" i="1" s="1"/>
  <c r="R544" i="1" s="1"/>
  <c r="BL125" i="1"/>
  <c r="BH125" i="1"/>
  <c r="BM124" i="1"/>
  <c r="BL124" i="1"/>
  <c r="BI124" i="1"/>
  <c r="BH124" i="1"/>
  <c r="BE124" i="1"/>
  <c r="BC124" i="1"/>
  <c r="AZ124" i="1"/>
  <c r="AW124" i="1"/>
  <c r="AV124" i="1"/>
  <c r="AS124" i="1"/>
  <c r="AR124" i="1"/>
  <c r="AO124" i="1"/>
  <c r="AM124" i="1"/>
  <c r="AJ124" i="1"/>
  <c r="AG124" i="1"/>
  <c r="AF124" i="1"/>
  <c r="AC124" i="1"/>
  <c r="AB124" i="1"/>
  <c r="Y124" i="1"/>
  <c r="L425" i="1" s="1"/>
  <c r="W124" i="1"/>
  <c r="M423" i="1" s="1"/>
  <c r="T124" i="1"/>
  <c r="Q124" i="1"/>
  <c r="N425" i="1" s="1"/>
  <c r="P124" i="1"/>
  <c r="N426" i="1" s="1"/>
  <c r="N427" i="1" s="1"/>
  <c r="M124" i="1"/>
  <c r="O425" i="1" s="1"/>
  <c r="L124" i="1"/>
  <c r="O426" i="1" s="1"/>
  <c r="O427" i="1" s="1"/>
  <c r="I124" i="1"/>
  <c r="P425" i="1" s="1"/>
  <c r="G124" i="1"/>
  <c r="Q423" i="1" s="1"/>
  <c r="D124" i="1"/>
  <c r="Q426" i="1" s="1"/>
  <c r="Q427" i="1" s="1"/>
  <c r="BN123" i="1"/>
  <c r="BM123" i="1"/>
  <c r="BM125" i="1" s="1"/>
  <c r="BL123" i="1"/>
  <c r="BK123" i="1"/>
  <c r="BJ123" i="1"/>
  <c r="BJ125" i="1" s="1"/>
  <c r="BI123" i="1"/>
  <c r="BI125" i="1" s="1"/>
  <c r="BH123" i="1"/>
  <c r="BG123" i="1"/>
  <c r="BF123" i="1"/>
  <c r="AT123" i="1"/>
  <c r="AT125" i="1" s="1"/>
  <c r="AP123" i="1"/>
  <c r="AP125" i="1" s="1"/>
  <c r="AD123" i="1"/>
  <c r="AD125" i="1" s="1"/>
  <c r="Z123" i="1"/>
  <c r="Z125" i="1" s="1"/>
  <c r="K432" i="1" s="1"/>
  <c r="J123" i="1"/>
  <c r="P418" i="1" s="1"/>
  <c r="BN122" i="1"/>
  <c r="BN124" i="1" s="1"/>
  <c r="BM122" i="1"/>
  <c r="BL122" i="1"/>
  <c r="BK122" i="1"/>
  <c r="BK124" i="1" s="1"/>
  <c r="BK125" i="1" s="1"/>
  <c r="BJ122" i="1"/>
  <c r="BJ124" i="1" s="1"/>
  <c r="BI122" i="1"/>
  <c r="BH122" i="1"/>
  <c r="BG122" i="1"/>
  <c r="BG124" i="1" s="1"/>
  <c r="BG125" i="1" s="1"/>
  <c r="BF122" i="1"/>
  <c r="BF124" i="1" s="1"/>
  <c r="BE122" i="1"/>
  <c r="BD122" i="1"/>
  <c r="BD124" i="1" s="1"/>
  <c r="BC122" i="1"/>
  <c r="BB122" i="1"/>
  <c r="BB124" i="1" s="1"/>
  <c r="BA122" i="1"/>
  <c r="BA124" i="1" s="1"/>
  <c r="AZ122" i="1"/>
  <c r="AY122" i="1"/>
  <c r="AY124" i="1" s="1"/>
  <c r="AX122" i="1"/>
  <c r="AX124" i="1" s="1"/>
  <c r="AW122" i="1"/>
  <c r="AV122" i="1"/>
  <c r="AU122" i="1"/>
  <c r="AU124" i="1" s="1"/>
  <c r="AT122" i="1"/>
  <c r="AT124" i="1" s="1"/>
  <c r="AS122" i="1"/>
  <c r="AR122" i="1"/>
  <c r="AQ122" i="1"/>
  <c r="AQ124" i="1" s="1"/>
  <c r="AP122" i="1"/>
  <c r="AP124" i="1" s="1"/>
  <c r="AO122" i="1"/>
  <c r="AN122" i="1"/>
  <c r="AN124" i="1" s="1"/>
  <c r="AM122" i="1"/>
  <c r="AL122" i="1"/>
  <c r="AL124" i="1" s="1"/>
  <c r="AK122" i="1"/>
  <c r="AK124" i="1" s="1"/>
  <c r="AJ122" i="1"/>
  <c r="AI122" i="1"/>
  <c r="AI124" i="1" s="1"/>
  <c r="AH122" i="1"/>
  <c r="AH124" i="1" s="1"/>
  <c r="AG122" i="1"/>
  <c r="AF122" i="1"/>
  <c r="AE122" i="1"/>
  <c r="AE124" i="1" s="1"/>
  <c r="AD122" i="1"/>
  <c r="AD124" i="1" s="1"/>
  <c r="AC122" i="1"/>
  <c r="AB122" i="1"/>
  <c r="AA122" i="1"/>
  <c r="AA124" i="1" s="1"/>
  <c r="Z122" i="1"/>
  <c r="Z124" i="1" s="1"/>
  <c r="K426" i="1" s="1"/>
  <c r="K427" i="1" s="1"/>
  <c r="Y122" i="1"/>
  <c r="X122" i="1"/>
  <c r="X124" i="1" s="1"/>
  <c r="L426" i="1" s="1"/>
  <c r="L427" i="1" s="1"/>
  <c r="W122" i="1"/>
  <c r="V122" i="1"/>
  <c r="V124" i="1" s="1"/>
  <c r="M424" i="1" s="1"/>
  <c r="U122" i="1"/>
  <c r="U124" i="1" s="1"/>
  <c r="M425" i="1" s="1"/>
  <c r="T122" i="1"/>
  <c r="S122" i="1"/>
  <c r="S124" i="1" s="1"/>
  <c r="N423" i="1" s="1"/>
  <c r="R122" i="1"/>
  <c r="R124" i="1" s="1"/>
  <c r="N424" i="1" s="1"/>
  <c r="Q122" i="1"/>
  <c r="P122" i="1"/>
  <c r="O122" i="1"/>
  <c r="O124" i="1" s="1"/>
  <c r="O423" i="1" s="1"/>
  <c r="N122" i="1"/>
  <c r="N124" i="1" s="1"/>
  <c r="O424" i="1" s="1"/>
  <c r="M122" i="1"/>
  <c r="L122" i="1"/>
  <c r="K122" i="1"/>
  <c r="K124" i="1" s="1"/>
  <c r="P423" i="1" s="1"/>
  <c r="J122" i="1"/>
  <c r="J124" i="1" s="1"/>
  <c r="P424" i="1" s="1"/>
  <c r="I122" i="1"/>
  <c r="H122" i="1"/>
  <c r="H124" i="1" s="1"/>
  <c r="P426" i="1" s="1"/>
  <c r="P427" i="1" s="1"/>
  <c r="G122" i="1"/>
  <c r="F122" i="1"/>
  <c r="F124" i="1" s="1"/>
  <c r="Q424" i="1" s="1"/>
  <c r="E122" i="1"/>
  <c r="E124" i="1" s="1"/>
  <c r="Q425" i="1" s="1"/>
  <c r="D122" i="1"/>
  <c r="C122" i="1"/>
  <c r="C124" i="1" s="1"/>
  <c r="R423" i="1" s="1"/>
  <c r="B122" i="1"/>
  <c r="B124" i="1" s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C123" i="1" s="1"/>
  <c r="BC125" i="1" s="1"/>
  <c r="BB121" i="1"/>
  <c r="BA121" i="1"/>
  <c r="AZ121" i="1"/>
  <c r="AY121" i="1"/>
  <c r="AX121" i="1"/>
  <c r="AW121" i="1"/>
  <c r="AV121" i="1"/>
  <c r="AV123" i="1" s="1"/>
  <c r="AV125" i="1" s="1"/>
  <c r="AU121" i="1"/>
  <c r="AT121" i="1"/>
  <c r="AS121" i="1"/>
  <c r="AR121" i="1"/>
  <c r="AQ121" i="1"/>
  <c r="AP121" i="1"/>
  <c r="AO121" i="1"/>
  <c r="AN121" i="1"/>
  <c r="AM121" i="1"/>
  <c r="AM123" i="1" s="1"/>
  <c r="AM125" i="1" s="1"/>
  <c r="AL121" i="1"/>
  <c r="AK121" i="1"/>
  <c r="AJ121" i="1"/>
  <c r="AI121" i="1"/>
  <c r="AH121" i="1"/>
  <c r="AG121" i="1"/>
  <c r="AF121" i="1"/>
  <c r="AF123" i="1" s="1"/>
  <c r="AF125" i="1" s="1"/>
  <c r="AE121" i="1"/>
  <c r="AD121" i="1"/>
  <c r="AC121" i="1"/>
  <c r="AB121" i="1"/>
  <c r="AA121" i="1"/>
  <c r="Z121" i="1"/>
  <c r="Y121" i="1"/>
  <c r="X121" i="1"/>
  <c r="W121" i="1"/>
  <c r="W123" i="1" s="1"/>
  <c r="V121" i="1"/>
  <c r="U121" i="1"/>
  <c r="T121" i="1"/>
  <c r="S121" i="1"/>
  <c r="R121" i="1"/>
  <c r="Q121" i="1"/>
  <c r="P121" i="1"/>
  <c r="P123" i="1" s="1"/>
  <c r="O121" i="1"/>
  <c r="N121" i="1"/>
  <c r="M121" i="1"/>
  <c r="L121" i="1"/>
  <c r="K121" i="1"/>
  <c r="J121" i="1"/>
  <c r="I121" i="1"/>
  <c r="H121" i="1"/>
  <c r="G121" i="1"/>
  <c r="G123" i="1" s="1"/>
  <c r="F121" i="1"/>
  <c r="E121" i="1"/>
  <c r="D121" i="1"/>
  <c r="C121" i="1"/>
  <c r="B121" i="1"/>
  <c r="BN120" i="1"/>
  <c r="BM120" i="1"/>
  <c r="BL120" i="1"/>
  <c r="BK120" i="1"/>
  <c r="BJ120" i="1"/>
  <c r="BI120" i="1"/>
  <c r="BH120" i="1"/>
  <c r="BG120" i="1"/>
  <c r="BF120" i="1"/>
  <c r="BE120" i="1"/>
  <c r="BD120" i="1"/>
  <c r="BD123" i="1" s="1"/>
  <c r="BD125" i="1" s="1"/>
  <c r="BC120" i="1"/>
  <c r="BB120" i="1"/>
  <c r="BA120" i="1"/>
  <c r="BA123" i="1" s="1"/>
  <c r="AZ120" i="1"/>
  <c r="AY120" i="1"/>
  <c r="AX120" i="1"/>
  <c r="AW120" i="1"/>
  <c r="AV120" i="1"/>
  <c r="AU120" i="1"/>
  <c r="AU123" i="1" s="1"/>
  <c r="AT120" i="1"/>
  <c r="AS120" i="1"/>
  <c r="AS123" i="1" s="1"/>
  <c r="AS125" i="1" s="1"/>
  <c r="AR120" i="1"/>
  <c r="AQ120" i="1"/>
  <c r="AP120" i="1"/>
  <c r="AO120" i="1"/>
  <c r="AN120" i="1"/>
  <c r="AN123" i="1" s="1"/>
  <c r="AN125" i="1" s="1"/>
  <c r="AM120" i="1"/>
  <c r="AL120" i="1"/>
  <c r="AK120" i="1"/>
  <c r="AK123" i="1" s="1"/>
  <c r="AJ120" i="1"/>
  <c r="AI120" i="1"/>
  <c r="AH120" i="1"/>
  <c r="AG120" i="1"/>
  <c r="AF120" i="1"/>
  <c r="AE120" i="1"/>
  <c r="AE123" i="1" s="1"/>
  <c r="AD120" i="1"/>
  <c r="AC120" i="1"/>
  <c r="AC123" i="1" s="1"/>
  <c r="AC125" i="1" s="1"/>
  <c r="AB120" i="1"/>
  <c r="AA120" i="1"/>
  <c r="Z120" i="1"/>
  <c r="Y120" i="1"/>
  <c r="X120" i="1"/>
  <c r="X123" i="1" s="1"/>
  <c r="W120" i="1"/>
  <c r="V120" i="1"/>
  <c r="U120" i="1"/>
  <c r="U123" i="1" s="1"/>
  <c r="T120" i="1"/>
  <c r="S120" i="1"/>
  <c r="R120" i="1"/>
  <c r="Q120" i="1"/>
  <c r="P120" i="1"/>
  <c r="O120" i="1"/>
  <c r="O123" i="1" s="1"/>
  <c r="N120" i="1"/>
  <c r="M120" i="1"/>
  <c r="M123" i="1" s="1"/>
  <c r="L120" i="1"/>
  <c r="K120" i="1"/>
  <c r="J120" i="1"/>
  <c r="I120" i="1"/>
  <c r="H120" i="1"/>
  <c r="H123" i="1" s="1"/>
  <c r="G120" i="1"/>
  <c r="F120" i="1"/>
  <c r="E120" i="1"/>
  <c r="E123" i="1" s="1"/>
  <c r="D120" i="1"/>
  <c r="C120" i="1"/>
  <c r="B120" i="1"/>
  <c r="BN119" i="1"/>
  <c r="BM119" i="1"/>
  <c r="BL119" i="1"/>
  <c r="BK119" i="1"/>
  <c r="BJ119" i="1"/>
  <c r="BI119" i="1"/>
  <c r="BH119" i="1"/>
  <c r="BG119" i="1"/>
  <c r="BF119" i="1"/>
  <c r="BE119" i="1"/>
  <c r="BE123" i="1" s="1"/>
  <c r="BE125" i="1" s="1"/>
  <c r="BD119" i="1"/>
  <c r="BC119" i="1"/>
  <c r="BB119" i="1"/>
  <c r="BB123" i="1" s="1"/>
  <c r="BA119" i="1"/>
  <c r="AZ119" i="1"/>
  <c r="AZ123" i="1" s="1"/>
  <c r="AZ125" i="1" s="1"/>
  <c r="AY119" i="1"/>
  <c r="AY123" i="1" s="1"/>
  <c r="AY125" i="1" s="1"/>
  <c r="AX119" i="1"/>
  <c r="AX123" i="1" s="1"/>
  <c r="AX125" i="1" s="1"/>
  <c r="AW119" i="1"/>
  <c r="AW123" i="1" s="1"/>
  <c r="AW125" i="1" s="1"/>
  <c r="AV119" i="1"/>
  <c r="AU119" i="1"/>
  <c r="AT119" i="1"/>
  <c r="AS119" i="1"/>
  <c r="AR119" i="1"/>
  <c r="AR123" i="1" s="1"/>
  <c r="AR125" i="1" s="1"/>
  <c r="AQ119" i="1"/>
  <c r="AQ123" i="1" s="1"/>
  <c r="AQ125" i="1" s="1"/>
  <c r="AP119" i="1"/>
  <c r="AO119" i="1"/>
  <c r="AO123" i="1" s="1"/>
  <c r="AO125" i="1" s="1"/>
  <c r="AN119" i="1"/>
  <c r="AM119" i="1"/>
  <c r="AL119" i="1"/>
  <c r="AL123" i="1" s="1"/>
  <c r="AK119" i="1"/>
  <c r="AJ119" i="1"/>
  <c r="AJ123" i="1" s="1"/>
  <c r="AJ125" i="1" s="1"/>
  <c r="AI119" i="1"/>
  <c r="AI123" i="1" s="1"/>
  <c r="AI125" i="1" s="1"/>
  <c r="AH119" i="1"/>
  <c r="AH123" i="1" s="1"/>
  <c r="AH125" i="1" s="1"/>
  <c r="AG119" i="1"/>
  <c r="AG123" i="1" s="1"/>
  <c r="AG125" i="1" s="1"/>
  <c r="AF119" i="1"/>
  <c r="AE119" i="1"/>
  <c r="AD119" i="1"/>
  <c r="AC119" i="1"/>
  <c r="AB119" i="1"/>
  <c r="AB123" i="1" s="1"/>
  <c r="AB125" i="1" s="1"/>
  <c r="AA119" i="1"/>
  <c r="AA123" i="1" s="1"/>
  <c r="AA125" i="1" s="1"/>
  <c r="Z119" i="1"/>
  <c r="Y119" i="1"/>
  <c r="Y123" i="1" s="1"/>
  <c r="X119" i="1"/>
  <c r="W119" i="1"/>
  <c r="V119" i="1"/>
  <c r="V123" i="1" s="1"/>
  <c r="U119" i="1"/>
  <c r="T119" i="1"/>
  <c r="T123" i="1" s="1"/>
  <c r="S119" i="1"/>
  <c r="S123" i="1" s="1"/>
  <c r="R119" i="1"/>
  <c r="R123" i="1" s="1"/>
  <c r="Q119" i="1"/>
  <c r="Q123" i="1" s="1"/>
  <c r="P119" i="1"/>
  <c r="O119" i="1"/>
  <c r="N119" i="1"/>
  <c r="N123" i="1" s="1"/>
  <c r="M119" i="1"/>
  <c r="L119" i="1"/>
  <c r="L123" i="1" s="1"/>
  <c r="K119" i="1"/>
  <c r="K123" i="1" s="1"/>
  <c r="J119" i="1"/>
  <c r="I119" i="1"/>
  <c r="I123" i="1" s="1"/>
  <c r="H119" i="1"/>
  <c r="G119" i="1"/>
  <c r="F119" i="1"/>
  <c r="F123" i="1" s="1"/>
  <c r="E119" i="1"/>
  <c r="D119" i="1"/>
  <c r="D123" i="1" s="1"/>
  <c r="C119" i="1"/>
  <c r="C123" i="1" s="1"/>
  <c r="B119" i="1"/>
  <c r="B123" i="1" s="1"/>
  <c r="O125" i="1" l="1"/>
  <c r="O429" i="1" s="1"/>
  <c r="O417" i="1"/>
  <c r="AE125" i="1"/>
  <c r="AU125" i="1"/>
  <c r="E634" i="1"/>
  <c r="E549" i="1"/>
  <c r="D635" i="1"/>
  <c r="D550" i="1"/>
  <c r="N419" i="1"/>
  <c r="Q125" i="1"/>
  <c r="N431" i="1" s="1"/>
  <c r="R418" i="1"/>
  <c r="R420" i="1"/>
  <c r="R421" i="1" s="1"/>
  <c r="B125" i="1"/>
  <c r="N418" i="1"/>
  <c r="R125" i="1"/>
  <c r="N430" i="1" s="1"/>
  <c r="N420" i="1"/>
  <c r="N421" i="1" s="1"/>
  <c r="P125" i="1"/>
  <c r="N432" i="1" s="1"/>
  <c r="M668" i="1"/>
  <c r="M669" i="1"/>
  <c r="R417" i="1"/>
  <c r="C125" i="1"/>
  <c r="R429" i="1" s="1"/>
  <c r="N417" i="1"/>
  <c r="S125" i="1"/>
  <c r="N429" i="1" s="1"/>
  <c r="BN125" i="1"/>
  <c r="Q420" i="1"/>
  <c r="Q421" i="1" s="1"/>
  <c r="D125" i="1"/>
  <c r="Q432" i="1" s="1"/>
  <c r="M420" i="1"/>
  <c r="M421" i="1" s="1"/>
  <c r="T125" i="1"/>
  <c r="M432" i="1" s="1"/>
  <c r="K632" i="1"/>
  <c r="K547" i="1"/>
  <c r="J667" i="1"/>
  <c r="I634" i="1"/>
  <c r="I549" i="1"/>
  <c r="H635" i="1"/>
  <c r="H550" i="1"/>
  <c r="R426" i="1"/>
  <c r="R427" i="1" s="1"/>
  <c r="R424" i="1"/>
  <c r="Q418" i="1"/>
  <c r="F125" i="1"/>
  <c r="Q430" i="1" s="1"/>
  <c r="M418" i="1"/>
  <c r="V125" i="1"/>
  <c r="M430" i="1" s="1"/>
  <c r="AL125" i="1"/>
  <c r="BB125" i="1"/>
  <c r="Q419" i="1"/>
  <c r="E125" i="1"/>
  <c r="Q431" i="1" s="1"/>
  <c r="M419" i="1"/>
  <c r="U125" i="1"/>
  <c r="M431" i="1" s="1"/>
  <c r="AK125" i="1"/>
  <c r="BA125" i="1"/>
  <c r="Q544" i="1"/>
  <c r="Q522" i="1"/>
  <c r="K664" i="1"/>
  <c r="K665" i="1"/>
  <c r="K433" i="1"/>
  <c r="P419" i="1"/>
  <c r="I125" i="1"/>
  <c r="P431" i="1" s="1"/>
  <c r="L419" i="1"/>
  <c r="Y125" i="1"/>
  <c r="L431" i="1" s="1"/>
  <c r="P420" i="1"/>
  <c r="P421" i="1" s="1"/>
  <c r="H125" i="1"/>
  <c r="P432" i="1" s="1"/>
  <c r="L420" i="1"/>
  <c r="L421" i="1" s="1"/>
  <c r="X125" i="1"/>
  <c r="L432" i="1" s="1"/>
  <c r="Q417" i="1"/>
  <c r="G125" i="1"/>
  <c r="Q429" i="1" s="1"/>
  <c r="M417" i="1"/>
  <c r="W125" i="1"/>
  <c r="M429" i="1" s="1"/>
  <c r="P544" i="1"/>
  <c r="P417" i="1"/>
  <c r="K125" i="1"/>
  <c r="P429" i="1" s="1"/>
  <c r="BF125" i="1"/>
  <c r="O420" i="1"/>
  <c r="O421" i="1" s="1"/>
  <c r="L125" i="1"/>
  <c r="O432" i="1" s="1"/>
  <c r="N125" i="1"/>
  <c r="O430" i="1" s="1"/>
  <c r="O418" i="1"/>
  <c r="M125" i="1"/>
  <c r="O431" i="1" s="1"/>
  <c r="O419" i="1"/>
  <c r="O544" i="1"/>
  <c r="E632" i="1"/>
  <c r="E547" i="1"/>
  <c r="D633" i="1"/>
  <c r="D548" i="1"/>
  <c r="C634" i="1"/>
  <c r="C549" i="1"/>
  <c r="B635" i="1"/>
  <c r="B550" i="1"/>
  <c r="R550" i="1"/>
  <c r="R635" i="1"/>
  <c r="H668" i="1"/>
  <c r="H669" i="1"/>
  <c r="H504" i="1"/>
  <c r="H505" i="1"/>
  <c r="F632" i="1"/>
  <c r="F547" i="1"/>
  <c r="E633" i="1"/>
  <c r="E548" i="1"/>
  <c r="D634" i="1"/>
  <c r="D549" i="1"/>
  <c r="C635" i="1"/>
  <c r="C550" i="1"/>
  <c r="I668" i="1"/>
  <c r="I669" i="1"/>
  <c r="I505" i="1"/>
  <c r="J633" i="1"/>
  <c r="J548" i="1"/>
  <c r="F545" i="1"/>
  <c r="E661" i="1"/>
  <c r="E662" i="1"/>
  <c r="I664" i="1"/>
  <c r="I665" i="1"/>
  <c r="O445" i="1"/>
  <c r="H458" i="1"/>
  <c r="C465" i="1"/>
  <c r="P668" i="1"/>
  <c r="P669" i="1"/>
  <c r="P505" i="1"/>
  <c r="P504" i="1"/>
  <c r="L528" i="1"/>
  <c r="G545" i="1"/>
  <c r="F661" i="1"/>
  <c r="F662" i="1"/>
  <c r="E379" i="1"/>
  <c r="P385" i="1"/>
  <c r="K391" i="1"/>
  <c r="F397" i="1"/>
  <c r="H415" i="1"/>
  <c r="C421" i="1"/>
  <c r="J664" i="1"/>
  <c r="I458" i="1"/>
  <c r="H632" i="1"/>
  <c r="H547" i="1"/>
  <c r="G633" i="1"/>
  <c r="G548" i="1"/>
  <c r="F634" i="1"/>
  <c r="F549" i="1"/>
  <c r="E635" i="1"/>
  <c r="E550" i="1"/>
  <c r="D465" i="1"/>
  <c r="Q503" i="1"/>
  <c r="F640" i="1"/>
  <c r="M528" i="1"/>
  <c r="J597" i="1"/>
  <c r="G568" i="1"/>
  <c r="P367" i="1"/>
  <c r="G662" i="1"/>
  <c r="G661" i="1"/>
  <c r="L391" i="1"/>
  <c r="N409" i="1"/>
  <c r="E439" i="1"/>
  <c r="S680" i="1"/>
  <c r="J458" i="1"/>
  <c r="I632" i="1"/>
  <c r="I547" i="1"/>
  <c r="H633" i="1"/>
  <c r="H548" i="1"/>
  <c r="G634" i="1"/>
  <c r="G549" i="1"/>
  <c r="F635" i="1"/>
  <c r="F550" i="1"/>
  <c r="E465" i="1"/>
  <c r="E568" i="1" s="1"/>
  <c r="L472" i="1"/>
  <c r="M484" i="1"/>
  <c r="O496" i="1"/>
  <c r="C669" i="1"/>
  <c r="C668" i="1"/>
  <c r="C505" i="1"/>
  <c r="C504" i="1"/>
  <c r="L644" i="1"/>
  <c r="J558" i="1"/>
  <c r="J573" i="1"/>
  <c r="H661" i="1"/>
  <c r="H662" i="1"/>
  <c r="G379" i="1"/>
  <c r="F439" i="1"/>
  <c r="K458" i="1"/>
  <c r="J507" i="1"/>
  <c r="I508" i="1"/>
  <c r="H634" i="1"/>
  <c r="H549" i="1"/>
  <c r="G635" i="1"/>
  <c r="G550" i="1"/>
  <c r="F465" i="1"/>
  <c r="F568" i="1" s="1"/>
  <c r="O642" i="1"/>
  <c r="N643" i="1"/>
  <c r="N528" i="1"/>
  <c r="M644" i="1"/>
  <c r="L645" i="1"/>
  <c r="D661" i="1"/>
  <c r="D662" i="1"/>
  <c r="H664" i="1"/>
  <c r="H665" i="1"/>
  <c r="L355" i="1"/>
  <c r="I662" i="1"/>
  <c r="I661" i="1"/>
  <c r="N391" i="1"/>
  <c r="P409" i="1"/>
  <c r="F421" i="1"/>
  <c r="L458" i="1"/>
  <c r="G667" i="1"/>
  <c r="G683" i="1"/>
  <c r="G589" i="1"/>
  <c r="M645" i="1"/>
  <c r="K544" i="1"/>
  <c r="K545" i="1" s="1"/>
  <c r="K568" i="1"/>
  <c r="J568" i="1"/>
  <c r="J588" i="1"/>
  <c r="J661" i="1"/>
  <c r="J662" i="1"/>
  <c r="I379" i="1"/>
  <c r="C445" i="1"/>
  <c r="M458" i="1"/>
  <c r="L632" i="1"/>
  <c r="L547" i="1"/>
  <c r="K633" i="1"/>
  <c r="K548" i="1"/>
  <c r="J634" i="1"/>
  <c r="J549" i="1"/>
  <c r="I635" i="1"/>
  <c r="I550" i="1"/>
  <c r="H667" i="1"/>
  <c r="H511" i="1"/>
  <c r="O484" i="1"/>
  <c r="D669" i="1"/>
  <c r="D668" i="1"/>
  <c r="B504" i="1"/>
  <c r="E647" i="1"/>
  <c r="D648" i="1"/>
  <c r="L544" i="1"/>
  <c r="O668" i="1"/>
  <c r="O669" i="1"/>
  <c r="O505" i="1"/>
  <c r="K661" i="1"/>
  <c r="K662" i="1"/>
  <c r="J379" i="1"/>
  <c r="N458" i="1"/>
  <c r="M507" i="1"/>
  <c r="M465" i="1"/>
  <c r="M545" i="1" s="1"/>
  <c r="I465" i="1"/>
  <c r="E669" i="1"/>
  <c r="E668" i="1"/>
  <c r="E505" i="1"/>
  <c r="E504" i="1"/>
  <c r="C632" i="1"/>
  <c r="C547" i="1"/>
  <c r="F651" i="1"/>
  <c r="F538" i="1"/>
  <c r="F537" i="1"/>
  <c r="E536" i="1"/>
  <c r="B545" i="1"/>
  <c r="L661" i="1"/>
  <c r="L662" i="1"/>
  <c r="N632" i="1"/>
  <c r="N547" i="1"/>
  <c r="M633" i="1"/>
  <c r="M548" i="1"/>
  <c r="L634" i="1"/>
  <c r="L549" i="1"/>
  <c r="K635" i="1"/>
  <c r="K550" i="1"/>
  <c r="B484" i="1"/>
  <c r="G669" i="1"/>
  <c r="G668" i="1"/>
  <c r="G670" i="1" s="1"/>
  <c r="O637" i="1"/>
  <c r="N638" i="1"/>
  <c r="N520" i="1"/>
  <c r="M639" i="1"/>
  <c r="G536" i="1"/>
  <c r="M661" i="1"/>
  <c r="M662" i="1"/>
  <c r="L379" i="1"/>
  <c r="K420" i="1"/>
  <c r="K421" i="1" s="1"/>
  <c r="P458" i="1"/>
  <c r="O507" i="1"/>
  <c r="N508" i="1"/>
  <c r="N465" i="1"/>
  <c r="N589" i="1" s="1"/>
  <c r="M634" i="1"/>
  <c r="M549" i="1"/>
  <c r="L635" i="1"/>
  <c r="L550" i="1"/>
  <c r="K465" i="1"/>
  <c r="B478" i="1"/>
  <c r="F668" i="1"/>
  <c r="F669" i="1"/>
  <c r="P637" i="1"/>
  <c r="H536" i="1"/>
  <c r="N568" i="1"/>
  <c r="P373" i="1"/>
  <c r="J125" i="1"/>
  <c r="P430" i="1" s="1"/>
  <c r="L361" i="1"/>
  <c r="N662" i="1"/>
  <c r="N661" i="1"/>
  <c r="N397" i="1"/>
  <c r="E409" i="1"/>
  <c r="P415" i="1"/>
  <c r="F427" i="1"/>
  <c r="B664" i="1"/>
  <c r="B665" i="1"/>
  <c r="G445" i="1"/>
  <c r="P632" i="1"/>
  <c r="P547" i="1"/>
  <c r="O508" i="1"/>
  <c r="O465" i="1"/>
  <c r="O504" i="1" s="1"/>
  <c r="N634" i="1"/>
  <c r="N549" i="1"/>
  <c r="M635" i="1"/>
  <c r="M550" i="1"/>
  <c r="L465" i="1"/>
  <c r="L568" i="1" s="1"/>
  <c r="J503" i="1"/>
  <c r="G632" i="1"/>
  <c r="G547" i="1"/>
  <c r="Q637" i="1"/>
  <c r="P638" i="1"/>
  <c r="P520" i="1"/>
  <c r="I647" i="1"/>
  <c r="I536" i="1"/>
  <c r="P568" i="1"/>
  <c r="N656" i="1"/>
  <c r="N674" i="1"/>
  <c r="N657" i="1"/>
  <c r="N659" i="1"/>
  <c r="N603" i="1"/>
  <c r="B597" i="1"/>
  <c r="O661" i="1"/>
  <c r="O662" i="1"/>
  <c r="C664" i="1"/>
  <c r="B433" i="1"/>
  <c r="R458" i="1"/>
  <c r="Q632" i="1"/>
  <c r="Q547" i="1"/>
  <c r="P633" i="1"/>
  <c r="P548" i="1"/>
  <c r="O634" i="1"/>
  <c r="O549" i="1"/>
  <c r="N635" i="1"/>
  <c r="N550" i="1"/>
  <c r="P465" i="1"/>
  <c r="K503" i="1"/>
  <c r="B520" i="1"/>
  <c r="B567" i="1"/>
  <c r="B568" i="1" s="1"/>
  <c r="Q567" i="1"/>
  <c r="G581" i="1"/>
  <c r="O674" i="1"/>
  <c r="O656" i="1"/>
  <c r="O657" i="1"/>
  <c r="O659" i="1"/>
  <c r="O590" i="1"/>
  <c r="O603" i="1"/>
  <c r="P661" i="1"/>
  <c r="P662" i="1"/>
  <c r="D664" i="1"/>
  <c r="B632" i="1"/>
  <c r="B547" i="1"/>
  <c r="R632" i="1"/>
  <c r="R547" i="1"/>
  <c r="Q633" i="1"/>
  <c r="Q548" i="1"/>
  <c r="P634" i="1"/>
  <c r="P549" i="1"/>
  <c r="O635" i="1"/>
  <c r="O550" i="1"/>
  <c r="R465" i="1"/>
  <c r="R568" i="1" s="1"/>
  <c r="H490" i="1"/>
  <c r="L503" i="1"/>
  <c r="C520" i="1"/>
  <c r="G646" i="1"/>
  <c r="G529" i="1"/>
  <c r="H581" i="1"/>
  <c r="P674" i="1"/>
  <c r="P656" i="1"/>
  <c r="P657" i="1"/>
  <c r="P659" i="1"/>
  <c r="P590" i="1"/>
  <c r="P603" i="1"/>
  <c r="P589" i="1"/>
  <c r="P397" i="1"/>
  <c r="Q661" i="1"/>
  <c r="Q662" i="1"/>
  <c r="P379" i="1"/>
  <c r="E664" i="1"/>
  <c r="D433" i="1"/>
  <c r="J445" i="1"/>
  <c r="C673" i="1"/>
  <c r="C680" i="1" s="1"/>
  <c r="C458" i="1"/>
  <c r="I490" i="1"/>
  <c r="B511" i="1"/>
  <c r="D520" i="1"/>
  <c r="H528" i="1"/>
  <c r="K528" i="1"/>
  <c r="C545" i="1"/>
  <c r="D568" i="1"/>
  <c r="C568" i="1"/>
  <c r="Q674" i="1"/>
  <c r="Q656" i="1"/>
  <c r="Q657" i="1"/>
  <c r="Q659" i="1"/>
  <c r="Q590" i="1"/>
  <c r="Q603" i="1"/>
  <c r="Q608" i="1"/>
  <c r="B661" i="1"/>
  <c r="B662" i="1"/>
  <c r="F664" i="1"/>
  <c r="P439" i="1"/>
  <c r="D632" i="1"/>
  <c r="D547" i="1"/>
  <c r="C633" i="1"/>
  <c r="C548" i="1"/>
  <c r="B634" i="1"/>
  <c r="B549" i="1"/>
  <c r="R634" i="1"/>
  <c r="R549" i="1"/>
  <c r="Q510" i="1"/>
  <c r="Q465" i="1"/>
  <c r="G472" i="1"/>
  <c r="E637" i="1"/>
  <c r="E520" i="1"/>
  <c r="F522" i="1" s="1"/>
  <c r="D638" i="1"/>
  <c r="C639" i="1"/>
  <c r="B640" i="1"/>
  <c r="R640" i="1"/>
  <c r="D545" i="1"/>
  <c r="L548" i="1"/>
  <c r="R674" i="1"/>
  <c r="R656" i="1"/>
  <c r="R657" i="1"/>
  <c r="R659" i="1"/>
  <c r="R590" i="1"/>
  <c r="F597" i="1"/>
  <c r="R661" i="1"/>
  <c r="R662" i="1"/>
  <c r="C661" i="1"/>
  <c r="C662" i="1"/>
  <c r="B379" i="1"/>
  <c r="R379" i="1"/>
  <c r="G665" i="1"/>
  <c r="G664" i="1"/>
  <c r="F433" i="1"/>
  <c r="I452" i="1"/>
  <c r="F458" i="1"/>
  <c r="H472" i="1"/>
  <c r="H568" i="1" s="1"/>
  <c r="N668" i="1"/>
  <c r="N669" i="1"/>
  <c r="N505" i="1"/>
  <c r="N504" i="1"/>
  <c r="G504" i="1"/>
  <c r="F633" i="1"/>
  <c r="F548" i="1"/>
  <c r="G511" i="1"/>
  <c r="E545" i="1"/>
  <c r="J545" i="1"/>
  <c r="K549" i="1"/>
  <c r="F637" i="1"/>
  <c r="E638" i="1"/>
  <c r="D639" i="1"/>
  <c r="C640" i="1"/>
  <c r="R520" i="1"/>
  <c r="P642" i="1"/>
  <c r="O643" i="1"/>
  <c r="N644" i="1"/>
  <c r="J647" i="1"/>
  <c r="I648" i="1"/>
  <c r="H649" i="1"/>
  <c r="G650" i="1"/>
  <c r="K581" i="1"/>
  <c r="K652" i="1"/>
  <c r="J653" i="1"/>
  <c r="I654" i="1"/>
  <c r="H655" i="1"/>
  <c r="K588" i="1"/>
  <c r="B603" i="1"/>
  <c r="R603" i="1"/>
  <c r="B608" i="1"/>
  <c r="C637" i="1"/>
  <c r="G637" i="1"/>
  <c r="F638" i="1"/>
  <c r="D640" i="1"/>
  <c r="Q642" i="1"/>
  <c r="P643" i="1"/>
  <c r="O644" i="1"/>
  <c r="N645" i="1"/>
  <c r="K647" i="1"/>
  <c r="J648" i="1"/>
  <c r="I649" i="1"/>
  <c r="H650" i="1"/>
  <c r="L652" i="1"/>
  <c r="K653" i="1"/>
  <c r="J654" i="1"/>
  <c r="I655" i="1"/>
  <c r="L588" i="1"/>
  <c r="H637" i="1"/>
  <c r="G638" i="1"/>
  <c r="F639" i="1"/>
  <c r="E640" i="1"/>
  <c r="B642" i="1"/>
  <c r="R642" i="1"/>
  <c r="Q643" i="1"/>
  <c r="P644" i="1"/>
  <c r="O645" i="1"/>
  <c r="L647" i="1"/>
  <c r="K648" i="1"/>
  <c r="J649" i="1"/>
  <c r="I650" i="1"/>
  <c r="M588" i="1"/>
  <c r="N590" i="1" s="1"/>
  <c r="M652" i="1"/>
  <c r="L653" i="1"/>
  <c r="K654" i="1"/>
  <c r="J655" i="1"/>
  <c r="H656" i="1"/>
  <c r="X689" i="1"/>
  <c r="E702" i="1"/>
  <c r="E704" i="1" s="1"/>
  <c r="F701" i="1"/>
  <c r="D458" i="1"/>
  <c r="I637" i="1"/>
  <c r="H638" i="1"/>
  <c r="G639" i="1"/>
  <c r="C642" i="1"/>
  <c r="B643" i="1"/>
  <c r="R643" i="1"/>
  <c r="Q644" i="1"/>
  <c r="P645" i="1"/>
  <c r="O528" i="1"/>
  <c r="M647" i="1"/>
  <c r="L648" i="1"/>
  <c r="K649" i="1"/>
  <c r="J650" i="1"/>
  <c r="N652" i="1"/>
  <c r="M653" i="1"/>
  <c r="L654" i="1"/>
  <c r="K655" i="1"/>
  <c r="I657" i="1"/>
  <c r="R668" i="1"/>
  <c r="R669" i="1"/>
  <c r="J637" i="1"/>
  <c r="I638" i="1"/>
  <c r="H639" i="1"/>
  <c r="G640" i="1"/>
  <c r="F641" i="1"/>
  <c r="D642" i="1"/>
  <c r="C643" i="1"/>
  <c r="B644" i="1"/>
  <c r="R644" i="1"/>
  <c r="Q645" i="1"/>
  <c r="P646" i="1"/>
  <c r="N647" i="1"/>
  <c r="M648" i="1"/>
  <c r="L649" i="1"/>
  <c r="K650" i="1"/>
  <c r="J536" i="1"/>
  <c r="O652" i="1"/>
  <c r="N653" i="1"/>
  <c r="M654" i="1"/>
  <c r="L655" i="1"/>
  <c r="R504" i="1"/>
  <c r="R505" i="1"/>
  <c r="K637" i="1"/>
  <c r="J638" i="1"/>
  <c r="I639" i="1"/>
  <c r="H640" i="1"/>
  <c r="G520" i="1"/>
  <c r="F521" i="1"/>
  <c r="E642" i="1"/>
  <c r="D643" i="1"/>
  <c r="C644" i="1"/>
  <c r="B645" i="1"/>
  <c r="R645" i="1"/>
  <c r="Q528" i="1"/>
  <c r="P529" i="1"/>
  <c r="P530" i="1"/>
  <c r="N648" i="1"/>
  <c r="M649" i="1"/>
  <c r="L650" i="1"/>
  <c r="K536" i="1"/>
  <c r="B548" i="1"/>
  <c r="R548" i="1"/>
  <c r="Q549" i="1"/>
  <c r="P550" i="1"/>
  <c r="P652" i="1"/>
  <c r="O653" i="1"/>
  <c r="N654" i="1"/>
  <c r="M655" i="1"/>
  <c r="G597" i="1"/>
  <c r="J605" i="1"/>
  <c r="G603" i="1"/>
  <c r="H642" i="1"/>
  <c r="L637" i="1"/>
  <c r="K638" i="1"/>
  <c r="J639" i="1"/>
  <c r="I640" i="1"/>
  <c r="H520" i="1"/>
  <c r="F642" i="1"/>
  <c r="E643" i="1"/>
  <c r="D644" i="1"/>
  <c r="C645" i="1"/>
  <c r="B528" i="1"/>
  <c r="R528" i="1"/>
  <c r="P647" i="1"/>
  <c r="O648" i="1"/>
  <c r="N649" i="1"/>
  <c r="M650" i="1"/>
  <c r="L536" i="1"/>
  <c r="Q652" i="1"/>
  <c r="P653" i="1"/>
  <c r="O654" i="1"/>
  <c r="N655" i="1"/>
  <c r="H603" i="1"/>
  <c r="Y692" i="1"/>
  <c r="M637" i="1"/>
  <c r="L638" i="1"/>
  <c r="K639" i="1"/>
  <c r="J640" i="1"/>
  <c r="I520" i="1"/>
  <c r="G642" i="1"/>
  <c r="F643" i="1"/>
  <c r="E644" i="1"/>
  <c r="D645" i="1"/>
  <c r="C528" i="1"/>
  <c r="Q647" i="1"/>
  <c r="O649" i="1"/>
  <c r="N650" i="1"/>
  <c r="M536" i="1"/>
  <c r="B652" i="1"/>
  <c r="R652" i="1"/>
  <c r="Q653" i="1"/>
  <c r="P654" i="1"/>
  <c r="O655" i="1"/>
  <c r="N637" i="1"/>
  <c r="M638" i="1"/>
  <c r="L639" i="1"/>
  <c r="K640" i="1"/>
  <c r="J520" i="1"/>
  <c r="G643" i="1"/>
  <c r="F644" i="1"/>
  <c r="E645" i="1"/>
  <c r="D528" i="1"/>
  <c r="B647" i="1"/>
  <c r="R647" i="1"/>
  <c r="Q648" i="1"/>
  <c r="P649" i="1"/>
  <c r="O650" i="1"/>
  <c r="N536" i="1"/>
  <c r="C652" i="1"/>
  <c r="C588" i="1"/>
  <c r="B653" i="1"/>
  <c r="R653" i="1"/>
  <c r="Q654" i="1"/>
  <c r="P655" i="1"/>
  <c r="J603" i="1"/>
  <c r="O608" i="1"/>
  <c r="D683" i="1"/>
  <c r="H705" i="1"/>
  <c r="G706" i="1"/>
  <c r="G708" i="1" s="1"/>
  <c r="L640" i="1"/>
  <c r="K641" i="1"/>
  <c r="I642" i="1"/>
  <c r="H643" i="1"/>
  <c r="G644" i="1"/>
  <c r="F645" i="1"/>
  <c r="E646" i="1"/>
  <c r="O651" i="1"/>
  <c r="D588" i="1"/>
  <c r="D665" i="1" s="1"/>
  <c r="C653" i="1"/>
  <c r="B654" i="1"/>
  <c r="R654" i="1"/>
  <c r="Q655" i="1"/>
  <c r="E683" i="1"/>
  <c r="K718" i="1"/>
  <c r="K720" i="1" s="1"/>
  <c r="L717" i="1"/>
  <c r="O638" i="1"/>
  <c r="N639" i="1"/>
  <c r="M640" i="1"/>
  <c r="L520" i="1"/>
  <c r="K521" i="1"/>
  <c r="K522" i="1"/>
  <c r="J642" i="1"/>
  <c r="I643" i="1"/>
  <c r="H644" i="1"/>
  <c r="G645" i="1"/>
  <c r="F528" i="1"/>
  <c r="G530" i="1" s="1"/>
  <c r="E529" i="1"/>
  <c r="D647" i="1"/>
  <c r="C648" i="1"/>
  <c r="B649" i="1"/>
  <c r="R649" i="1"/>
  <c r="Q650" i="1"/>
  <c r="P536" i="1"/>
  <c r="Q538" i="1" s="1"/>
  <c r="O537" i="1"/>
  <c r="O538" i="1"/>
  <c r="E588" i="1"/>
  <c r="E665" i="1" s="1"/>
  <c r="E652" i="1"/>
  <c r="D653" i="1"/>
  <c r="C654" i="1"/>
  <c r="B655" i="1"/>
  <c r="R655" i="1"/>
  <c r="C649" i="1"/>
  <c r="B650" i="1"/>
  <c r="R650" i="1"/>
  <c r="F588" i="1"/>
  <c r="F652" i="1"/>
  <c r="D654" i="1"/>
  <c r="C655" i="1"/>
  <c r="B674" i="1"/>
  <c r="B656" i="1"/>
  <c r="B657" i="1"/>
  <c r="B659" i="1"/>
  <c r="B589" i="1"/>
  <c r="B637" i="1"/>
  <c r="R637" i="1"/>
  <c r="Q638" i="1"/>
  <c r="P639" i="1"/>
  <c r="O640" i="1"/>
  <c r="L642" i="1"/>
  <c r="K643" i="1"/>
  <c r="J644" i="1"/>
  <c r="I645" i="1"/>
  <c r="F647" i="1"/>
  <c r="E648" i="1"/>
  <c r="D649" i="1"/>
  <c r="C650" i="1"/>
  <c r="B536" i="1"/>
  <c r="R536" i="1"/>
  <c r="G652" i="1"/>
  <c r="F653" i="1"/>
  <c r="E654" i="1"/>
  <c r="D655" i="1"/>
  <c r="G656" i="1"/>
  <c r="G657" i="1"/>
  <c r="G659" i="1"/>
  <c r="N597" i="1"/>
  <c r="Q605" i="1"/>
  <c r="P606" i="1"/>
  <c r="O607" i="1"/>
  <c r="N608" i="1"/>
  <c r="O520" i="1"/>
  <c r="M642" i="1"/>
  <c r="L643" i="1"/>
  <c r="K644" i="1"/>
  <c r="J645" i="1"/>
  <c r="I528" i="1"/>
  <c r="G647" i="1"/>
  <c r="F648" i="1"/>
  <c r="E649" i="1"/>
  <c r="D650" i="1"/>
  <c r="C536" i="1"/>
  <c r="H652" i="1"/>
  <c r="G653" i="1"/>
  <c r="E655" i="1"/>
  <c r="H657" i="1"/>
  <c r="H659" i="1"/>
  <c r="H674" i="1"/>
  <c r="O597" i="1"/>
  <c r="E697" i="1"/>
  <c r="D698" i="1"/>
  <c r="D700" i="1" s="1"/>
  <c r="D637" i="1"/>
  <c r="C638" i="1"/>
  <c r="B639" i="1"/>
  <c r="R639" i="1"/>
  <c r="Q640" i="1"/>
  <c r="N642" i="1"/>
  <c r="M643" i="1"/>
  <c r="K645" i="1"/>
  <c r="J528" i="1"/>
  <c r="H647" i="1"/>
  <c r="G648" i="1"/>
  <c r="F649" i="1"/>
  <c r="E650" i="1"/>
  <c r="D536" i="1"/>
  <c r="I581" i="1"/>
  <c r="I652" i="1"/>
  <c r="H653" i="1"/>
  <c r="G654" i="1"/>
  <c r="F655" i="1"/>
  <c r="I659" i="1"/>
  <c r="I674" i="1"/>
  <c r="I656" i="1"/>
  <c r="D652" i="1"/>
  <c r="G674" i="1"/>
  <c r="C683" i="1"/>
  <c r="K726" i="1"/>
  <c r="R677" i="1"/>
  <c r="G716" i="1"/>
  <c r="I716" i="1"/>
  <c r="R741" i="1"/>
  <c r="R742" i="1" s="1"/>
  <c r="Q742" i="1"/>
  <c r="Q743" i="1" s="1"/>
  <c r="C700" i="1"/>
  <c r="Q744" i="1"/>
  <c r="O744" i="1"/>
  <c r="C698" i="1"/>
  <c r="G712" i="1"/>
  <c r="K713" i="1"/>
  <c r="J714" i="1"/>
  <c r="R679" i="1"/>
  <c r="P737" i="1"/>
  <c r="N733" i="1"/>
  <c r="M734" i="1"/>
  <c r="M736" i="1" s="1"/>
  <c r="M740" i="1"/>
  <c r="R681" i="1"/>
  <c r="J716" i="1"/>
  <c r="H716" i="1"/>
  <c r="F683" i="1"/>
  <c r="J721" i="1"/>
  <c r="I722" i="1"/>
  <c r="I724" i="1" s="1"/>
  <c r="I714" i="1"/>
  <c r="M725" i="1"/>
  <c r="O729" i="1"/>
  <c r="L734" i="1"/>
  <c r="L736" i="1" s="1"/>
  <c r="P747" i="1"/>
  <c r="H683" i="1"/>
  <c r="O740" i="1"/>
  <c r="J683" i="1"/>
  <c r="H709" i="1"/>
  <c r="K728" i="1"/>
  <c r="J728" i="1"/>
  <c r="Q745" i="1"/>
  <c r="P742" i="1"/>
  <c r="P743" i="1" s="1"/>
  <c r="M732" i="1"/>
  <c r="N732" i="1"/>
  <c r="H714" i="1"/>
  <c r="O748" i="1"/>
  <c r="P748" i="1"/>
  <c r="F712" i="1"/>
  <c r="R743" i="1" l="1"/>
  <c r="R744" i="1"/>
  <c r="Q667" i="1"/>
  <c r="V673" i="1"/>
  <c r="Q597" i="1"/>
  <c r="Q466" i="1"/>
  <c r="Q511" i="1"/>
  <c r="G651" i="1"/>
  <c r="G538" i="1"/>
  <c r="G537" i="1"/>
  <c r="I667" i="1"/>
  <c r="I589" i="1"/>
  <c r="I511" i="1"/>
  <c r="I466" i="1"/>
  <c r="J651" i="1"/>
  <c r="J538" i="1"/>
  <c r="J537" i="1"/>
  <c r="K721" i="1"/>
  <c r="J722" i="1"/>
  <c r="J724" i="1" s="1"/>
  <c r="O733" i="1"/>
  <c r="N734" i="1"/>
  <c r="N736" i="1" s="1"/>
  <c r="P744" i="1"/>
  <c r="I705" i="1"/>
  <c r="H706" i="1"/>
  <c r="H708" i="1" s="1"/>
  <c r="D646" i="1"/>
  <c r="D530" i="1"/>
  <c r="D529" i="1"/>
  <c r="M651" i="1"/>
  <c r="M538" i="1"/>
  <c r="M537" i="1"/>
  <c r="P558" i="1"/>
  <c r="P573" i="1"/>
  <c r="R670" i="1"/>
  <c r="R572" i="1"/>
  <c r="R557" i="1"/>
  <c r="K668" i="1"/>
  <c r="K670" i="1" s="1"/>
  <c r="K669" i="1"/>
  <c r="K505" i="1"/>
  <c r="K504" i="1"/>
  <c r="G570" i="1"/>
  <c r="G555" i="1"/>
  <c r="K667" i="1"/>
  <c r="K683" i="1"/>
  <c r="K511" i="1"/>
  <c r="K466" i="1"/>
  <c r="N641" i="1"/>
  <c r="N522" i="1"/>
  <c r="N521" i="1"/>
  <c r="M632" i="1"/>
  <c r="M547" i="1"/>
  <c r="N646" i="1"/>
  <c r="N530" i="1"/>
  <c r="N529" i="1"/>
  <c r="Q668" i="1"/>
  <c r="Q670" i="1" s="1"/>
  <c r="Q669" i="1"/>
  <c r="Q505" i="1"/>
  <c r="Q504" i="1"/>
  <c r="C558" i="1"/>
  <c r="C573" i="1"/>
  <c r="C572" i="1"/>
  <c r="C557" i="1"/>
  <c r="R432" i="1"/>
  <c r="R430" i="1"/>
  <c r="Q651" i="1"/>
  <c r="R641" i="1"/>
  <c r="R522" i="1"/>
  <c r="R521" i="1"/>
  <c r="B641" i="1"/>
  <c r="B521" i="1"/>
  <c r="H571" i="1"/>
  <c r="H556" i="1"/>
  <c r="Q664" i="1"/>
  <c r="Q665" i="1"/>
  <c r="Q433" i="1"/>
  <c r="Q746" i="1"/>
  <c r="R745" i="1"/>
  <c r="R746" i="1" s="1"/>
  <c r="I646" i="1"/>
  <c r="I530" i="1"/>
  <c r="I529" i="1"/>
  <c r="Q557" i="1"/>
  <c r="Q572" i="1"/>
  <c r="P667" i="1"/>
  <c r="P683" i="1"/>
  <c r="P597" i="1"/>
  <c r="P511" i="1"/>
  <c r="P466" i="1"/>
  <c r="L558" i="1"/>
  <c r="L573" i="1"/>
  <c r="D670" i="1"/>
  <c r="K597" i="1"/>
  <c r="I570" i="1"/>
  <c r="I555" i="1"/>
  <c r="D667" i="1"/>
  <c r="D511" i="1"/>
  <c r="D597" i="1"/>
  <c r="D466" i="1"/>
  <c r="D504" i="1"/>
  <c r="P670" i="1"/>
  <c r="P545" i="1"/>
  <c r="M717" i="1"/>
  <c r="L718" i="1"/>
  <c r="L720" i="1" s="1"/>
  <c r="Q589" i="1"/>
  <c r="L570" i="1"/>
  <c r="L555" i="1"/>
  <c r="I670" i="1"/>
  <c r="E530" i="1"/>
  <c r="H641" i="1"/>
  <c r="H522" i="1"/>
  <c r="H521" i="1"/>
  <c r="R571" i="1"/>
  <c r="R556" i="1"/>
  <c r="G522" i="1"/>
  <c r="G521" i="1"/>
  <c r="G641" i="1"/>
  <c r="E603" i="1"/>
  <c r="K659" i="1"/>
  <c r="K657" i="1"/>
  <c r="K603" i="1"/>
  <c r="K674" i="1"/>
  <c r="K656" i="1"/>
  <c r="K589" i="1"/>
  <c r="K590" i="1"/>
  <c r="R678" i="1"/>
  <c r="R675" i="1"/>
  <c r="B572" i="1"/>
  <c r="B557" i="1"/>
  <c r="C641" i="1"/>
  <c r="C522" i="1"/>
  <c r="C521" i="1"/>
  <c r="N558" i="1"/>
  <c r="N573" i="1"/>
  <c r="J668" i="1"/>
  <c r="J669" i="1"/>
  <c r="J505" i="1"/>
  <c r="J504" i="1"/>
  <c r="E573" i="1"/>
  <c r="E558" i="1"/>
  <c r="C667" i="1"/>
  <c r="C670" i="1" s="1"/>
  <c r="C597" i="1"/>
  <c r="C511" i="1"/>
  <c r="C466" i="1"/>
  <c r="D557" i="1"/>
  <c r="D572" i="1"/>
  <c r="D571" i="1"/>
  <c r="D556" i="1"/>
  <c r="Q521" i="1"/>
  <c r="M667" i="1"/>
  <c r="M670" i="1" s="1"/>
  <c r="M683" i="1"/>
  <c r="M511" i="1"/>
  <c r="M466" i="1"/>
  <c r="D651" i="1"/>
  <c r="D538" i="1"/>
  <c r="D537" i="1"/>
  <c r="F697" i="1"/>
  <c r="E698" i="1"/>
  <c r="E700" i="1" s="1"/>
  <c r="B571" i="1"/>
  <c r="B556" i="1"/>
  <c r="L668" i="1"/>
  <c r="L669" i="1"/>
  <c r="L505" i="1"/>
  <c r="L504" i="1"/>
  <c r="L667" i="1"/>
  <c r="L683" i="1"/>
  <c r="L511" i="1"/>
  <c r="L466" i="1"/>
  <c r="M557" i="1"/>
  <c r="M572" i="1"/>
  <c r="F667" i="1"/>
  <c r="F670" i="1" s="1"/>
  <c r="F511" i="1"/>
  <c r="F504" i="1"/>
  <c r="F466" i="1"/>
  <c r="F674" i="1"/>
  <c r="F656" i="1"/>
  <c r="F657" i="1"/>
  <c r="F659" i="1"/>
  <c r="F589" i="1"/>
  <c r="F590" i="1"/>
  <c r="N670" i="1"/>
  <c r="M657" i="1"/>
  <c r="M674" i="1"/>
  <c r="M656" i="1"/>
  <c r="M589" i="1"/>
  <c r="M590" i="1"/>
  <c r="M659" i="1"/>
  <c r="Q635" i="1"/>
  <c r="Q550" i="1"/>
  <c r="I683" i="1"/>
  <c r="S683" i="1" s="1"/>
  <c r="F646" i="1"/>
  <c r="F529" i="1"/>
  <c r="F530" i="1"/>
  <c r="J641" i="1"/>
  <c r="J522" i="1"/>
  <c r="J521" i="1"/>
  <c r="C646" i="1"/>
  <c r="C530" i="1"/>
  <c r="C529" i="1"/>
  <c r="K651" i="1"/>
  <c r="K538" i="1"/>
  <c r="K537" i="1"/>
  <c r="K557" i="1"/>
  <c r="K572" i="1"/>
  <c r="C571" i="1"/>
  <c r="C556" i="1"/>
  <c r="Q681" i="1"/>
  <c r="Q675" i="1"/>
  <c r="Q678" i="1"/>
  <c r="O557" i="1"/>
  <c r="O572" i="1"/>
  <c r="M558" i="1"/>
  <c r="M573" i="1"/>
  <c r="E651" i="1"/>
  <c r="E538" i="1"/>
  <c r="E537" i="1"/>
  <c r="H636" i="1"/>
  <c r="H551" i="1"/>
  <c r="H513" i="1"/>
  <c r="H512" i="1"/>
  <c r="G558" i="1"/>
  <c r="G573" i="1"/>
  <c r="L690" i="1"/>
  <c r="J690" i="1"/>
  <c r="J695" i="1" s="1"/>
  <c r="H690" i="1"/>
  <c r="H695" i="1" s="1"/>
  <c r="Q690" i="1"/>
  <c r="P690" i="1"/>
  <c r="O690" i="1"/>
  <c r="N690" i="1"/>
  <c r="M690" i="1"/>
  <c r="K690" i="1"/>
  <c r="K695" i="1" s="1"/>
  <c r="I690" i="1"/>
  <c r="I695" i="1" s="1"/>
  <c r="G690" i="1"/>
  <c r="G695" i="1" s="1"/>
  <c r="F690" i="1"/>
  <c r="F695" i="1" s="1"/>
  <c r="E690" i="1"/>
  <c r="E695" i="1" s="1"/>
  <c r="D690" i="1"/>
  <c r="D695" i="1" s="1"/>
  <c r="C690" i="1"/>
  <c r="C695" i="1" s="1"/>
  <c r="B690" i="1"/>
  <c r="B695" i="1" s="1"/>
  <c r="R690" i="1"/>
  <c r="F557" i="1"/>
  <c r="F572" i="1"/>
  <c r="E556" i="1"/>
  <c r="E571" i="1"/>
  <c r="E570" i="1"/>
  <c r="E555" i="1"/>
  <c r="Q641" i="1"/>
  <c r="H558" i="1"/>
  <c r="H573" i="1"/>
  <c r="L571" i="1"/>
  <c r="L556" i="1"/>
  <c r="R667" i="1"/>
  <c r="R597" i="1"/>
  <c r="R466" i="1"/>
  <c r="R511" i="1"/>
  <c r="N667" i="1"/>
  <c r="N683" i="1"/>
  <c r="N511" i="1"/>
  <c r="N466" i="1"/>
  <c r="H597" i="1"/>
  <c r="Q545" i="1"/>
  <c r="G466" i="1"/>
  <c r="M646" i="1"/>
  <c r="M530" i="1"/>
  <c r="M529" i="1"/>
  <c r="F702" i="1"/>
  <c r="F704" i="1" s="1"/>
  <c r="G701" i="1"/>
  <c r="P729" i="1"/>
  <c r="O730" i="1"/>
  <c r="H678" i="1"/>
  <c r="H675" i="1"/>
  <c r="H681" i="1"/>
  <c r="H688" i="1" s="1"/>
  <c r="O641" i="1"/>
  <c r="O522" i="1"/>
  <c r="O521" i="1"/>
  <c r="R651" i="1"/>
  <c r="R538" i="1"/>
  <c r="R537" i="1"/>
  <c r="D674" i="1"/>
  <c r="D656" i="1"/>
  <c r="D657" i="1"/>
  <c r="D659" i="1"/>
  <c r="D590" i="1"/>
  <c r="D589" i="1"/>
  <c r="D570" i="1"/>
  <c r="D555" i="1"/>
  <c r="O558" i="1"/>
  <c r="O573" i="1"/>
  <c r="P571" i="1"/>
  <c r="P556" i="1"/>
  <c r="N675" i="1"/>
  <c r="N681" i="1"/>
  <c r="N688" i="1" s="1"/>
  <c r="N678" i="1"/>
  <c r="N557" i="1"/>
  <c r="N572" i="1"/>
  <c r="N633" i="1"/>
  <c r="N548" i="1"/>
  <c r="K558" i="1"/>
  <c r="K573" i="1"/>
  <c r="H545" i="1"/>
  <c r="J659" i="1"/>
  <c r="J674" i="1"/>
  <c r="J656" i="1"/>
  <c r="J657" i="1"/>
  <c r="J589" i="1"/>
  <c r="J590" i="1"/>
  <c r="H557" i="1"/>
  <c r="H572" i="1"/>
  <c r="G571" i="1"/>
  <c r="G556" i="1"/>
  <c r="I597" i="1"/>
  <c r="F555" i="1"/>
  <c r="F570" i="1"/>
  <c r="O545" i="1"/>
  <c r="L664" i="1"/>
  <c r="L665" i="1"/>
  <c r="L433" i="1"/>
  <c r="I557" i="1"/>
  <c r="I572" i="1"/>
  <c r="M504" i="1"/>
  <c r="D573" i="1"/>
  <c r="D558" i="1"/>
  <c r="N725" i="1"/>
  <c r="M726" i="1"/>
  <c r="M728" i="1" s="1"/>
  <c r="P738" i="1"/>
  <c r="Q737" i="1"/>
  <c r="B651" i="1"/>
  <c r="B537" i="1"/>
  <c r="L651" i="1"/>
  <c r="L538" i="1"/>
  <c r="L537" i="1"/>
  <c r="Q683" i="1"/>
  <c r="Y689" i="1"/>
  <c r="G636" i="1"/>
  <c r="G551" i="1"/>
  <c r="G513" i="1"/>
  <c r="G512" i="1"/>
  <c r="O632" i="1"/>
  <c r="O547" i="1"/>
  <c r="H589" i="1"/>
  <c r="M505" i="1"/>
  <c r="R683" i="1"/>
  <c r="J646" i="1"/>
  <c r="J529" i="1"/>
  <c r="J530" i="1"/>
  <c r="C674" i="1"/>
  <c r="C656" i="1"/>
  <c r="C657" i="1"/>
  <c r="C659" i="1"/>
  <c r="C590" i="1"/>
  <c r="C589" i="1"/>
  <c r="C603" i="1"/>
  <c r="F571" i="1"/>
  <c r="F556" i="1"/>
  <c r="K646" i="1"/>
  <c r="K530" i="1"/>
  <c r="K529" i="1"/>
  <c r="P557" i="1"/>
  <c r="P572" i="1"/>
  <c r="Q570" i="1"/>
  <c r="Q555" i="1"/>
  <c r="O667" i="1"/>
  <c r="O683" i="1"/>
  <c r="O511" i="1"/>
  <c r="O466" i="1"/>
  <c r="O589" i="1"/>
  <c r="L557" i="1"/>
  <c r="L572" i="1"/>
  <c r="C555" i="1"/>
  <c r="C570" i="1"/>
  <c r="I633" i="1"/>
  <c r="I548" i="1"/>
  <c r="H570" i="1"/>
  <c r="H555" i="1"/>
  <c r="P665" i="1"/>
  <c r="P664" i="1"/>
  <c r="P433" i="1"/>
  <c r="J466" i="1"/>
  <c r="E572" i="1"/>
  <c r="E557" i="1"/>
  <c r="G678" i="1"/>
  <c r="G675" i="1"/>
  <c r="G681" i="1"/>
  <c r="E674" i="1"/>
  <c r="E656" i="1"/>
  <c r="E657" i="1"/>
  <c r="E659" i="1"/>
  <c r="E590" i="1"/>
  <c r="E589" i="1"/>
  <c r="I641" i="1"/>
  <c r="I522" i="1"/>
  <c r="I521" i="1"/>
  <c r="F665" i="1"/>
  <c r="H646" i="1"/>
  <c r="H530" i="1"/>
  <c r="H529" i="1"/>
  <c r="O633" i="1"/>
  <c r="O548" i="1"/>
  <c r="O670" i="1"/>
  <c r="I558" i="1"/>
  <c r="I573" i="1"/>
  <c r="I568" i="1"/>
  <c r="J632" i="1"/>
  <c r="J547" i="1"/>
  <c r="J511" i="1"/>
  <c r="H710" i="1"/>
  <c r="H712" i="1" s="1"/>
  <c r="I709" i="1"/>
  <c r="B678" i="1"/>
  <c r="B681" i="1"/>
  <c r="N651" i="1"/>
  <c r="N538" i="1"/>
  <c r="N537" i="1"/>
  <c r="M603" i="1"/>
  <c r="Q646" i="1"/>
  <c r="Q530" i="1"/>
  <c r="Q529" i="1"/>
  <c r="F603" i="1"/>
  <c r="D603" i="1"/>
  <c r="D641" i="1"/>
  <c r="D522" i="1"/>
  <c r="D521" i="1"/>
  <c r="Q571" i="1"/>
  <c r="Q556" i="1"/>
  <c r="O681" i="1"/>
  <c r="O675" i="1"/>
  <c r="O678" i="1"/>
  <c r="I545" i="1"/>
  <c r="P570" i="1"/>
  <c r="P555" i="1"/>
  <c r="O568" i="1"/>
  <c r="M571" i="1"/>
  <c r="M556" i="1"/>
  <c r="E667" i="1"/>
  <c r="E670" i="1" s="1"/>
  <c r="E511" i="1"/>
  <c r="E597" i="1"/>
  <c r="E466" i="1"/>
  <c r="L646" i="1"/>
  <c r="L530" i="1"/>
  <c r="L529" i="1"/>
  <c r="J571" i="1"/>
  <c r="J556" i="1"/>
  <c r="N545" i="1"/>
  <c r="K714" i="1"/>
  <c r="K716" i="1" s="1"/>
  <c r="L713" i="1"/>
  <c r="L641" i="1"/>
  <c r="L522" i="1"/>
  <c r="L521" i="1"/>
  <c r="O646" i="1"/>
  <c r="O530" i="1"/>
  <c r="O529" i="1"/>
  <c r="E641" i="1"/>
  <c r="E522" i="1"/>
  <c r="E521" i="1"/>
  <c r="B636" i="1"/>
  <c r="B551" i="1"/>
  <c r="B512" i="1"/>
  <c r="I651" i="1"/>
  <c r="I538" i="1"/>
  <c r="I537" i="1"/>
  <c r="H651" i="1"/>
  <c r="H538" i="1"/>
  <c r="H537" i="1"/>
  <c r="J557" i="1"/>
  <c r="J572" i="1"/>
  <c r="F573" i="1"/>
  <c r="F558" i="1"/>
  <c r="M521" i="1"/>
  <c r="H670" i="1"/>
  <c r="O664" i="1"/>
  <c r="O665" i="1"/>
  <c r="O433" i="1"/>
  <c r="K570" i="1"/>
  <c r="K555" i="1"/>
  <c r="R545" i="1"/>
  <c r="Q537" i="1"/>
  <c r="R688" i="1"/>
  <c r="I678" i="1"/>
  <c r="I675" i="1"/>
  <c r="I681" i="1"/>
  <c r="C651" i="1"/>
  <c r="C538" i="1"/>
  <c r="C537" i="1"/>
  <c r="P651" i="1"/>
  <c r="P538" i="1"/>
  <c r="P537" i="1"/>
  <c r="R646" i="1"/>
  <c r="R530" i="1"/>
  <c r="R529" i="1"/>
  <c r="R570" i="1"/>
  <c r="R555" i="1"/>
  <c r="C665" i="1"/>
  <c r="N570" i="1"/>
  <c r="N555" i="1"/>
  <c r="M568" i="1"/>
  <c r="L597" i="1"/>
  <c r="J665" i="1"/>
  <c r="M522" i="1"/>
  <c r="I504" i="1"/>
  <c r="N664" i="1"/>
  <c r="N665" i="1"/>
  <c r="N433" i="1"/>
  <c r="B555" i="1"/>
  <c r="B570" i="1"/>
  <c r="B573" i="1"/>
  <c r="B558" i="1"/>
  <c r="M597" i="1"/>
  <c r="B646" i="1"/>
  <c r="B529" i="1"/>
  <c r="L656" i="1"/>
  <c r="L659" i="1"/>
  <c r="L590" i="1"/>
  <c r="L589" i="1"/>
  <c r="L674" i="1"/>
  <c r="L657" i="1"/>
  <c r="L603" i="1"/>
  <c r="R589" i="1"/>
  <c r="P678" i="1"/>
  <c r="P681" i="1"/>
  <c r="P675" i="1"/>
  <c r="Q568" i="1"/>
  <c r="P641" i="1"/>
  <c r="P522" i="1"/>
  <c r="P521" i="1"/>
  <c r="L545" i="1"/>
  <c r="K571" i="1"/>
  <c r="K556" i="1"/>
  <c r="G557" i="1"/>
  <c r="G572" i="1"/>
  <c r="G590" i="1"/>
  <c r="M641" i="1"/>
  <c r="R573" i="1"/>
  <c r="R558" i="1"/>
  <c r="M664" i="1"/>
  <c r="M665" i="1"/>
  <c r="M433" i="1"/>
  <c r="O731" i="1" l="1"/>
  <c r="O732" i="1"/>
  <c r="J709" i="1"/>
  <c r="I710" i="1"/>
  <c r="I712" i="1" s="1"/>
  <c r="R636" i="1"/>
  <c r="R551" i="1"/>
  <c r="R513" i="1"/>
  <c r="R512" i="1"/>
  <c r="Q573" i="1"/>
  <c r="Q558" i="1"/>
  <c r="J636" i="1"/>
  <c r="J513" i="1"/>
  <c r="J512" i="1"/>
  <c r="J551" i="1"/>
  <c r="H701" i="1"/>
  <c r="G702" i="1"/>
  <c r="G704" i="1" s="1"/>
  <c r="L675" i="1"/>
  <c r="L678" i="1"/>
  <c r="L681" i="1"/>
  <c r="L688" i="1" s="1"/>
  <c r="F636" i="1"/>
  <c r="F551" i="1"/>
  <c r="F513" i="1"/>
  <c r="F512" i="1"/>
  <c r="J570" i="1"/>
  <c r="J555" i="1"/>
  <c r="H559" i="1"/>
  <c r="H574" i="1"/>
  <c r="H553" i="1"/>
  <c r="H552" i="1"/>
  <c r="K678" i="1"/>
  <c r="K675" i="1"/>
  <c r="K681" i="1"/>
  <c r="K688" i="1" s="1"/>
  <c r="R664" i="1"/>
  <c r="R665" i="1"/>
  <c r="R433" i="1"/>
  <c r="Q747" i="1"/>
  <c r="Q748" i="1"/>
  <c r="E636" i="1"/>
  <c r="E513" i="1"/>
  <c r="E512" i="1"/>
  <c r="E551" i="1"/>
  <c r="I571" i="1"/>
  <c r="I556" i="1"/>
  <c r="N571" i="1"/>
  <c r="N556" i="1"/>
  <c r="J678" i="1"/>
  <c r="J675" i="1"/>
  <c r="J681" i="1"/>
  <c r="J688" i="1" s="1"/>
  <c r="R748" i="1"/>
  <c r="R747" i="1"/>
  <c r="I636" i="1"/>
  <c r="I513" i="1"/>
  <c r="I512" i="1"/>
  <c r="I551" i="1"/>
  <c r="P730" i="1"/>
  <c r="Q729" i="1"/>
  <c r="K636" i="1"/>
  <c r="K513" i="1"/>
  <c r="K512" i="1"/>
  <c r="K551" i="1"/>
  <c r="M636" i="1"/>
  <c r="M513" i="1"/>
  <c r="M512" i="1"/>
  <c r="M551" i="1"/>
  <c r="F698" i="1"/>
  <c r="F700" i="1" s="1"/>
  <c r="G697" i="1"/>
  <c r="S681" i="1"/>
  <c r="I688" i="1"/>
  <c r="O570" i="1"/>
  <c r="O555" i="1"/>
  <c r="Q738" i="1"/>
  <c r="R737" i="1"/>
  <c r="R738" i="1" s="1"/>
  <c r="D681" i="1"/>
  <c r="D688" i="1" s="1"/>
  <c r="D675" i="1"/>
  <c r="D678" i="1"/>
  <c r="M678" i="1"/>
  <c r="M681" i="1"/>
  <c r="M675" i="1"/>
  <c r="L636" i="1"/>
  <c r="L513" i="1"/>
  <c r="L512" i="1"/>
  <c r="L551" i="1"/>
  <c r="J670" i="1"/>
  <c r="P636" i="1"/>
  <c r="P551" i="1"/>
  <c r="P513" i="1"/>
  <c r="P512" i="1"/>
  <c r="J705" i="1"/>
  <c r="I706" i="1"/>
  <c r="I708" i="1" s="1"/>
  <c r="E681" i="1"/>
  <c r="E688" i="1" s="1"/>
  <c r="E675" i="1"/>
  <c r="E678" i="1"/>
  <c r="P739" i="1"/>
  <c r="P740" i="1"/>
  <c r="M718" i="1"/>
  <c r="M720" i="1" s="1"/>
  <c r="N717" i="1"/>
  <c r="G688" i="1"/>
  <c r="Q636" i="1"/>
  <c r="Q551" i="1"/>
  <c r="Q513" i="1"/>
  <c r="Q512" i="1"/>
  <c r="L714" i="1"/>
  <c r="L716" i="1" s="1"/>
  <c r="M713" i="1"/>
  <c r="O571" i="1"/>
  <c r="O556" i="1"/>
  <c r="N726" i="1"/>
  <c r="N728" i="1" s="1"/>
  <c r="O725" i="1"/>
  <c r="P733" i="1"/>
  <c r="O734" i="1"/>
  <c r="G574" i="1"/>
  <c r="G552" i="1"/>
  <c r="G559" i="1"/>
  <c r="M570" i="1"/>
  <c r="M555" i="1"/>
  <c r="L721" i="1"/>
  <c r="K722" i="1"/>
  <c r="K724" i="1" s="1"/>
  <c r="W673" i="1"/>
  <c r="V676" i="1"/>
  <c r="V681" i="1" s="1"/>
  <c r="V683" i="1" s="1"/>
  <c r="V680" i="1"/>
  <c r="V678" i="1"/>
  <c r="N636" i="1"/>
  <c r="N513" i="1"/>
  <c r="N512" i="1"/>
  <c r="N551" i="1"/>
  <c r="N693" i="1"/>
  <c r="L693" i="1"/>
  <c r="J693" i="1"/>
  <c r="O693" i="1"/>
  <c r="M693" i="1"/>
  <c r="K693" i="1"/>
  <c r="I693" i="1"/>
  <c r="H693" i="1"/>
  <c r="G693" i="1"/>
  <c r="F693" i="1"/>
  <c r="E693" i="1"/>
  <c r="D693" i="1"/>
  <c r="C693" i="1"/>
  <c r="B693" i="1"/>
  <c r="R693" i="1"/>
  <c r="Q693" i="1"/>
  <c r="P693" i="1"/>
  <c r="O636" i="1"/>
  <c r="O513" i="1"/>
  <c r="O512" i="1"/>
  <c r="O551" i="1"/>
  <c r="L670" i="1"/>
  <c r="D636" i="1"/>
  <c r="D513" i="1"/>
  <c r="D512" i="1"/>
  <c r="D551" i="1"/>
  <c r="P688" i="1"/>
  <c r="B559" i="1"/>
  <c r="B574" i="1"/>
  <c r="B552" i="1"/>
  <c r="O688" i="1"/>
  <c r="C681" i="1"/>
  <c r="C675" i="1"/>
  <c r="C678" i="1"/>
  <c r="Q688" i="1"/>
  <c r="F681" i="1"/>
  <c r="F688" i="1" s="1"/>
  <c r="F678" i="1"/>
  <c r="F675" i="1"/>
  <c r="C636" i="1"/>
  <c r="C513" i="1"/>
  <c r="C512" i="1"/>
  <c r="C551" i="1"/>
  <c r="Q733" i="1" l="1"/>
  <c r="P734" i="1"/>
  <c r="K559" i="1"/>
  <c r="K574" i="1"/>
  <c r="K553" i="1"/>
  <c r="K552" i="1"/>
  <c r="O559" i="1"/>
  <c r="O574" i="1"/>
  <c r="O553" i="1"/>
  <c r="O552" i="1"/>
  <c r="I701" i="1"/>
  <c r="H702" i="1"/>
  <c r="H704" i="1" s="1"/>
  <c r="B560" i="1"/>
  <c r="B682" i="1"/>
  <c r="O735" i="1"/>
  <c r="O736" i="1"/>
  <c r="M688" i="1"/>
  <c r="J559" i="1"/>
  <c r="J574" i="1"/>
  <c r="J553" i="1"/>
  <c r="J552" i="1"/>
  <c r="C574" i="1"/>
  <c r="C553" i="1"/>
  <c r="C552" i="1"/>
  <c r="C559" i="1"/>
  <c r="O726" i="1"/>
  <c r="P725" i="1"/>
  <c r="H575" i="1"/>
  <c r="H582" i="1"/>
  <c r="H658" i="1" s="1"/>
  <c r="B575" i="1"/>
  <c r="B582" i="1"/>
  <c r="B658" i="1" s="1"/>
  <c r="D574" i="1"/>
  <c r="D553" i="1"/>
  <c r="D552" i="1"/>
  <c r="D559" i="1"/>
  <c r="H560" i="1"/>
  <c r="H561" i="1"/>
  <c r="H682" i="1"/>
  <c r="Q574" i="1"/>
  <c r="Q559" i="1"/>
  <c r="Q553" i="1"/>
  <c r="Q552" i="1"/>
  <c r="N559" i="1"/>
  <c r="N574" i="1"/>
  <c r="N553" i="1"/>
  <c r="N552" i="1"/>
  <c r="E574" i="1"/>
  <c r="E553" i="1"/>
  <c r="E552" i="1"/>
  <c r="E559" i="1"/>
  <c r="V686" i="1"/>
  <c r="V685" i="1"/>
  <c r="J706" i="1"/>
  <c r="J708" i="1" s="1"/>
  <c r="K705" i="1"/>
  <c r="R739" i="1"/>
  <c r="R740" i="1"/>
  <c r="Q730" i="1"/>
  <c r="R729" i="1"/>
  <c r="R730" i="1" s="1"/>
  <c r="W676" i="1"/>
  <c r="W680" i="1"/>
  <c r="X673" i="1"/>
  <c r="W678" i="1"/>
  <c r="M714" i="1"/>
  <c r="M716" i="1" s="1"/>
  <c r="N713" i="1"/>
  <c r="Q739" i="1"/>
  <c r="Q740" i="1"/>
  <c r="P731" i="1"/>
  <c r="P732" i="1"/>
  <c r="I559" i="1"/>
  <c r="I574" i="1"/>
  <c r="I553" i="1"/>
  <c r="I552" i="1"/>
  <c r="M721" i="1"/>
  <c r="L722" i="1"/>
  <c r="L724" i="1" s="1"/>
  <c r="P574" i="1"/>
  <c r="P559" i="1"/>
  <c r="P553" i="1"/>
  <c r="P552" i="1"/>
  <c r="R559" i="1"/>
  <c r="R553" i="1"/>
  <c r="R552" i="1"/>
  <c r="R574" i="1"/>
  <c r="F574" i="1"/>
  <c r="F553" i="1"/>
  <c r="F552" i="1"/>
  <c r="F559" i="1"/>
  <c r="G691" i="1"/>
  <c r="E691" i="1"/>
  <c r="C691" i="1"/>
  <c r="O691" i="1"/>
  <c r="N691" i="1"/>
  <c r="M691" i="1"/>
  <c r="L691" i="1"/>
  <c r="K691" i="1"/>
  <c r="J691" i="1"/>
  <c r="I691" i="1"/>
  <c r="H691" i="1"/>
  <c r="F691" i="1"/>
  <c r="D691" i="1"/>
  <c r="B691" i="1"/>
  <c r="R691" i="1"/>
  <c r="Q691" i="1"/>
  <c r="P691" i="1"/>
  <c r="G560" i="1"/>
  <c r="G561" i="1"/>
  <c r="G682" i="1"/>
  <c r="L559" i="1"/>
  <c r="L574" i="1"/>
  <c r="L553" i="1"/>
  <c r="L552" i="1"/>
  <c r="G698" i="1"/>
  <c r="G700" i="1" s="1"/>
  <c r="H697" i="1"/>
  <c r="K709" i="1"/>
  <c r="J710" i="1"/>
  <c r="J712" i="1" s="1"/>
  <c r="C688" i="1"/>
  <c r="G553" i="1"/>
  <c r="O717" i="1"/>
  <c r="N718" i="1"/>
  <c r="N720" i="1" s="1"/>
  <c r="M559" i="1"/>
  <c r="M574" i="1"/>
  <c r="M553" i="1"/>
  <c r="M552" i="1"/>
  <c r="G575" i="1"/>
  <c r="G582" i="1"/>
  <c r="G658" i="1" s="1"/>
  <c r="M560" i="1" l="1"/>
  <c r="M561" i="1"/>
  <c r="M682" i="1"/>
  <c r="N560" i="1"/>
  <c r="N561" i="1"/>
  <c r="N682" i="1"/>
  <c r="F575" i="1"/>
  <c r="F582" i="1"/>
  <c r="F658" i="1" s="1"/>
  <c r="I560" i="1"/>
  <c r="I561" i="1"/>
  <c r="I682" i="1"/>
  <c r="O727" i="1"/>
  <c r="O728" i="1"/>
  <c r="P726" i="1"/>
  <c r="Q725" i="1"/>
  <c r="Q560" i="1"/>
  <c r="Q561" i="1"/>
  <c r="Q682" i="1"/>
  <c r="I697" i="1"/>
  <c r="H698" i="1"/>
  <c r="H700" i="1" s="1"/>
  <c r="R575" i="1"/>
  <c r="R582" i="1"/>
  <c r="R658" i="1" s="1"/>
  <c r="Q575" i="1"/>
  <c r="Q582" i="1"/>
  <c r="Q658" i="1" s="1"/>
  <c r="C561" i="1"/>
  <c r="C560" i="1"/>
  <c r="C682" i="1"/>
  <c r="J701" i="1"/>
  <c r="I702" i="1"/>
  <c r="I704" i="1" s="1"/>
  <c r="Y673" i="1"/>
  <c r="X680" i="1"/>
  <c r="X678" i="1"/>
  <c r="X676" i="1"/>
  <c r="F560" i="1"/>
  <c r="F561" i="1"/>
  <c r="F682" i="1"/>
  <c r="P735" i="1"/>
  <c r="P736" i="1"/>
  <c r="Q734" i="1"/>
  <c r="R733" i="1"/>
  <c r="R734" i="1" s="1"/>
  <c r="L709" i="1"/>
  <c r="K710" i="1"/>
  <c r="K712" i="1" s="1"/>
  <c r="K706" i="1"/>
  <c r="K708" i="1" s="1"/>
  <c r="L705" i="1"/>
  <c r="W681" i="1"/>
  <c r="W683" i="1" s="1"/>
  <c r="N575" i="1"/>
  <c r="N582" i="1"/>
  <c r="N658" i="1" s="1"/>
  <c r="P717" i="1"/>
  <c r="O718" i="1"/>
  <c r="N721" i="1"/>
  <c r="M722" i="1"/>
  <c r="M724" i="1" s="1"/>
  <c r="Q732" i="1"/>
  <c r="Q731" i="1"/>
  <c r="I575" i="1"/>
  <c r="I582" i="1"/>
  <c r="I658" i="1" s="1"/>
  <c r="R560" i="1"/>
  <c r="R561" i="1"/>
  <c r="R682" i="1"/>
  <c r="E560" i="1"/>
  <c r="E561" i="1"/>
  <c r="E682" i="1"/>
  <c r="C575" i="1"/>
  <c r="C582" i="1"/>
  <c r="C658" i="1" s="1"/>
  <c r="O575" i="1"/>
  <c r="O582" i="1"/>
  <c r="O658" i="1" s="1"/>
  <c r="P575" i="1"/>
  <c r="P582" i="1"/>
  <c r="P658" i="1" s="1"/>
  <c r="K560" i="1"/>
  <c r="K561" i="1"/>
  <c r="K682" i="1"/>
  <c r="R731" i="1"/>
  <c r="R732" i="1"/>
  <c r="V688" i="1"/>
  <c r="V687" i="1"/>
  <c r="V690" i="1"/>
  <c r="L575" i="1"/>
  <c r="L582" i="1"/>
  <c r="L658" i="1" s="1"/>
  <c r="O560" i="1"/>
  <c r="O561" i="1"/>
  <c r="O682" i="1"/>
  <c r="L561" i="1"/>
  <c r="L560" i="1"/>
  <c r="L682" i="1"/>
  <c r="N714" i="1"/>
  <c r="N716" i="1" s="1"/>
  <c r="O713" i="1"/>
  <c r="D560" i="1"/>
  <c r="D561" i="1"/>
  <c r="D682" i="1"/>
  <c r="E575" i="1"/>
  <c r="E582" i="1"/>
  <c r="E658" i="1" s="1"/>
  <c r="M575" i="1"/>
  <c r="M582" i="1"/>
  <c r="M658" i="1" s="1"/>
  <c r="P560" i="1"/>
  <c r="P561" i="1"/>
  <c r="P682" i="1"/>
  <c r="J575" i="1"/>
  <c r="J582" i="1"/>
  <c r="J658" i="1" s="1"/>
  <c r="D575" i="1"/>
  <c r="D582" i="1"/>
  <c r="D658" i="1" s="1"/>
  <c r="J560" i="1"/>
  <c r="J561" i="1"/>
  <c r="J682" i="1"/>
  <c r="K575" i="1"/>
  <c r="K582" i="1"/>
  <c r="K658" i="1" s="1"/>
  <c r="R735" i="1" l="1"/>
  <c r="R736" i="1"/>
  <c r="Q717" i="1"/>
  <c r="P718" i="1"/>
  <c r="Q726" i="1"/>
  <c r="R725" i="1"/>
  <c r="R726" i="1" s="1"/>
  <c r="Y680" i="1"/>
  <c r="Y678" i="1"/>
  <c r="Y676" i="1"/>
  <c r="Y681" i="1" s="1"/>
  <c r="Y683" i="1" s="1"/>
  <c r="P728" i="1"/>
  <c r="P727" i="1"/>
  <c r="W685" i="1"/>
  <c r="W686" i="1" s="1"/>
  <c r="Q735" i="1"/>
  <c r="Q736" i="1"/>
  <c r="M705" i="1"/>
  <c r="L706" i="1"/>
  <c r="L708" i="1" s="1"/>
  <c r="K701" i="1"/>
  <c r="J702" i="1"/>
  <c r="J704" i="1" s="1"/>
  <c r="S682" i="1"/>
  <c r="L710" i="1"/>
  <c r="L712" i="1" s="1"/>
  <c r="M709" i="1"/>
  <c r="J697" i="1"/>
  <c r="I698" i="1"/>
  <c r="I700" i="1" s="1"/>
  <c r="V700" i="1"/>
  <c r="V698" i="1"/>
  <c r="V699" i="1" s="1"/>
  <c r="V691" i="1"/>
  <c r="V694" i="1" s="1"/>
  <c r="P713" i="1"/>
  <c r="O714" i="1"/>
  <c r="O721" i="1"/>
  <c r="N722" i="1"/>
  <c r="N724" i="1" s="1"/>
  <c r="O719" i="1"/>
  <c r="O720" i="1"/>
  <c r="X681" i="1"/>
  <c r="X683" i="1" s="1"/>
  <c r="W687" i="1" l="1"/>
  <c r="W688" i="1"/>
  <c r="W690" i="1"/>
  <c r="O722" i="1"/>
  <c r="P721" i="1"/>
  <c r="N705" i="1"/>
  <c r="M706" i="1"/>
  <c r="M708" i="1" s="1"/>
  <c r="Q713" i="1"/>
  <c r="P714" i="1"/>
  <c r="O715" i="1"/>
  <c r="O716" i="1"/>
  <c r="Y685" i="1"/>
  <c r="Y686" i="1" s="1"/>
  <c r="K697" i="1"/>
  <c r="J698" i="1"/>
  <c r="J700" i="1" s="1"/>
  <c r="M710" i="1"/>
  <c r="M712" i="1" s="1"/>
  <c r="N709" i="1"/>
  <c r="R727" i="1"/>
  <c r="R728" i="1"/>
  <c r="Q727" i="1"/>
  <c r="Q728" i="1"/>
  <c r="X685" i="1"/>
  <c r="X686" i="1" s="1"/>
  <c r="K702" i="1"/>
  <c r="K704" i="1" s="1"/>
  <c r="L701" i="1"/>
  <c r="R692" i="1"/>
  <c r="R695" i="1" s="1"/>
  <c r="B692" i="1"/>
  <c r="P692" i="1"/>
  <c r="P695" i="1" s="1"/>
  <c r="N692" i="1"/>
  <c r="N695" i="1" s="1"/>
  <c r="M692" i="1"/>
  <c r="M695" i="1" s="1"/>
  <c r="L692" i="1"/>
  <c r="L695" i="1" s="1"/>
  <c r="K692" i="1"/>
  <c r="J692" i="1"/>
  <c r="I692" i="1"/>
  <c r="H692" i="1"/>
  <c r="G692" i="1"/>
  <c r="F692" i="1"/>
  <c r="E692" i="1"/>
  <c r="D692" i="1"/>
  <c r="C692" i="1"/>
  <c r="Q692" i="1"/>
  <c r="Q695" i="1" s="1"/>
  <c r="O692" i="1"/>
  <c r="O695" i="1" s="1"/>
  <c r="P719" i="1"/>
  <c r="P720" i="1"/>
  <c r="R717" i="1"/>
  <c r="R718" i="1" s="1"/>
  <c r="Q718" i="1"/>
  <c r="Y687" i="1" l="1"/>
  <c r="Y688" i="1"/>
  <c r="Y690" i="1"/>
  <c r="X688" i="1"/>
  <c r="X687" i="1"/>
  <c r="X690" i="1"/>
  <c r="Q719" i="1"/>
  <c r="Q720" i="1"/>
  <c r="K698" i="1"/>
  <c r="K700" i="1" s="1"/>
  <c r="L697" i="1"/>
  <c r="M701" i="1"/>
  <c r="L702" i="1"/>
  <c r="L704" i="1" s="1"/>
  <c r="O723" i="1"/>
  <c r="O724" i="1"/>
  <c r="R719" i="1"/>
  <c r="R720" i="1"/>
  <c r="P715" i="1"/>
  <c r="P716" i="1"/>
  <c r="Q714" i="1"/>
  <c r="R713" i="1"/>
  <c r="R714" i="1" s="1"/>
  <c r="O705" i="1"/>
  <c r="N706" i="1"/>
  <c r="N708" i="1" s="1"/>
  <c r="P722" i="1"/>
  <c r="Q721" i="1"/>
  <c r="W691" i="1"/>
  <c r="W694" i="1" s="1"/>
  <c r="W698" i="1"/>
  <c r="W699" i="1" s="1"/>
  <c r="N710" i="1"/>
  <c r="N712" i="1" s="1"/>
  <c r="O709" i="1"/>
  <c r="M697" i="1" l="1"/>
  <c r="L698" i="1"/>
  <c r="L700" i="1" s="1"/>
  <c r="Q722" i="1"/>
  <c r="R721" i="1"/>
  <c r="R722" i="1" s="1"/>
  <c r="P724" i="1"/>
  <c r="P723" i="1"/>
  <c r="R715" i="1"/>
  <c r="R716" i="1"/>
  <c r="Q716" i="1"/>
  <c r="Q715" i="1"/>
  <c r="P709" i="1"/>
  <c r="O710" i="1"/>
  <c r="N701" i="1"/>
  <c r="M702" i="1"/>
  <c r="M704" i="1" s="1"/>
  <c r="X698" i="1"/>
  <c r="X691" i="1"/>
  <c r="X694" i="1" s="1"/>
  <c r="P705" i="1"/>
  <c r="O706" i="1"/>
  <c r="Y698" i="1"/>
  <c r="Y691" i="1"/>
  <c r="Y694" i="1" s="1"/>
  <c r="X699" i="1" l="1"/>
  <c r="X695" i="1"/>
  <c r="X697" i="1" s="1"/>
  <c r="O711" i="1"/>
  <c r="O712" i="1"/>
  <c r="R724" i="1"/>
  <c r="R723" i="1"/>
  <c r="O707" i="1"/>
  <c r="O708" i="1"/>
  <c r="O701" i="1"/>
  <c r="N702" i="1"/>
  <c r="N704" i="1" s="1"/>
  <c r="P710" i="1"/>
  <c r="Q709" i="1"/>
  <c r="Y699" i="1"/>
  <c r="Y695" i="1"/>
  <c r="Y697" i="1" s="1"/>
  <c r="Q723" i="1"/>
  <c r="Q724" i="1"/>
  <c r="Q705" i="1"/>
  <c r="P706" i="1"/>
  <c r="M698" i="1"/>
  <c r="M700" i="1" s="1"/>
  <c r="N697" i="1"/>
  <c r="P707" i="1" l="1"/>
  <c r="P708" i="1"/>
  <c r="R709" i="1"/>
  <c r="R710" i="1" s="1"/>
  <c r="Q710" i="1"/>
  <c r="P711" i="1"/>
  <c r="P712" i="1"/>
  <c r="O702" i="1"/>
  <c r="P701" i="1"/>
  <c r="N698" i="1"/>
  <c r="N700" i="1" s="1"/>
  <c r="O697" i="1"/>
  <c r="R705" i="1"/>
  <c r="R706" i="1" s="1"/>
  <c r="Q706" i="1"/>
  <c r="Q707" i="1" l="1"/>
  <c r="Q708" i="1"/>
  <c r="R707" i="1"/>
  <c r="R708" i="1"/>
  <c r="O698" i="1"/>
  <c r="P697" i="1"/>
  <c r="Q701" i="1"/>
  <c r="P702" i="1"/>
  <c r="O703" i="1"/>
  <c r="O704" i="1"/>
  <c r="Q711" i="1"/>
  <c r="Q712" i="1"/>
  <c r="R711" i="1"/>
  <c r="R712" i="1"/>
  <c r="Q702" i="1" l="1"/>
  <c r="R701" i="1"/>
  <c r="R702" i="1" s="1"/>
  <c r="P703" i="1"/>
  <c r="P704" i="1"/>
  <c r="P698" i="1"/>
  <c r="Q697" i="1"/>
  <c r="O699" i="1"/>
  <c r="O700" i="1"/>
  <c r="R703" i="1" l="1"/>
  <c r="R704" i="1"/>
  <c r="R697" i="1"/>
  <c r="R698" i="1" s="1"/>
  <c r="Q698" i="1"/>
  <c r="P699" i="1"/>
  <c r="P700" i="1"/>
  <c r="Q703" i="1"/>
  <c r="Q704" i="1"/>
  <c r="Q699" i="1" l="1"/>
  <c r="Q700" i="1"/>
  <c r="R699" i="1"/>
  <c r="R700" i="1"/>
</calcChain>
</file>

<file path=xl/sharedStrings.xml><?xml version="1.0" encoding="utf-8"?>
<sst xmlns="http://schemas.openxmlformats.org/spreadsheetml/2006/main" count="808" uniqueCount="377">
  <si>
    <t>Balance Sheet</t>
  </si>
  <si>
    <t/>
  </si>
  <si>
    <t>Q2/2024</t>
  </si>
  <si>
    <t>Q1/2024</t>
  </si>
  <si>
    <t>Yearly/2023</t>
  </si>
  <si>
    <t>Q3/2023</t>
  </si>
  <si>
    <t>Q2/2023</t>
  </si>
  <si>
    <t>Q1/2023</t>
  </si>
  <si>
    <t>Yearly/2022</t>
  </si>
  <si>
    <t>Q3/2022</t>
  </si>
  <si>
    <t>Q2/2022</t>
  </si>
  <si>
    <t>Q1/2022</t>
  </si>
  <si>
    <t>Yearly/2021</t>
  </si>
  <si>
    <t>Q3/2021</t>
  </si>
  <si>
    <t>Q2/2021</t>
  </si>
  <si>
    <t>Q1/2021</t>
  </si>
  <si>
    <t>Yearly/2020</t>
  </si>
  <si>
    <t>Q3/2020</t>
  </si>
  <si>
    <t>Q2/2020</t>
  </si>
  <si>
    <t>Q1/2020</t>
  </si>
  <si>
    <t>Yearly/2019</t>
  </si>
  <si>
    <t>Q3/2019</t>
  </si>
  <si>
    <t>Q2/2019</t>
  </si>
  <si>
    <t>Q1/2019</t>
  </si>
  <si>
    <t>Yearly/2018</t>
  </si>
  <si>
    <t>Q3/2018</t>
  </si>
  <si>
    <t>Yearly/2017</t>
  </si>
  <si>
    <t xml:space="preserve"> Assets</t>
  </si>
  <si>
    <t xml:space="preserve"> Current Assets</t>
  </si>
  <si>
    <t xml:space="preserve">    Cash And Cash Equivalents</t>
  </si>
  <si>
    <t xml:space="preserve">    Short-Term Investments - Net</t>
  </si>
  <si>
    <t xml:space="preserve">    Trade And Other Receivables - Current - Net</t>
  </si>
  <si>
    <t xml:space="preserve">      Other Parties</t>
  </si>
  <si>
    <t xml:space="preserve">      Related Parties</t>
  </si>
  <si>
    <t xml:space="preserve">      Other Current Receivables</t>
  </si>
  <si>
    <t xml:space="preserve">    Inventories - Net</t>
  </si>
  <si>
    <t xml:space="preserve">      Finished Goods</t>
  </si>
  <si>
    <t xml:space="preserve">      Less : Allowance For Diminution In Value Of Inventories</t>
  </si>
  <si>
    <t xml:space="preserve">    Other Current Financial Assets</t>
  </si>
  <si>
    <t xml:space="preserve">      Other Current Financial Assets - Others</t>
  </si>
  <si>
    <t xml:space="preserve">    Contract Assets - Current</t>
  </si>
  <si>
    <t xml:space="preserve">    Other Current Assets</t>
  </si>
  <si>
    <t xml:space="preserve">      Other Current Assets - Others</t>
  </si>
  <si>
    <t xml:space="preserve">    Total Current Assets</t>
  </si>
  <si>
    <t xml:space="preserve"> Non-Current Assets</t>
  </si>
  <si>
    <t xml:space="preserve">    Restricted Deposits - Non-Current</t>
  </si>
  <si>
    <t xml:space="preserve">    Long-Term Investments - Net</t>
  </si>
  <si>
    <t xml:space="preserve">    Investment In Subsidiaries, Associates And Joint Ventures Using The Equity Method - Net</t>
  </si>
  <si>
    <t xml:space="preserve">      Investment In Joint Ventures</t>
  </si>
  <si>
    <t xml:space="preserve">    Other Non-Current Financial Assets</t>
  </si>
  <si>
    <t xml:space="preserve">      Other Non-Current Financial Assets - Others</t>
  </si>
  <si>
    <t xml:space="preserve">    Property, Plant And Equipment - Net</t>
  </si>
  <si>
    <t xml:space="preserve">    Right-Of-Use Assets - Net</t>
  </si>
  <si>
    <t xml:space="preserve">    Intangible Assets - Net</t>
  </si>
  <si>
    <t xml:space="preserve">      Software Licences</t>
  </si>
  <si>
    <t xml:space="preserve">      Intangible Assets - Others</t>
  </si>
  <si>
    <t xml:space="preserve">    Other Non-Current Assets</t>
  </si>
  <si>
    <t xml:space="preserve">      Other Non-Current Assets - Others</t>
  </si>
  <si>
    <t xml:space="preserve">    Total Non-Current Assets</t>
  </si>
  <si>
    <t xml:space="preserve">    Total Assets</t>
  </si>
  <si>
    <t xml:space="preserve"> Liabilities</t>
  </si>
  <si>
    <t xml:space="preserve"> Current Liabilities</t>
  </si>
  <si>
    <t xml:space="preserve">    Trade And Other Payables - Current</t>
  </si>
  <si>
    <t xml:space="preserve">      Other Current Payables</t>
  </si>
  <si>
    <t xml:space="preserve">    Accrued Expenses - Current</t>
  </si>
  <si>
    <t xml:space="preserve">    Short-Term Borrowings</t>
  </si>
  <si>
    <t xml:space="preserve">    Current Portion Of Long-Term Debts</t>
  </si>
  <si>
    <t xml:space="preserve">      Financial Institutions</t>
  </si>
  <si>
    <t xml:space="preserve">      Current Portion Of Long-Term Debts - Others</t>
  </si>
  <si>
    <t xml:space="preserve">    Other Current Financial Liabilities</t>
  </si>
  <si>
    <t xml:space="preserve">      Deposits</t>
  </si>
  <si>
    <t xml:space="preserve">    Contract Liabilities And Unearned Rental Income - Current</t>
  </si>
  <si>
    <t xml:space="preserve">      Deferred Revenue - Others</t>
  </si>
  <si>
    <t xml:space="preserve">    Current Portion Of Lease Liabilities</t>
  </si>
  <si>
    <t xml:space="preserve">    Income Tax Payable</t>
  </si>
  <si>
    <t xml:space="preserve">    Other Current Liabilities</t>
  </si>
  <si>
    <t xml:space="preserve">    Total Current Liabilities</t>
  </si>
  <si>
    <t xml:space="preserve"> Non-Current Liabilities</t>
  </si>
  <si>
    <t xml:space="preserve">    Non-Current Portion Of Long-Term Debts</t>
  </si>
  <si>
    <t xml:space="preserve">      Non-Current Portion Of Long-Term Debts - Others</t>
  </si>
  <si>
    <t xml:space="preserve">    Non-Current Portion Of Lease Liabilities</t>
  </si>
  <si>
    <t xml:space="preserve">    Other Non-Current Financial Liabilities</t>
  </si>
  <si>
    <t xml:space="preserve">      Other Non-Current Financial Liabilities - Others</t>
  </si>
  <si>
    <t xml:space="preserve">    Contract Liabilities And Unearned Rental Income - Non-Current</t>
  </si>
  <si>
    <t xml:space="preserve">      Contract Liabilities And Unearned Rental Income - Others</t>
  </si>
  <si>
    <t xml:space="preserve">    Long-Term Provisions</t>
  </si>
  <si>
    <t xml:space="preserve">    Provisions For Employee Benefit Obligations - Non-Current</t>
  </si>
  <si>
    <t xml:space="preserve">    Deferred Tax Liabilities</t>
  </si>
  <si>
    <t xml:space="preserve">    Other Non-Current Liabilities</t>
  </si>
  <si>
    <t xml:space="preserve">    Total Non-Current Liabilities</t>
  </si>
  <si>
    <t xml:space="preserve">    Total Liabilities</t>
  </si>
  <si>
    <t xml:space="preserve"> Equity</t>
  </si>
  <si>
    <t xml:space="preserve">    Authorised Share Capital</t>
  </si>
  <si>
    <t xml:space="preserve">      Authorised Ordinary Shares</t>
  </si>
  <si>
    <t xml:space="preserve">    Issued And Paid-Up Share Capital</t>
  </si>
  <si>
    <t xml:space="preserve">      Paid-Up Ordinary Shares</t>
  </si>
  <si>
    <t xml:space="preserve">    Premium (Discount) On Share Capital</t>
  </si>
  <si>
    <t xml:space="preserve">      Premium (Discount) On Preference Shares</t>
  </si>
  <si>
    <t xml:space="preserve">      Premium (Discount) On Ordinary Shares</t>
  </si>
  <si>
    <t xml:space="preserve">    Retained Earnings (Deficits)</t>
  </si>
  <si>
    <t xml:space="preserve">      Retained Earnings - Appropriated</t>
  </si>
  <si>
    <t xml:space="preserve">        Legal And Statutory Reserves</t>
  </si>
  <si>
    <t xml:space="preserve">      Retained Earnings (Deficits) - Unappropriated</t>
  </si>
  <si>
    <t xml:space="preserve">    Equity Attributable To Owners Of The Parent</t>
  </si>
  <si>
    <t xml:space="preserve">    Non-Controlling Interests</t>
  </si>
  <si>
    <t xml:space="preserve">    Total Equity</t>
  </si>
  <si>
    <t xml:space="preserve">    Total Liabilities And Equity</t>
  </si>
  <si>
    <t>Financial Statement (Full Version):</t>
  </si>
  <si>
    <t>30/06/24</t>
  </si>
  <si>
    <t>31/03/24</t>
  </si>
  <si>
    <t>31/12/23</t>
  </si>
  <si>
    <t>30/09/23</t>
  </si>
  <si>
    <t>30/06/23</t>
  </si>
  <si>
    <t>31/03/23</t>
  </si>
  <si>
    <t>31/12/22</t>
  </si>
  <si>
    <t>30/09/22</t>
  </si>
  <si>
    <t>30/06/22</t>
  </si>
  <si>
    <t>31/03/22</t>
  </si>
  <si>
    <t>31/12/21</t>
  </si>
  <si>
    <t>30/09/21</t>
  </si>
  <si>
    <t>30/06/21</t>
  </si>
  <si>
    <t>31/03/21</t>
  </si>
  <si>
    <t>31/12/20</t>
  </si>
  <si>
    <t>30/09/20</t>
  </si>
  <si>
    <t>30/06/20</t>
  </si>
  <si>
    <t>31/03/20</t>
  </si>
  <si>
    <t>31/12/19</t>
  </si>
  <si>
    <t>30/09/19</t>
  </si>
  <si>
    <t>30/06/19</t>
  </si>
  <si>
    <t>31/03/19</t>
  </si>
  <si>
    <t>31/12/18</t>
  </si>
  <si>
    <t>30/09/18</t>
  </si>
  <si>
    <t>31/12/17</t>
  </si>
  <si>
    <t>Remark:</t>
  </si>
  <si>
    <t>* This information was prepared and directly disseminated by the listed company.</t>
  </si>
  <si>
    <t>Information on the financial statements is presented according to the information that the listed companies submit on that period. The investors should study additional information from the companies' financial statements.</t>
  </si>
  <si>
    <t>Restatement means companies may restate or reclassify their financial statements.</t>
  </si>
  <si>
    <t xml:space="preserve">    Bank Overdrafts And Short-Term Borrowings From Financial Institutions</t>
  </si>
  <si>
    <t>Short-Term Debt</t>
  </si>
  <si>
    <t>Long-Term Debt</t>
  </si>
  <si>
    <t>Total Debt</t>
  </si>
  <si>
    <t>P&amp;L</t>
  </si>
  <si>
    <t>Q4/2023</t>
  </si>
  <si>
    <t>Q4/2022</t>
  </si>
  <si>
    <t>Q4/2021</t>
  </si>
  <si>
    <t>Q4/2020</t>
  </si>
  <si>
    <t>Q4/2019</t>
  </si>
  <si>
    <t>Q4/2018</t>
  </si>
  <si>
    <t>Q4/2017</t>
  </si>
  <si>
    <t xml:space="preserve"> Statement Of Comprehensive Income</t>
  </si>
  <si>
    <t xml:space="preserve"> Revenue</t>
  </si>
  <si>
    <t xml:space="preserve">    Revenue From Operations</t>
  </si>
  <si>
    <t xml:space="preserve">      Revenue From Sales And Rendering Services</t>
  </si>
  <si>
    <t xml:space="preserve">      Revenue From Sales</t>
  </si>
  <si>
    <t xml:space="preserve">      Revenue From Rendering Services</t>
  </si>
  <si>
    <t xml:space="preserve">    Interest And Dividend Income</t>
  </si>
  <si>
    <t xml:space="preserve">      Interest Income</t>
  </si>
  <si>
    <t xml:space="preserve">    Other Income</t>
  </si>
  <si>
    <t xml:space="preserve">    Total Revenue</t>
  </si>
  <si>
    <t xml:space="preserve"> Cost And Expenses</t>
  </si>
  <si>
    <t xml:space="preserve">    Costs</t>
  </si>
  <si>
    <t xml:space="preserve">      Cost Of Rendering Services</t>
  </si>
  <si>
    <t xml:space="preserve">    Selling And Administrative Expenses</t>
  </si>
  <si>
    <t xml:space="preserve">      Administrative Expenses</t>
  </si>
  <si>
    <t xml:space="preserve">    Other Expenses</t>
  </si>
  <si>
    <t xml:space="preserve">    Total Cost And Expenses</t>
  </si>
  <si>
    <t xml:space="preserve">    Share Of Profit (Loss) From Investments Accounted For Using The Equity Method</t>
  </si>
  <si>
    <t xml:space="preserve">    Other Gains (Losses)</t>
  </si>
  <si>
    <t xml:space="preserve">      Gains (Losses) From Financial Instruments Measured At Fair Value Through Profit Or Loss</t>
  </si>
  <si>
    <t xml:space="preserve">    Profit (Loss) Before Finance Costs And Income Tax Expense</t>
  </si>
  <si>
    <t xml:space="preserve">    Finance Costs</t>
  </si>
  <si>
    <t xml:space="preserve">    Income Tax Expense</t>
  </si>
  <si>
    <t xml:space="preserve">    Profit (Loss) For The Period From Continuing Operations</t>
  </si>
  <si>
    <t xml:space="preserve">    Net Profit (Loss) For The Period</t>
  </si>
  <si>
    <t xml:space="preserve"> Other Comprehensive Income</t>
  </si>
  <si>
    <t xml:space="preserve">    Net Profit (Loss) For The Period / Profit (Loss) For The Period From Continuing Operations</t>
  </si>
  <si>
    <t xml:space="preserve"> Items That Will Be Subsequently Reclassified To Profit Or Loss</t>
  </si>
  <si>
    <t xml:space="preserve">    Share Of Other Comprehensive Income (Expense) From Subsidiaries, Associates And Joint Ventures Accounted For Using The Equity Method That Will Be Subsequently Reclassified To Profit Or Loss</t>
  </si>
  <si>
    <t xml:space="preserve"> Items That Will Not Be Subsequently Reclassified To Profit Or Loss</t>
  </si>
  <si>
    <t xml:space="preserve">    Share Of Other Comprehensive Income (Expense) From Subsidiaries, Associates And Joint Ventures Accounted For Using The Equity Method That Will Not Be Subsequently Reclassified To Profit Or Loss</t>
  </si>
  <si>
    <t xml:space="preserve">    Remeasurement Of Employee Benefit Obligations</t>
  </si>
  <si>
    <t xml:space="preserve">    Other Comprehensive Income (Expense) - Net Of Tax</t>
  </si>
  <si>
    <t xml:space="preserve">    Total Comprehensive Income (Expense) For The Period</t>
  </si>
  <si>
    <t xml:space="preserve"> Net Profit (Loss) Attributable To :</t>
  </si>
  <si>
    <t xml:space="preserve">      Net Profit (Loss) Attributable To : Owners Of The Parent</t>
  </si>
  <si>
    <t xml:space="preserve">      Net Profit (Loss) Attributable To : Non-Controlling Interests</t>
  </si>
  <si>
    <t xml:space="preserve"> Total Comprehensive Income (Expense) Attributable To :</t>
  </si>
  <si>
    <t xml:space="preserve">      Total Comprehensive Income (Expense) Attributable To : Owners Of The Parent</t>
  </si>
  <si>
    <t xml:space="preserve">      Total Comprehensive Income (Expense) Attributable To : Non-Controlling Interests</t>
  </si>
  <si>
    <t xml:space="preserve">    Basic Earnings (Loss) Per Share (Baht/Share)</t>
  </si>
  <si>
    <t xml:space="preserve">    Management And Directors' Remuneration</t>
  </si>
  <si>
    <t xml:space="preserve"> Other Expenses (Edited)</t>
  </si>
  <si>
    <t>Cashflow</t>
  </si>
  <si>
    <t xml:space="preserve"> Net Cash From Operating Activities</t>
  </si>
  <si>
    <t xml:space="preserve">    Profit (Loss) Before Finance Costs And/Or Income Tax Expense</t>
  </si>
  <si>
    <t xml:space="preserve">    Depreciation And Amortisation</t>
  </si>
  <si>
    <t xml:space="preserve">      Depreciation</t>
  </si>
  <si>
    <t xml:space="preserve">      Amortisation</t>
  </si>
  <si>
    <t xml:space="preserve">    (Reversal Of) Expected Credit Losses</t>
  </si>
  <si>
    <t xml:space="preserve">    (Reversal Of) Loss From Diminution In Value Of Inventories</t>
  </si>
  <si>
    <t xml:space="preserve">    Share Of (Profit) Loss From Investments Accounted For Using The Equity Method</t>
  </si>
  <si>
    <t xml:space="preserve">    (Gains) Losses On Disposal Of Other Investments</t>
  </si>
  <si>
    <t xml:space="preserve">    (Gains) Losses On Fair Value Adjustments Of Other Financial Instruments</t>
  </si>
  <si>
    <t xml:space="preserve">    (Gains) Losses On Fair Value Adjustments Of Investments</t>
  </si>
  <si>
    <t xml:space="preserve">    (Gains) Losses On Disposal And Write-Off Of Fixed Assets</t>
  </si>
  <si>
    <t xml:space="preserve">      (Gains) Losses On Disposal Of Fixed Assets</t>
  </si>
  <si>
    <t xml:space="preserve">      Loss On Write-Off Of Fixed Assets</t>
  </si>
  <si>
    <t xml:space="preserve">    (Gains) Losses On Disposal And Write-Off Of Other Assets</t>
  </si>
  <si>
    <t xml:space="preserve">      (Gains) Losses On Disposal Of Other Assets</t>
  </si>
  <si>
    <t xml:space="preserve">    (Reversal Of) Loss On Impairment From Investments In Subsidiaries, Associates And Joint Ventures</t>
  </si>
  <si>
    <t xml:space="preserve">    (Reversal Of) Impairment Loss Of Other Assets</t>
  </si>
  <si>
    <t xml:space="preserve">    Dividend And Interest Income</t>
  </si>
  <si>
    <t xml:space="preserve">    Employee Benefit Expenses</t>
  </si>
  <si>
    <t xml:space="preserve">    Other Reconciliation Items</t>
  </si>
  <si>
    <t xml:space="preserve">    Cash Flows From (Used In) Operations Before Changes In Operating Assets And Liabilities</t>
  </si>
  <si>
    <t xml:space="preserve"> (Increase) Decrease In Operating Assets</t>
  </si>
  <si>
    <t xml:space="preserve">    (Increase) Decrease In Trade And Other Receivables</t>
  </si>
  <si>
    <t xml:space="preserve">    (Increase) Decrease In Inventories</t>
  </si>
  <si>
    <t xml:space="preserve">    (Increase) Decrease In Other Operating Assets</t>
  </si>
  <si>
    <t xml:space="preserve"> Increase (Decrease) In Operating Liabilities</t>
  </si>
  <si>
    <t xml:space="preserve">    Increase (Decrease) In Trade And Other Payables</t>
  </si>
  <si>
    <t xml:space="preserve">    Increase (Decrease) In Provisions For Employee Benefit Obligations</t>
  </si>
  <si>
    <t xml:space="preserve">    Increase (Decrease) In Other Operating Liabilities</t>
  </si>
  <si>
    <t xml:space="preserve">    Cash Generated From (Used In) Operations</t>
  </si>
  <si>
    <t xml:space="preserve">    Interest Paid</t>
  </si>
  <si>
    <t xml:space="preserve">    Income Tax (Paid) Received</t>
  </si>
  <si>
    <t xml:space="preserve">    Net Cash From (Used In) Operating Activities</t>
  </si>
  <si>
    <t xml:space="preserve"> Net Cash From Investing Activities</t>
  </si>
  <si>
    <t xml:space="preserve">    (Increase) Decrease In Short-Term Investments</t>
  </si>
  <si>
    <t xml:space="preserve">    Proceeds From Investment</t>
  </si>
  <si>
    <t xml:space="preserve">      Proceeds From Disposal Of Investments</t>
  </si>
  <si>
    <t xml:space="preserve">    Purchase Of Investments</t>
  </si>
  <si>
    <t xml:space="preserve">    Proceeds From Disposal Of Fixed Assets</t>
  </si>
  <si>
    <t xml:space="preserve">      Property, Plant And Equipment</t>
  </si>
  <si>
    <t xml:space="preserve">    Payment For Purchase Of Fixed Assets</t>
  </si>
  <si>
    <t xml:space="preserve">      Intangible Assets</t>
  </si>
  <si>
    <t xml:space="preserve">    Dividend Received</t>
  </si>
  <si>
    <t xml:space="preserve">    Interest Received</t>
  </si>
  <si>
    <t xml:space="preserve">    Net Cash From (Used In) Investing Activities</t>
  </si>
  <si>
    <t xml:space="preserve"> Net Cash From Financing Activities</t>
  </si>
  <si>
    <t xml:space="preserve">    Increase (Decrease) In Short-Term Borrowings</t>
  </si>
  <si>
    <t xml:space="preserve">      Increase (Decrease) In Short-Term Borrowings - Other Parties</t>
  </si>
  <si>
    <t xml:space="preserve">    Proceeds From Borrowings</t>
  </si>
  <si>
    <t xml:space="preserve">      Proceeds From Long-Term Borrowings</t>
  </si>
  <si>
    <t xml:space="preserve">        Proceeds From Long-Term Borrowings - Financial Institutions</t>
  </si>
  <si>
    <t xml:space="preserve">        Proceeds From Long-Term Borrowings - Other Parties</t>
  </si>
  <si>
    <t xml:space="preserve">    Repayments On Borrowings</t>
  </si>
  <si>
    <t xml:space="preserve">      Repayments On Long-Term Borrowings</t>
  </si>
  <si>
    <t xml:space="preserve">        Repayments On Long-Term Borrowings - Financial Institutions</t>
  </si>
  <si>
    <t xml:space="preserve">    Repayments On Lease Liabilities</t>
  </si>
  <si>
    <t xml:space="preserve">    Proceeds From Issuance Of Equity Instruments</t>
  </si>
  <si>
    <t xml:space="preserve">    Dividend Paid</t>
  </si>
  <si>
    <t xml:space="preserve">    Other Items (Financing Activities)</t>
  </si>
  <si>
    <t xml:space="preserve">    Net Cash From (Used In) Financing Activities</t>
  </si>
  <si>
    <t xml:space="preserve">    Net Increase (Decrease) In Cash And Cash Equivalent</t>
  </si>
  <si>
    <t xml:space="preserve">    Cash And Cash Equivalents, Beginning Balance</t>
  </si>
  <si>
    <t xml:space="preserve">    Cash And Cash Equivalents, Ending Balance</t>
  </si>
  <si>
    <t>Years Active</t>
  </si>
  <si>
    <t>Latest Year</t>
  </si>
  <si>
    <t>Asset</t>
  </si>
  <si>
    <t>Q1</t>
  </si>
  <si>
    <t>Q2</t>
  </si>
  <si>
    <t>Q3</t>
  </si>
  <si>
    <t>Yearly</t>
  </si>
  <si>
    <t>%Common Size</t>
  </si>
  <si>
    <t>Liabilities</t>
  </si>
  <si>
    <t>D/E Ratio</t>
  </si>
  <si>
    <t>Equity</t>
  </si>
  <si>
    <t>REVENUE STRUCTURE</t>
  </si>
  <si>
    <t>Q4</t>
  </si>
  <si>
    <t>%YOY Growth</t>
  </si>
  <si>
    <t>COGS BREAKDOWN</t>
  </si>
  <si>
    <t>Gross Profit</t>
  </si>
  <si>
    <t>%GPM</t>
  </si>
  <si>
    <t>SG&amp;A</t>
  </si>
  <si>
    <t xml:space="preserve">      Selling Expenses</t>
  </si>
  <si>
    <t>EBIT</t>
  </si>
  <si>
    <t>%EBIT</t>
  </si>
  <si>
    <t>EBITDA</t>
  </si>
  <si>
    <t>%EBITDA</t>
  </si>
  <si>
    <t>EBT</t>
  </si>
  <si>
    <t>%EBT</t>
  </si>
  <si>
    <t>%Tax Rate</t>
  </si>
  <si>
    <t>%NPM</t>
  </si>
  <si>
    <t>Operating Activities</t>
  </si>
  <si>
    <t>CFO/Net Profit</t>
  </si>
  <si>
    <t>Free Cash Flow</t>
  </si>
  <si>
    <t>Investing Activities</t>
  </si>
  <si>
    <t>Financial Ratio</t>
  </si>
  <si>
    <t>Profitability Ratio</t>
  </si>
  <si>
    <t>GPM | Q1</t>
  </si>
  <si>
    <t>GPM | Q2</t>
  </si>
  <si>
    <t>GPM | Q3</t>
  </si>
  <si>
    <t>GPM | Q4</t>
  </si>
  <si>
    <t>GPM</t>
  </si>
  <si>
    <t>Selling Expense | Q1</t>
  </si>
  <si>
    <t>Selling Expense | Q2</t>
  </si>
  <si>
    <t>Selling Expense | Q3</t>
  </si>
  <si>
    <t>Selling Expense | Q4</t>
  </si>
  <si>
    <t>Selling Expense</t>
  </si>
  <si>
    <t>Admins Expense | Q1</t>
  </si>
  <si>
    <t>Admins Expense | Q2</t>
  </si>
  <si>
    <t>Admins Expense | Q3</t>
  </si>
  <si>
    <t>Admins Expense | Q4</t>
  </si>
  <si>
    <t>Admins Expense</t>
  </si>
  <si>
    <t>SG&amp;A | Q1</t>
  </si>
  <si>
    <t>SG&amp;A | Q2</t>
  </si>
  <si>
    <t>SG&amp;A | Q3</t>
  </si>
  <si>
    <t>SG&amp;A | Q4</t>
  </si>
  <si>
    <t>NPM | Q1</t>
  </si>
  <si>
    <t>NPM |Q2</t>
  </si>
  <si>
    <t>NPM | Q3</t>
  </si>
  <si>
    <t>NPM | Q4</t>
  </si>
  <si>
    <t>NPM</t>
  </si>
  <si>
    <t>ROA</t>
  </si>
  <si>
    <t>ROIC</t>
  </si>
  <si>
    <t>ROE</t>
  </si>
  <si>
    <t>Liquidity Ratio</t>
  </si>
  <si>
    <t>Current Ratio</t>
  </si>
  <si>
    <t>Quick Ratio</t>
  </si>
  <si>
    <t>Leverage Ratio</t>
  </si>
  <si>
    <t>Debt to Equity</t>
  </si>
  <si>
    <t>Debt to Net Profit</t>
  </si>
  <si>
    <t>Efficiency Ratio</t>
  </si>
  <si>
    <t>ระยะเวลาเก็บหนี้เฉลี่ย</t>
  </si>
  <si>
    <t>ระยะเวลาขายสินค้าเฉลี่ย</t>
  </si>
  <si>
    <t>ระยะเวลาชำระหนี้เฉลี่ย</t>
  </si>
  <si>
    <t>Cash Cycle</t>
  </si>
  <si>
    <t>Stock</t>
  </si>
  <si>
    <t>Market Ratio</t>
  </si>
  <si>
    <t>Forecast</t>
  </si>
  <si>
    <t>Common Shares</t>
  </si>
  <si>
    <t>Rev. Growth</t>
  </si>
  <si>
    <t>Book Value / Share</t>
  </si>
  <si>
    <t>Revenue</t>
  </si>
  <si>
    <t>EPS</t>
  </si>
  <si>
    <t>Other Rev.</t>
  </si>
  <si>
    <t>EPS Growth</t>
  </si>
  <si>
    <t>Dividend per Share</t>
  </si>
  <si>
    <t>Dividend Yield</t>
  </si>
  <si>
    <t>Dividend Payout Ratio</t>
  </si>
  <si>
    <t>Market Cap</t>
  </si>
  <si>
    <t>Admin Expense</t>
  </si>
  <si>
    <t>P/BV</t>
  </si>
  <si>
    <t>P/E</t>
  </si>
  <si>
    <t>EV/EBITDA</t>
  </si>
  <si>
    <t>Financial Cost</t>
  </si>
  <si>
    <t>P/S</t>
  </si>
  <si>
    <t>Max Price</t>
  </si>
  <si>
    <t>Tax</t>
  </si>
  <si>
    <t>Min Price</t>
  </si>
  <si>
    <t>sisb</t>
  </si>
  <si>
    <t>Price</t>
  </si>
  <si>
    <t>Net Profit</t>
  </si>
  <si>
    <t>Valuation</t>
  </si>
  <si>
    <t>PEG Ratio</t>
  </si>
  <si>
    <t>NP Growth</t>
  </si>
  <si>
    <t>CONSENSUS</t>
  </si>
  <si>
    <t>P/BV MOS</t>
  </si>
  <si>
    <t>P/E MOS</t>
  </si>
  <si>
    <t>FWD P/E</t>
  </si>
  <si>
    <t>EV/EBITDA MOS</t>
  </si>
  <si>
    <t>Fair P/E</t>
  </si>
  <si>
    <t>P/S MOS</t>
  </si>
  <si>
    <t>Core P/E</t>
  </si>
  <si>
    <t>CONSENSUS MOS</t>
  </si>
  <si>
    <t>MOS</t>
  </si>
  <si>
    <t>AVERAGE MOS</t>
  </si>
  <si>
    <t>Expected Return</t>
  </si>
  <si>
    <t>Backtesting</t>
  </si>
  <si>
    <t>DPS Consecutive</t>
  </si>
  <si>
    <t>Total Return</t>
  </si>
  <si>
    <t>Fair Price</t>
  </si>
  <si>
    <t>%Total Return</t>
  </si>
  <si>
    <t>Upside risk</t>
  </si>
  <si>
    <t>CAGR</t>
  </si>
  <si>
    <t>Downside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</si>
</sst>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#,##0,;\-#,##0,"/>
    <numFmt numFmtId="189" formatCode="0.0%"/>
    <numFmt numFmtId="190" formatCode="_(* #,##0_);_(* \(#,##0\);_(* &quot;-&quot;??_);_(@_)"/>
    <numFmt numFmtId="191" formatCode="0.0%;[Red]\-0.0%"/>
  </numFmts>
  <fonts count="24" x14ac:knownFonts="1"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theme="0"/>
      <name val="Century Gothic"/>
      <family val="1"/>
    </font>
    <font>
      <sz val="11"/>
      <color theme="1"/>
      <name val="Century Gothic"/>
      <family val="2"/>
    </font>
    <font>
      <b/>
      <sz val="11"/>
      <color rgb="FF000000"/>
      <name val="Century Gothic"/>
      <family val="1"/>
    </font>
    <font>
      <sz val="11"/>
      <color rgb="FFFF0000"/>
      <name val="Century Gothic"/>
      <family val="2"/>
    </font>
    <font>
      <sz val="11"/>
      <color rgb="FF000000"/>
      <name val="Century Gothic"/>
      <family val="1"/>
    </font>
    <font>
      <sz val="11"/>
      <color theme="0"/>
      <name val="Century Gothic"/>
      <family val="1"/>
    </font>
    <font>
      <b/>
      <sz val="11"/>
      <color rgb="FF000000"/>
      <name val="Century Gothic"/>
      <family val="2"/>
    </font>
    <font>
      <b/>
      <sz val="12"/>
      <color theme="1"/>
      <name val="Century Gothic"/>
      <family val="1"/>
    </font>
    <font>
      <b/>
      <sz val="11"/>
      <color rgb="FFFFFFFF"/>
      <name val="Century Gothic"/>
      <family val="1"/>
    </font>
    <font>
      <b/>
      <sz val="11"/>
      <color rgb="FF00B050"/>
      <name val="Century Gothic"/>
      <family val="1"/>
    </font>
    <font>
      <b/>
      <sz val="11"/>
      <color theme="1"/>
      <name val="Century Gothic"/>
      <family val="1"/>
    </font>
    <font>
      <b/>
      <sz val="11"/>
      <name val="Century Gothic"/>
      <family val="1"/>
    </font>
    <font>
      <sz val="12"/>
      <color theme="1"/>
      <name val="Tahoma"/>
      <family val="2"/>
      <scheme val="minor"/>
    </font>
    <font>
      <sz val="11"/>
      <color theme="1"/>
      <name val="Arial"/>
      <family val="2"/>
    </font>
    <font>
      <sz val="11"/>
      <color rgb="FF00B050"/>
      <name val="Century Gothic"/>
      <family val="1"/>
    </font>
    <font>
      <b/>
      <sz val="12"/>
      <color theme="1"/>
      <name val="Century Gothic"/>
      <family val="2"/>
    </font>
    <font>
      <b/>
      <sz val="12"/>
      <color rgb="FF00B050"/>
      <name val="Century Gothic"/>
      <family val="2"/>
    </font>
    <font>
      <b/>
      <sz val="11"/>
      <color rgb="FFFF0000"/>
      <name val="Century Gothic"/>
      <family val="1"/>
    </font>
    <font>
      <b/>
      <sz val="12"/>
      <color theme="0"/>
      <name val="Century Gothic"/>
      <family val="2"/>
    </font>
    <font>
      <sz val="11"/>
      <color theme="1"/>
      <name val="Century Gothic"/>
      <family val="1"/>
    </font>
    <font>
      <b/>
      <sz val="12"/>
      <name val="Century Gothic"/>
      <family val="2"/>
    </font>
    <font>
      <b/>
      <sz val="12"/>
      <color theme="0"/>
      <name val="Century Gothic"/>
      <family val="1"/>
    </font>
  </fonts>
  <fills count="2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theme="6" tint="0.59999389629810485"/>
        <bgColor rgb="FF00B050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theme="1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8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7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15" fillId="0" borderId="0"/>
    <xf numFmtId="187" fontId="15" fillId="0" borderId="0" applyFont="0" applyFill="0" applyBorder="0" applyAlignment="0" applyProtection="0"/>
  </cellStyleXfs>
  <cellXfs count="208">
    <xf numFmtId="0" fontId="0" fillId="0" borderId="0" xfId="0"/>
    <xf numFmtId="0" fontId="2" fillId="2" borderId="0" xfId="3" applyFont="1" applyFill="1"/>
    <xf numFmtId="0" fontId="1" fillId="0" borderId="0" xfId="3"/>
    <xf numFmtId="0" fontId="4" fillId="0" borderId="0" xfId="3" applyFont="1"/>
    <xf numFmtId="0" fontId="5" fillId="0" borderId="0" xfId="3" applyFont="1"/>
    <xf numFmtId="187" fontId="0" fillId="0" borderId="0" xfId="4" applyFont="1"/>
    <xf numFmtId="0" fontId="0" fillId="3" borderId="0" xfId="0" applyFill="1"/>
    <xf numFmtId="187" fontId="0" fillId="3" borderId="0" xfId="4" applyFont="1" applyFill="1"/>
    <xf numFmtId="0" fontId="1" fillId="4" borderId="0" xfId="3" applyFill="1"/>
    <xf numFmtId="187" fontId="1" fillId="0" borderId="0" xfId="3" applyNumberFormat="1"/>
    <xf numFmtId="0" fontId="7" fillId="2" borderId="0" xfId="3" applyFont="1" applyFill="1"/>
    <xf numFmtId="0" fontId="8" fillId="4" borderId="1" xfId="3" applyFont="1" applyFill="1" applyBorder="1" applyAlignment="1">
      <alignment horizontal="center"/>
    </xf>
    <xf numFmtId="0" fontId="1" fillId="0" borderId="0" xfId="3" applyAlignment="1">
      <alignment horizontal="center"/>
    </xf>
    <xf numFmtId="0" fontId="4" fillId="0" borderId="0" xfId="3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" fillId="0" borderId="4" xfId="3" applyBorder="1"/>
    <xf numFmtId="0" fontId="10" fillId="5" borderId="0" xfId="3" applyFont="1" applyFill="1" applyAlignment="1">
      <alignment horizontal="center"/>
    </xf>
    <xf numFmtId="10" fontId="11" fillId="0" borderId="0" xfId="3" applyNumberFormat="1" applyFont="1"/>
    <xf numFmtId="0" fontId="10" fillId="6" borderId="0" xfId="3" applyFont="1" applyFill="1" applyAlignment="1">
      <alignment horizontal="center"/>
    </xf>
    <xf numFmtId="188" fontId="12" fillId="0" borderId="5" xfId="3" applyNumberFormat="1" applyFont="1" applyBorder="1"/>
    <xf numFmtId="188" fontId="12" fillId="0" borderId="5" xfId="3" applyNumberFormat="1" applyFont="1" applyBorder="1" applyAlignment="1">
      <alignment horizontal="right"/>
    </xf>
    <xf numFmtId="0" fontId="4" fillId="0" borderId="0" xfId="3" applyFont="1" applyAlignment="1">
      <alignment horizontal="left"/>
    </xf>
    <xf numFmtId="189" fontId="12" fillId="0" borderId="6" xfId="5" applyNumberFormat="1" applyFont="1" applyBorder="1"/>
    <xf numFmtId="189" fontId="4" fillId="0" borderId="0" xfId="3" applyNumberFormat="1" applyFont="1" applyAlignment="1">
      <alignment horizontal="left"/>
    </xf>
    <xf numFmtId="0" fontId="1" fillId="0" borderId="1" xfId="3" applyBorder="1"/>
    <xf numFmtId="0" fontId="10" fillId="8" borderId="0" xfId="3" applyFont="1" applyFill="1" applyAlignment="1">
      <alignment horizontal="center"/>
    </xf>
    <xf numFmtId="0" fontId="10" fillId="9" borderId="0" xfId="3" applyFont="1" applyFill="1" applyAlignment="1">
      <alignment horizontal="center"/>
    </xf>
    <xf numFmtId="187" fontId="10" fillId="9" borderId="0" xfId="3" applyNumberFormat="1" applyFont="1" applyFill="1" applyAlignment="1">
      <alignment horizontal="center"/>
    </xf>
    <xf numFmtId="189" fontId="0" fillId="0" borderId="0" xfId="5" applyNumberFormat="1" applyFont="1" applyBorder="1" applyAlignment="1"/>
    <xf numFmtId="187" fontId="12" fillId="0" borderId="6" xfId="4" applyFont="1" applyBorder="1"/>
    <xf numFmtId="189" fontId="4" fillId="0" borderId="0" xfId="5" applyNumberFormat="1" applyFont="1" applyAlignment="1">
      <alignment horizontal="left"/>
    </xf>
    <xf numFmtId="189" fontId="0" fillId="0" borderId="0" xfId="5" applyNumberFormat="1" applyFont="1" applyAlignment="1"/>
    <xf numFmtId="0" fontId="10" fillId="10" borderId="0" xfId="3" applyFont="1" applyFill="1" applyAlignment="1">
      <alignment horizontal="center"/>
    </xf>
    <xf numFmtId="0" fontId="12" fillId="11" borderId="0" xfId="3" applyFont="1" applyFill="1" applyAlignment="1">
      <alignment horizontal="center"/>
    </xf>
    <xf numFmtId="0" fontId="11" fillId="0" borderId="0" xfId="3" applyFont="1"/>
    <xf numFmtId="189" fontId="11" fillId="0" borderId="0" xfId="5" applyNumberFormat="1" applyFont="1"/>
    <xf numFmtId="188" fontId="1" fillId="0" borderId="0" xfId="3" applyNumberFormat="1"/>
    <xf numFmtId="188" fontId="12" fillId="0" borderId="7" xfId="3" applyNumberFormat="1" applyFont="1" applyBorder="1"/>
    <xf numFmtId="188" fontId="12" fillId="0" borderId="6" xfId="3" applyNumberFormat="1" applyFont="1" applyBorder="1"/>
    <xf numFmtId="189" fontId="12" fillId="0" borderId="8" xfId="5" applyNumberFormat="1" applyFont="1" applyBorder="1"/>
    <xf numFmtId="189" fontId="12" fillId="0" borderId="9" xfId="5" applyNumberFormat="1" applyFont="1" applyBorder="1"/>
    <xf numFmtId="188" fontId="13" fillId="0" borderId="5" xfId="3" applyNumberFormat="1" applyFont="1" applyBorder="1"/>
    <xf numFmtId="0" fontId="6" fillId="0" borderId="0" xfId="3" applyFont="1"/>
    <xf numFmtId="189" fontId="12" fillId="0" borderId="10" xfId="5" applyNumberFormat="1" applyFont="1" applyBorder="1"/>
    <xf numFmtId="189" fontId="12" fillId="0" borderId="0" xfId="5" applyNumberFormat="1" applyFont="1" applyBorder="1"/>
    <xf numFmtId="189" fontId="12" fillId="0" borderId="11" xfId="5" applyNumberFormat="1" applyFont="1" applyBorder="1"/>
    <xf numFmtId="189" fontId="12" fillId="0" borderId="1" xfId="5" applyNumberFormat="1" applyFont="1" applyBorder="1"/>
    <xf numFmtId="189" fontId="4" fillId="0" borderId="0" xfId="3" applyNumberFormat="1" applyFont="1"/>
    <xf numFmtId="188" fontId="12" fillId="0" borderId="1" xfId="3" applyNumberFormat="1" applyFont="1" applyBorder="1"/>
    <xf numFmtId="0" fontId="10" fillId="12" borderId="0" xfId="3" applyFont="1" applyFill="1" applyAlignment="1">
      <alignment horizontal="center"/>
    </xf>
    <xf numFmtId="188" fontId="12" fillId="0" borderId="4" xfId="3" applyNumberFormat="1" applyFont="1" applyBorder="1"/>
    <xf numFmtId="0" fontId="10" fillId="13" borderId="0" xfId="3" applyFont="1" applyFill="1" applyAlignment="1">
      <alignment horizontal="center"/>
    </xf>
    <xf numFmtId="187" fontId="12" fillId="0" borderId="1" xfId="4" applyFont="1" applyBorder="1" applyAlignment="1"/>
    <xf numFmtId="0" fontId="10" fillId="14" borderId="0" xfId="3" applyFont="1" applyFill="1" applyAlignment="1">
      <alignment horizontal="center"/>
    </xf>
    <xf numFmtId="0" fontId="10" fillId="15" borderId="0" xfId="3" applyFont="1" applyFill="1" applyAlignment="1">
      <alignment horizontal="center"/>
    </xf>
    <xf numFmtId="190" fontId="2" fillId="2" borderId="0" xfId="6" applyNumberFormat="1" applyFont="1" applyFill="1" applyBorder="1" applyAlignment="1">
      <alignment horizontal="center"/>
    </xf>
    <xf numFmtId="10" fontId="16" fillId="0" borderId="0" xfId="7" applyNumberFormat="1" applyFont="1" applyBorder="1"/>
    <xf numFmtId="190" fontId="3" fillId="0" borderId="0" xfId="6" applyNumberFormat="1" applyFont="1" applyAlignment="1">
      <alignment horizontal="left"/>
    </xf>
    <xf numFmtId="190" fontId="2" fillId="16" borderId="0" xfId="6" applyNumberFormat="1" applyFont="1" applyFill="1" applyBorder="1" applyAlignment="1">
      <alignment horizontal="center"/>
    </xf>
    <xf numFmtId="10" fontId="17" fillId="0" borderId="7" xfId="2" applyNumberFormat="1" applyFont="1" applyBorder="1" applyAlignment="1"/>
    <xf numFmtId="191" fontId="18" fillId="0" borderId="0" xfId="3" applyNumberFormat="1" applyFont="1"/>
    <xf numFmtId="190" fontId="17" fillId="0" borderId="0" xfId="8" applyNumberFormat="1" applyFont="1" applyAlignment="1">
      <alignment horizontal="left"/>
    </xf>
    <xf numFmtId="0" fontId="17" fillId="0" borderId="0" xfId="3" applyFont="1"/>
    <xf numFmtId="43" fontId="17" fillId="0" borderId="0" xfId="1" applyFont="1"/>
    <xf numFmtId="10" fontId="12" fillId="0" borderId="6" xfId="2" applyNumberFormat="1" applyFont="1" applyBorder="1"/>
    <xf numFmtId="0" fontId="11" fillId="0" borderId="8" xfId="3" applyFont="1" applyBorder="1"/>
    <xf numFmtId="0" fontId="19" fillId="0" borderId="10" xfId="3" applyFont="1" applyBorder="1"/>
    <xf numFmtId="0" fontId="4" fillId="0" borderId="13" xfId="3" applyFont="1" applyBorder="1"/>
    <xf numFmtId="10" fontId="12" fillId="0" borderId="6" xfId="5" applyNumberFormat="1" applyFont="1" applyBorder="1"/>
    <xf numFmtId="187" fontId="12" fillId="0" borderId="1" xfId="4" applyFont="1" applyBorder="1"/>
    <xf numFmtId="0" fontId="2" fillId="6" borderId="0" xfId="9" applyFont="1" applyFill="1" applyAlignment="1">
      <alignment horizontal="center"/>
    </xf>
    <xf numFmtId="0" fontId="11" fillId="0" borderId="0" xfId="9" applyFont="1"/>
    <xf numFmtId="0" fontId="12" fillId="0" borderId="0" xfId="9" applyFont="1"/>
    <xf numFmtId="187" fontId="12" fillId="0" borderId="14" xfId="4" applyFont="1" applyBorder="1"/>
    <xf numFmtId="187" fontId="12" fillId="0" borderId="15" xfId="4" applyFont="1" applyBorder="1"/>
    <xf numFmtId="187" fontId="12" fillId="0" borderId="11" xfId="4" applyFont="1" applyBorder="1" applyAlignment="1">
      <alignment horizontal="right"/>
    </xf>
    <xf numFmtId="187" fontId="12" fillId="0" borderId="16" xfId="9" applyNumberFormat="1" applyFont="1" applyBorder="1"/>
    <xf numFmtId="187" fontId="12" fillId="0" borderId="17" xfId="9" applyNumberFormat="1" applyFont="1" applyBorder="1"/>
    <xf numFmtId="187" fontId="12" fillId="0" borderId="18" xfId="9" applyNumberFormat="1" applyFont="1" applyBorder="1" applyAlignment="1">
      <alignment horizontal="right"/>
    </xf>
    <xf numFmtId="0" fontId="20" fillId="17" borderId="1" xfId="3" applyFont="1" applyFill="1" applyBorder="1" applyAlignment="1">
      <alignment horizontal="center"/>
    </xf>
    <xf numFmtId="188" fontId="13" fillId="4" borderId="1" xfId="3" applyNumberFormat="1" applyFont="1" applyFill="1" applyBorder="1"/>
    <xf numFmtId="188" fontId="13" fillId="4" borderId="1" xfId="3" applyNumberFormat="1" applyFont="1" applyFill="1" applyBorder="1" applyAlignment="1">
      <alignment horizontal="right"/>
    </xf>
    <xf numFmtId="187" fontId="16" fillId="0" borderId="0" xfId="10" applyFont="1" applyBorder="1"/>
    <xf numFmtId="187" fontId="3" fillId="0" borderId="0" xfId="10" applyFont="1" applyBorder="1" applyAlignment="1">
      <alignment horizontal="left"/>
    </xf>
    <xf numFmtId="0" fontId="20" fillId="2" borderId="1" xfId="3" applyFont="1" applyFill="1" applyBorder="1"/>
    <xf numFmtId="9" fontId="20" fillId="2" borderId="1" xfId="3" applyNumberFormat="1" applyFont="1" applyFill="1" applyBorder="1"/>
    <xf numFmtId="43" fontId="20" fillId="2" borderId="1" xfId="1" applyFont="1" applyFill="1" applyBorder="1"/>
    <xf numFmtId="10" fontId="3" fillId="0" borderId="5" xfId="7" applyNumberFormat="1" applyFont="1" applyBorder="1"/>
    <xf numFmtId="10" fontId="3" fillId="0" borderId="0" xfId="7" applyNumberFormat="1" applyFont="1" applyBorder="1"/>
    <xf numFmtId="10" fontId="3" fillId="0" borderId="5" xfId="7" applyNumberFormat="1" applyFont="1" applyBorder="1" applyAlignment="1">
      <alignment horizontal="right"/>
    </xf>
    <xf numFmtId="10" fontId="11" fillId="0" borderId="0" xfId="7" applyNumberFormat="1" applyFont="1" applyBorder="1"/>
    <xf numFmtId="10" fontId="3" fillId="0" borderId="0" xfId="7" applyNumberFormat="1" applyFont="1" applyBorder="1" applyAlignment="1">
      <alignment horizontal="left"/>
    </xf>
    <xf numFmtId="0" fontId="20" fillId="18" borderId="1" xfId="3" applyFont="1" applyFill="1" applyBorder="1"/>
    <xf numFmtId="10" fontId="20" fillId="18" borderId="1" xfId="3" applyNumberFormat="1" applyFont="1" applyFill="1" applyBorder="1"/>
    <xf numFmtId="187" fontId="13" fillId="4" borderId="1" xfId="4" applyFont="1" applyFill="1" applyBorder="1"/>
    <xf numFmtId="43" fontId="20" fillId="18" borderId="1" xfId="1" applyFont="1" applyFill="1" applyBorder="1"/>
    <xf numFmtId="0" fontId="20" fillId="19" borderId="1" xfId="3" applyFont="1" applyFill="1" applyBorder="1"/>
    <xf numFmtId="10" fontId="20" fillId="19" borderId="1" xfId="3" applyNumberFormat="1" applyFont="1" applyFill="1" applyBorder="1"/>
    <xf numFmtId="9" fontId="3" fillId="0" borderId="5" xfId="7" applyFont="1" applyBorder="1"/>
    <xf numFmtId="9" fontId="3" fillId="0" borderId="0" xfId="7" applyFont="1" applyBorder="1"/>
    <xf numFmtId="9" fontId="3" fillId="0" borderId="5" xfId="7" applyFont="1" applyBorder="1" applyAlignment="1">
      <alignment horizontal="right"/>
    </xf>
    <xf numFmtId="9" fontId="3" fillId="0" borderId="0" xfId="7" applyFont="1" applyBorder="1" applyAlignment="1">
      <alignment horizontal="left"/>
    </xf>
    <xf numFmtId="43" fontId="20" fillId="19" borderId="1" xfId="1" applyFont="1" applyFill="1" applyBorder="1"/>
    <xf numFmtId="187" fontId="12" fillId="0" borderId="5" xfId="10" applyFont="1" applyBorder="1"/>
    <xf numFmtId="187" fontId="12" fillId="0" borderId="0" xfId="10" applyFont="1" applyBorder="1"/>
    <xf numFmtId="187" fontId="12" fillId="0" borderId="5" xfId="10" applyFont="1" applyBorder="1" applyAlignment="1">
      <alignment horizontal="right"/>
    </xf>
    <xf numFmtId="187" fontId="12" fillId="0" borderId="0" xfId="10" applyFont="1" applyBorder="1" applyAlignment="1">
      <alignment horizontal="left"/>
    </xf>
    <xf numFmtId="187" fontId="20" fillId="18" borderId="1" xfId="3" applyNumberFormat="1" applyFont="1" applyFill="1" applyBorder="1"/>
    <xf numFmtId="187" fontId="13" fillId="4" borderId="1" xfId="4" applyFont="1" applyFill="1" applyBorder="1" applyAlignment="1">
      <alignment horizontal="right"/>
    </xf>
    <xf numFmtId="187" fontId="11" fillId="0" borderId="0" xfId="10" applyFont="1" applyBorder="1" applyAlignment="1">
      <alignment horizontal="left"/>
    </xf>
    <xf numFmtId="10" fontId="19" fillId="0" borderId="0" xfId="7" applyNumberFormat="1" applyFont="1" applyBorder="1"/>
    <xf numFmtId="187" fontId="19" fillId="0" borderId="0" xfId="10" applyFont="1" applyBorder="1" applyAlignment="1">
      <alignment horizontal="left"/>
    </xf>
    <xf numFmtId="0" fontId="19" fillId="0" borderId="0" xfId="3" applyFont="1"/>
    <xf numFmtId="187" fontId="4" fillId="4" borderId="1" xfId="4" applyFont="1" applyFill="1" applyBorder="1"/>
    <xf numFmtId="187" fontId="4" fillId="4" borderId="1" xfId="4" applyFont="1" applyFill="1" applyBorder="1" applyAlignment="1">
      <alignment horizontal="right"/>
    </xf>
    <xf numFmtId="187" fontId="2" fillId="17" borderId="7" xfId="4" applyFont="1" applyFill="1" applyBorder="1" applyAlignment="1">
      <alignment horizontal="right"/>
    </xf>
    <xf numFmtId="0" fontId="4" fillId="4" borderId="1" xfId="3" applyFont="1" applyFill="1" applyBorder="1"/>
    <xf numFmtId="190" fontId="2" fillId="18" borderId="0" xfId="6" applyNumberFormat="1" applyFont="1" applyFill="1" applyBorder="1" applyAlignment="1">
      <alignment horizontal="center"/>
    </xf>
    <xf numFmtId="10" fontId="20" fillId="18" borderId="1" xfId="2" applyNumberFormat="1" applyFont="1" applyFill="1" applyBorder="1"/>
    <xf numFmtId="187" fontId="3" fillId="0" borderId="6" xfId="10" applyFont="1" applyBorder="1"/>
    <xf numFmtId="187" fontId="3" fillId="0" borderId="19" xfId="10" applyFont="1" applyBorder="1"/>
    <xf numFmtId="187" fontId="3" fillId="0" borderId="6" xfId="10" applyFont="1" applyBorder="1" applyAlignment="1">
      <alignment horizontal="right"/>
    </xf>
    <xf numFmtId="0" fontId="1" fillId="0" borderId="5" xfId="3" applyBorder="1"/>
    <xf numFmtId="187" fontId="3" fillId="0" borderId="0" xfId="10" applyFont="1" applyBorder="1"/>
    <xf numFmtId="187" fontId="3" fillId="0" borderId="5" xfId="10" applyFont="1" applyBorder="1"/>
    <xf numFmtId="187" fontId="3" fillId="0" borderId="5" xfId="10" applyFont="1" applyBorder="1" applyAlignment="1">
      <alignment horizontal="right"/>
    </xf>
    <xf numFmtId="187" fontId="21" fillId="0" borderId="5" xfId="10" applyFont="1" applyBorder="1" applyAlignment="1">
      <alignment horizontal="right"/>
    </xf>
    <xf numFmtId="0" fontId="22" fillId="4" borderId="4" xfId="3" applyFont="1" applyFill="1" applyBorder="1"/>
    <xf numFmtId="187" fontId="23" fillId="17" borderId="7" xfId="4" applyFont="1" applyFill="1" applyBorder="1" applyAlignment="1">
      <alignment horizontal="right"/>
    </xf>
    <xf numFmtId="43" fontId="22" fillId="4" borderId="22" xfId="1" applyFont="1" applyFill="1" applyBorder="1" applyAlignment="1">
      <alignment horizontal="right"/>
    </xf>
    <xf numFmtId="9" fontId="12" fillId="0" borderId="5" xfId="7" applyFont="1" applyBorder="1"/>
    <xf numFmtId="9" fontId="12" fillId="0" borderId="0" xfId="7" applyFont="1" applyBorder="1"/>
    <xf numFmtId="9" fontId="12" fillId="0" borderId="5" xfId="7" applyFont="1" applyBorder="1" applyAlignment="1">
      <alignment horizontal="right"/>
    </xf>
    <xf numFmtId="9" fontId="12" fillId="0" borderId="0" xfId="7" applyFont="1" applyBorder="1" applyAlignment="1">
      <alignment horizontal="left"/>
    </xf>
    <xf numFmtId="43" fontId="22" fillId="4" borderId="1" xfId="1" applyFont="1" applyFill="1" applyBorder="1"/>
    <xf numFmtId="187" fontId="22" fillId="4" borderId="1" xfId="3" applyNumberFormat="1" applyFont="1" applyFill="1" applyBorder="1"/>
    <xf numFmtId="43" fontId="22" fillId="4" borderId="22" xfId="1" applyFont="1" applyFill="1" applyBorder="1"/>
    <xf numFmtId="9" fontId="22" fillId="4" borderId="1" xfId="2" applyFont="1" applyFill="1" applyBorder="1"/>
    <xf numFmtId="9" fontId="22" fillId="4" borderId="22" xfId="2" applyFont="1" applyFill="1" applyBorder="1"/>
    <xf numFmtId="9" fontId="3" fillId="0" borderId="7" xfId="7" applyFont="1" applyBorder="1"/>
    <xf numFmtId="9" fontId="3" fillId="0" borderId="23" xfId="7" applyFont="1" applyBorder="1"/>
    <xf numFmtId="9" fontId="12" fillId="0" borderId="7" xfId="7" applyFont="1" applyBorder="1"/>
    <xf numFmtId="9" fontId="12" fillId="0" borderId="23" xfId="7" applyFont="1" applyBorder="1"/>
    <xf numFmtId="9" fontId="12" fillId="0" borderId="7" xfId="7" applyFont="1" applyBorder="1" applyAlignment="1">
      <alignment horizontal="right"/>
    </xf>
    <xf numFmtId="189" fontId="22" fillId="4" borderId="1" xfId="2" applyNumberFormat="1" applyFont="1" applyFill="1" applyBorder="1"/>
    <xf numFmtId="189" fontId="22" fillId="4" borderId="22" xfId="2" applyNumberFormat="1" applyFont="1" applyFill="1" applyBorder="1"/>
    <xf numFmtId="190" fontId="2" fillId="17" borderId="0" xfId="6" applyNumberFormat="1" applyFont="1" applyFill="1" applyBorder="1" applyAlignment="1">
      <alignment horizontal="center"/>
    </xf>
    <xf numFmtId="187" fontId="4" fillId="0" borderId="8" xfId="4" applyFont="1" applyBorder="1" applyAlignment="1"/>
    <xf numFmtId="187" fontId="4" fillId="0" borderId="19" xfId="4" applyFont="1" applyBorder="1" applyAlignment="1"/>
    <xf numFmtId="187" fontId="4" fillId="0" borderId="9" xfId="4" applyFont="1" applyBorder="1" applyAlignment="1"/>
    <xf numFmtId="187" fontId="4" fillId="0" borderId="10" xfId="4" applyFont="1" applyBorder="1" applyAlignment="1"/>
    <xf numFmtId="187" fontId="4" fillId="0" borderId="0" xfId="4" applyFont="1" applyBorder="1" applyAlignment="1"/>
    <xf numFmtId="187" fontId="4" fillId="0" borderId="11" xfId="4" applyFont="1" applyBorder="1" applyAlignment="1"/>
    <xf numFmtId="0" fontId="4" fillId="0" borderId="10" xfId="3" applyFont="1" applyBorder="1"/>
    <xf numFmtId="190" fontId="11" fillId="0" borderId="0" xfId="6" applyNumberFormat="1" applyFont="1" applyBorder="1"/>
    <xf numFmtId="189" fontId="11" fillId="0" borderId="11" xfId="7" applyNumberFormat="1" applyFont="1" applyBorder="1"/>
    <xf numFmtId="190" fontId="11" fillId="0" borderId="0" xfId="6" applyNumberFormat="1" applyFont="1" applyAlignment="1">
      <alignment horizontal="left"/>
    </xf>
    <xf numFmtId="189" fontId="11" fillId="0" borderId="0" xfId="5" applyNumberFormat="1" applyFont="1" applyBorder="1" applyAlignment="1"/>
    <xf numFmtId="189" fontId="11" fillId="0" borderId="13" xfId="5" applyNumberFormat="1" applyFont="1" applyBorder="1" applyAlignment="1"/>
    <xf numFmtId="189" fontId="11" fillId="0" borderId="23" xfId="5" applyNumberFormat="1" applyFont="1" applyBorder="1" applyAlignment="1"/>
    <xf numFmtId="189" fontId="11" fillId="0" borderId="24" xfId="5" applyNumberFormat="1" applyFont="1" applyBorder="1" applyAlignment="1"/>
    <xf numFmtId="189" fontId="11" fillId="0" borderId="0" xfId="5" applyNumberFormat="1" applyFont="1" applyBorder="1"/>
    <xf numFmtId="189" fontId="11" fillId="0" borderId="0" xfId="5" applyNumberFormat="1" applyFont="1" applyBorder="1" applyAlignment="1">
      <alignment horizontal="left"/>
    </xf>
    <xf numFmtId="189" fontId="11" fillId="0" borderId="0" xfId="5" applyNumberFormat="1" applyFont="1" applyAlignment="1"/>
    <xf numFmtId="0" fontId="4" fillId="0" borderId="8" xfId="3" applyFont="1" applyBorder="1"/>
    <xf numFmtId="0" fontId="4" fillId="0" borderId="19" xfId="3" applyFont="1" applyBorder="1"/>
    <xf numFmtId="0" fontId="4" fillId="0" borderId="9" xfId="3" applyFont="1" applyBorder="1"/>
    <xf numFmtId="187" fontId="4" fillId="0" borderId="10" xfId="3" applyNumberFormat="1" applyFont="1" applyBorder="1"/>
    <xf numFmtId="187" fontId="4" fillId="0" borderId="0" xfId="3" applyNumberFormat="1" applyFont="1"/>
    <xf numFmtId="187" fontId="4" fillId="0" borderId="11" xfId="3" applyNumberFormat="1" applyFont="1" applyBorder="1"/>
    <xf numFmtId="187" fontId="11" fillId="19" borderId="0" xfId="10" applyFont="1" applyFill="1" applyBorder="1"/>
    <xf numFmtId="187" fontId="12" fillId="19" borderId="0" xfId="10" applyFont="1" applyFill="1" applyBorder="1" applyAlignment="1">
      <alignment horizontal="left"/>
    </xf>
    <xf numFmtId="190" fontId="2" fillId="16" borderId="4" xfId="6" applyNumberFormat="1" applyFont="1" applyFill="1" applyBorder="1" applyAlignment="1">
      <alignment horizontal="center"/>
    </xf>
    <xf numFmtId="190" fontId="2" fillId="16" borderId="12" xfId="6" applyNumberFormat="1" applyFont="1" applyFill="1" applyBorder="1" applyAlignment="1">
      <alignment horizontal="center"/>
    </xf>
    <xf numFmtId="0" fontId="2" fillId="6" borderId="4" xfId="9" applyFont="1" applyFill="1" applyBorder="1" applyAlignment="1">
      <alignment horizontal="center"/>
    </xf>
    <xf numFmtId="0" fontId="2" fillId="6" borderId="12" xfId="9" applyFont="1" applyFill="1" applyBorder="1" applyAlignment="1">
      <alignment horizontal="center"/>
    </xf>
    <xf numFmtId="0" fontId="17" fillId="0" borderId="1" xfId="3" applyFont="1" applyBorder="1" applyAlignment="1">
      <alignment horizontal="center"/>
    </xf>
    <xf numFmtId="190" fontId="2" fillId="16" borderId="8" xfId="6" applyNumberFormat="1" applyFont="1" applyFill="1" applyBorder="1" applyAlignment="1">
      <alignment horizontal="center"/>
    </xf>
    <xf numFmtId="190" fontId="2" fillId="16" borderId="19" xfId="6" applyNumberFormat="1" applyFont="1" applyFill="1" applyBorder="1" applyAlignment="1">
      <alignment horizontal="center"/>
    </xf>
    <xf numFmtId="190" fontId="2" fillId="18" borderId="20" xfId="6" applyNumberFormat="1" applyFont="1" applyFill="1" applyBorder="1" applyAlignment="1">
      <alignment horizontal="center"/>
    </xf>
    <xf numFmtId="190" fontId="2" fillId="18" borderId="21" xfId="6" applyNumberFormat="1" applyFont="1" applyFill="1" applyBorder="1" applyAlignment="1">
      <alignment horizontal="center"/>
    </xf>
    <xf numFmtId="190" fontId="2" fillId="17" borderId="4" xfId="6" applyNumberFormat="1" applyFont="1" applyFill="1" applyBorder="1" applyAlignment="1">
      <alignment horizontal="center"/>
    </xf>
    <xf numFmtId="190" fontId="2" fillId="17" borderId="12" xfId="6" applyNumberFormat="1" applyFont="1" applyFill="1" applyBorder="1" applyAlignment="1">
      <alignment horizontal="center"/>
    </xf>
    <xf numFmtId="0" fontId="10" fillId="12" borderId="4" xfId="3" applyFont="1" applyFill="1" applyBorder="1" applyAlignment="1">
      <alignment horizontal="center"/>
    </xf>
    <xf numFmtId="0" fontId="10" fillId="12" borderId="12" xfId="3" applyFont="1" applyFill="1" applyBorder="1" applyAlignment="1">
      <alignment horizontal="center"/>
    </xf>
    <xf numFmtId="0" fontId="10" fillId="10" borderId="4" xfId="3" applyFont="1" applyFill="1" applyBorder="1" applyAlignment="1">
      <alignment horizontal="center"/>
    </xf>
    <xf numFmtId="0" fontId="10" fillId="10" borderId="12" xfId="3" applyFont="1" applyFill="1" applyBorder="1" applyAlignment="1">
      <alignment horizontal="center"/>
    </xf>
    <xf numFmtId="0" fontId="10" fillId="15" borderId="10" xfId="3" applyFont="1" applyFill="1" applyBorder="1" applyAlignment="1">
      <alignment horizontal="center"/>
    </xf>
    <xf numFmtId="0" fontId="10" fillId="15" borderId="0" xfId="3" applyFont="1" applyFill="1" applyAlignment="1">
      <alignment horizontal="center"/>
    </xf>
    <xf numFmtId="190" fontId="2" fillId="2" borderId="4" xfId="6" applyNumberFormat="1" applyFont="1" applyFill="1" applyBorder="1" applyAlignment="1">
      <alignment horizontal="center"/>
    </xf>
    <xf numFmtId="190" fontId="2" fillId="2" borderId="12" xfId="6" applyNumberFormat="1" applyFont="1" applyFill="1" applyBorder="1" applyAlignment="1">
      <alignment horizontal="center"/>
    </xf>
    <xf numFmtId="0" fontId="10" fillId="5" borderId="1" xfId="3" applyFont="1" applyFill="1" applyBorder="1" applyAlignment="1">
      <alignment horizontal="center"/>
    </xf>
    <xf numFmtId="0" fontId="10" fillId="13" borderId="1" xfId="3" applyFont="1" applyFill="1" applyBorder="1" applyAlignment="1">
      <alignment horizontal="center"/>
    </xf>
    <xf numFmtId="0" fontId="10" fillId="5" borderId="4" xfId="3" applyFont="1" applyFill="1" applyBorder="1" applyAlignment="1">
      <alignment horizontal="center"/>
    </xf>
    <xf numFmtId="0" fontId="10" fillId="5" borderId="12" xfId="3" applyFont="1" applyFill="1" applyBorder="1" applyAlignment="1">
      <alignment horizontal="center"/>
    </xf>
    <xf numFmtId="0" fontId="10" fillId="14" borderId="4" xfId="3" applyFont="1" applyFill="1" applyBorder="1" applyAlignment="1">
      <alignment horizontal="center"/>
    </xf>
    <xf numFmtId="0" fontId="10" fillId="14" borderId="12" xfId="3" applyFont="1" applyFill="1" applyBorder="1" applyAlignment="1">
      <alignment horizontal="center"/>
    </xf>
    <xf numFmtId="0" fontId="10" fillId="9" borderId="4" xfId="3" applyFont="1" applyFill="1" applyBorder="1" applyAlignment="1">
      <alignment horizontal="center"/>
    </xf>
    <xf numFmtId="0" fontId="10" fillId="9" borderId="12" xfId="3" applyFont="1" applyFill="1" applyBorder="1" applyAlignment="1">
      <alignment horizontal="center"/>
    </xf>
    <xf numFmtId="0" fontId="10" fillId="10" borderId="1" xfId="3" applyFont="1" applyFill="1" applyBorder="1" applyAlignment="1">
      <alignment horizontal="center"/>
    </xf>
    <xf numFmtId="0" fontId="10" fillId="9" borderId="1" xfId="3" applyFont="1" applyFill="1" applyBorder="1" applyAlignment="1">
      <alignment horizontal="center"/>
    </xf>
    <xf numFmtId="0" fontId="10" fillId="12" borderId="1" xfId="3" applyFont="1" applyFill="1" applyBorder="1" applyAlignment="1">
      <alignment horizontal="center"/>
    </xf>
    <xf numFmtId="0" fontId="10" fillId="8" borderId="1" xfId="3" applyFont="1" applyFill="1" applyBorder="1" applyAlignment="1">
      <alignment horizontal="center"/>
    </xf>
    <xf numFmtId="0" fontId="12" fillId="11" borderId="1" xfId="3" applyFont="1" applyFill="1" applyBorder="1" applyAlignment="1">
      <alignment horizontal="center"/>
    </xf>
    <xf numFmtId="187" fontId="10" fillId="9" borderId="1" xfId="3" applyNumberFormat="1" applyFont="1" applyFill="1" applyBorder="1" applyAlignment="1">
      <alignment horizontal="center"/>
    </xf>
    <xf numFmtId="0" fontId="10" fillId="6" borderId="1" xfId="3" applyFont="1" applyFill="1" applyBorder="1" applyAlignment="1">
      <alignment horizontal="center"/>
    </xf>
    <xf numFmtId="0" fontId="10" fillId="7" borderId="1" xfId="3" applyFont="1" applyFill="1" applyBorder="1" applyAlignment="1">
      <alignment horizontal="center"/>
    </xf>
  </cellXfs>
  <cellStyles count="11">
    <cellStyle name="Comma" xfId="1" builtinId="3"/>
    <cellStyle name="Comma 2" xfId="4" xr:uid="{D703C0F0-8335-4EEB-B036-9C8CA336DCA7}"/>
    <cellStyle name="Comma 2 2" xfId="6" xr:uid="{A946077A-8AA7-460B-8EDC-0E6886C3443C}"/>
    <cellStyle name="Comma 2 2 2" xfId="8" xr:uid="{9405999F-535D-47C4-A02A-3DAE6DAB91FE}"/>
    <cellStyle name="Comma 3" xfId="10" xr:uid="{7BE32ABB-2E5E-41E0-A90D-9665D35B04DE}"/>
    <cellStyle name="Normal" xfId="0" builtinId="0"/>
    <cellStyle name="Normal 2" xfId="3" xr:uid="{4539E1D9-7CAB-4E8E-82D1-8A759FDCCF9D}"/>
    <cellStyle name="Normal 2 2" xfId="9" xr:uid="{53A61F2C-9621-4A07-9772-C1D1DBE6D03F}"/>
    <cellStyle name="Percent" xfId="2" builtinId="5"/>
    <cellStyle name="Percent 2" xfId="5" xr:uid="{4C1B4AF0-6BBE-496B-A710-B3EB792BF667}"/>
    <cellStyle name="Percent 2 2" xfId="7" xr:uid="{2EDF98C8-E7A0-4CB0-8A80-45D19F9AA60D}"/>
  </cellStyles>
  <dxfs count="29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IEWKAYA\Downloads\new%20file%20Template%20V2024.04.18.xlsx" TargetMode="External"/><Relationship Id="rId1" Type="http://schemas.openxmlformats.org/officeDocument/2006/relationships/externalLinkPath" Target="/Users/ALIEWKAYA/Downloads/new%20file%20Template%20V2024.04.1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_g\My%20Drive\Personal\STOCK\Stock%20Valuation.xlsx" TargetMode="External"/><Relationship Id="rId1" Type="http://schemas.openxmlformats.org/officeDocument/2006/relationships/externalLinkPath" Target="/Users/win_g/My%20Drive/Personal/STOCK/Stock%20Valu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SB"/>
      <sheetName val="Form - Normal (2)"/>
      <sheetName val="Price"/>
      <sheetName val="mega"/>
      <sheetName val="ichi"/>
      <sheetName val="Form - Normal"/>
      <sheetName val="CPALL (2)"/>
      <sheetName val="Form - Financial"/>
      <sheetName val="CPALL"/>
      <sheetName val="MTC"/>
    </sheetNames>
    <sheetDataSet>
      <sheetData sheetId="0"/>
      <sheetData sheetId="1"/>
      <sheetData sheetId="2">
        <row r="1">
          <cell r="A1" t="str">
            <v>Name</v>
          </cell>
          <cell r="B1" t="str">
            <v>Last</v>
          </cell>
          <cell r="C1" t="str">
            <v>Chg%</v>
          </cell>
          <cell r="D1" t="str">
            <v>Volume</v>
          </cell>
          <cell r="E1" t="str">
            <v>Value (k)</v>
          </cell>
          <cell r="F1" t="str">
            <v>MCap (M)</v>
          </cell>
        </row>
        <row r="2">
          <cell r="A2" t="str">
            <v>Average</v>
          </cell>
          <cell r="B2">
            <v>14.32</v>
          </cell>
          <cell r="C2">
            <v>-0.14000000000000001</v>
          </cell>
          <cell r="D2">
            <v>4492675</v>
          </cell>
          <cell r="E2">
            <v>45844.79</v>
          </cell>
          <cell r="F2">
            <v>20911.34</v>
          </cell>
        </row>
        <row r="3">
          <cell r="A3" t="str">
            <v>24CS</v>
          </cell>
          <cell r="B3">
            <v>3.72</v>
          </cell>
          <cell r="C3">
            <v>-2.11</v>
          </cell>
          <cell r="D3">
            <v>1537900</v>
          </cell>
          <cell r="E3">
            <v>5866</v>
          </cell>
          <cell r="F3">
            <v>1600</v>
          </cell>
        </row>
        <row r="4">
          <cell r="A4" t="str">
            <v>2S</v>
          </cell>
          <cell r="B4">
            <v>2.94</v>
          </cell>
          <cell r="C4">
            <v>0</v>
          </cell>
          <cell r="D4">
            <v>74300</v>
          </cell>
          <cell r="E4">
            <v>218</v>
          </cell>
          <cell r="F4">
            <v>1617</v>
          </cell>
        </row>
        <row r="5">
          <cell r="A5" t="str">
            <v>3BBIF</v>
          </cell>
          <cell r="B5">
            <v>6.15</v>
          </cell>
          <cell r="C5">
            <v>-0.81</v>
          </cell>
          <cell r="D5">
            <v>3877100</v>
          </cell>
          <cell r="E5">
            <v>23874</v>
          </cell>
          <cell r="F5">
            <v>49200</v>
          </cell>
        </row>
        <row r="6">
          <cell r="A6" t="str">
            <v>3K-BAT</v>
          </cell>
          <cell r="B6">
            <v>53.75</v>
          </cell>
          <cell r="C6">
            <v>0.47</v>
          </cell>
          <cell r="D6">
            <v>1000</v>
          </cell>
          <cell r="E6">
            <v>54</v>
          </cell>
          <cell r="F6">
            <v>4214</v>
          </cell>
        </row>
        <row r="7">
          <cell r="A7" t="str">
            <v>7UP</v>
          </cell>
          <cell r="B7">
            <v>0.34</v>
          </cell>
          <cell r="C7">
            <v>0</v>
          </cell>
          <cell r="D7">
            <v>0</v>
          </cell>
          <cell r="E7">
            <v>0</v>
          </cell>
          <cell r="F7">
            <v>1749</v>
          </cell>
        </row>
        <row r="8">
          <cell r="A8" t="str">
            <v>A</v>
          </cell>
          <cell r="B8">
            <v>4.96</v>
          </cell>
          <cell r="C8">
            <v>0</v>
          </cell>
          <cell r="D8">
            <v>1200</v>
          </cell>
          <cell r="E8">
            <v>6</v>
          </cell>
          <cell r="F8">
            <v>4861</v>
          </cell>
        </row>
        <row r="9">
          <cell r="A9" t="str">
            <v>A5</v>
          </cell>
          <cell r="B9">
            <v>2.68</v>
          </cell>
          <cell r="C9">
            <v>3.88</v>
          </cell>
          <cell r="D9">
            <v>3714400</v>
          </cell>
          <cell r="E9">
            <v>9871</v>
          </cell>
          <cell r="F9">
            <v>3241</v>
          </cell>
        </row>
        <row r="10">
          <cell r="A10" t="str">
            <v>AAI</v>
          </cell>
          <cell r="B10">
            <v>6.6</v>
          </cell>
          <cell r="C10">
            <v>1.54</v>
          </cell>
          <cell r="D10">
            <v>7964400</v>
          </cell>
          <cell r="E10">
            <v>51883</v>
          </cell>
          <cell r="F10">
            <v>14025</v>
          </cell>
        </row>
        <row r="11">
          <cell r="A11" t="str">
            <v>AAV</v>
          </cell>
          <cell r="B11">
            <v>2.9</v>
          </cell>
          <cell r="C11">
            <v>0</v>
          </cell>
          <cell r="D11">
            <v>42224000</v>
          </cell>
          <cell r="E11">
            <v>123609</v>
          </cell>
          <cell r="F11">
            <v>37265</v>
          </cell>
        </row>
        <row r="12">
          <cell r="A12" t="str">
            <v>ABM</v>
          </cell>
          <cell r="B12">
            <v>1.3</v>
          </cell>
          <cell r="C12">
            <v>-0.76</v>
          </cell>
          <cell r="D12">
            <v>451900</v>
          </cell>
          <cell r="E12">
            <v>577</v>
          </cell>
          <cell r="F12">
            <v>520</v>
          </cell>
        </row>
        <row r="13">
          <cell r="A13" t="str">
            <v>ACAP</v>
          </cell>
          <cell r="B13">
            <v>0.33</v>
          </cell>
          <cell r="C13">
            <v>0</v>
          </cell>
          <cell r="D13">
            <v>0</v>
          </cell>
          <cell r="E13">
            <v>0</v>
          </cell>
          <cell r="F13">
            <v>134</v>
          </cell>
        </row>
        <row r="14">
          <cell r="A14" t="str">
            <v>ACC</v>
          </cell>
          <cell r="B14">
            <v>1.06</v>
          </cell>
          <cell r="C14">
            <v>-4.5</v>
          </cell>
          <cell r="D14">
            <v>15130200</v>
          </cell>
          <cell r="E14">
            <v>16548</v>
          </cell>
          <cell r="F14">
            <v>1424</v>
          </cell>
        </row>
        <row r="15">
          <cell r="A15" t="str">
            <v>ACE</v>
          </cell>
          <cell r="B15">
            <v>1.33</v>
          </cell>
          <cell r="C15">
            <v>0.76</v>
          </cell>
          <cell r="D15">
            <v>815100</v>
          </cell>
          <cell r="E15">
            <v>1077</v>
          </cell>
          <cell r="F15">
            <v>13534</v>
          </cell>
        </row>
        <row r="16">
          <cell r="A16" t="str">
            <v>ACG</v>
          </cell>
          <cell r="B16">
            <v>1</v>
          </cell>
          <cell r="C16">
            <v>-0.99</v>
          </cell>
          <cell r="D16">
            <v>46100</v>
          </cell>
          <cell r="E16">
            <v>46</v>
          </cell>
          <cell r="F16">
            <v>600</v>
          </cell>
        </row>
        <row r="17">
          <cell r="A17" t="str">
            <v>ADB</v>
          </cell>
          <cell r="B17">
            <v>0.91</v>
          </cell>
          <cell r="C17">
            <v>-6.19</v>
          </cell>
          <cell r="D17">
            <v>301100</v>
          </cell>
          <cell r="E17">
            <v>276</v>
          </cell>
          <cell r="F17">
            <v>661</v>
          </cell>
        </row>
        <row r="18">
          <cell r="A18" t="str">
            <v>ADD</v>
          </cell>
          <cell r="B18">
            <v>4.76</v>
          </cell>
          <cell r="C18">
            <v>-0.42</v>
          </cell>
          <cell r="D18">
            <v>600</v>
          </cell>
          <cell r="E18">
            <v>3</v>
          </cell>
          <cell r="F18">
            <v>762</v>
          </cell>
        </row>
        <row r="19">
          <cell r="A19" t="str">
            <v>ADVANC</v>
          </cell>
          <cell r="B19">
            <v>268</v>
          </cell>
          <cell r="C19">
            <v>0.75</v>
          </cell>
          <cell r="D19">
            <v>11440100</v>
          </cell>
          <cell r="E19">
            <v>3065350</v>
          </cell>
          <cell r="F19">
            <v>797088</v>
          </cell>
        </row>
        <row r="20">
          <cell r="A20" t="str">
            <v>ADVICE</v>
          </cell>
          <cell r="B20">
            <v>6.6</v>
          </cell>
          <cell r="C20">
            <v>2.33</v>
          </cell>
          <cell r="D20">
            <v>7260100</v>
          </cell>
          <cell r="E20">
            <v>48252</v>
          </cell>
          <cell r="F20">
            <v>4092</v>
          </cell>
        </row>
        <row r="21">
          <cell r="A21" t="str">
            <v>AE</v>
          </cell>
          <cell r="B21">
            <v>0.24</v>
          </cell>
          <cell r="C21">
            <v>0</v>
          </cell>
          <cell r="D21">
            <v>1475100</v>
          </cell>
          <cell r="E21">
            <v>354</v>
          </cell>
          <cell r="F21">
            <v>1234</v>
          </cell>
        </row>
        <row r="22">
          <cell r="A22" t="str">
            <v>AEONTS</v>
          </cell>
          <cell r="B22">
            <v>136.5</v>
          </cell>
          <cell r="C22">
            <v>0</v>
          </cell>
          <cell r="D22">
            <v>267800</v>
          </cell>
          <cell r="E22">
            <v>36520</v>
          </cell>
          <cell r="F22">
            <v>34125</v>
          </cell>
        </row>
        <row r="23">
          <cell r="A23" t="str">
            <v>AF</v>
          </cell>
          <cell r="B23">
            <v>0.59</v>
          </cell>
          <cell r="C23">
            <v>-1.67</v>
          </cell>
          <cell r="D23">
            <v>24300</v>
          </cell>
          <cell r="E23">
            <v>14</v>
          </cell>
          <cell r="F23">
            <v>944</v>
          </cell>
        </row>
        <row r="24">
          <cell r="A24" t="str">
            <v>AFC</v>
          </cell>
          <cell r="B24">
            <v>5.25</v>
          </cell>
          <cell r="C24">
            <v>2.94</v>
          </cell>
          <cell r="D24">
            <v>15600</v>
          </cell>
          <cell r="E24">
            <v>83</v>
          </cell>
          <cell r="F24">
            <v>239</v>
          </cell>
        </row>
        <row r="25">
          <cell r="A25" t="str">
            <v>AGE</v>
          </cell>
          <cell r="B25">
            <v>1.36</v>
          </cell>
          <cell r="C25">
            <v>1.49</v>
          </cell>
          <cell r="D25">
            <v>1764500</v>
          </cell>
          <cell r="E25">
            <v>2415</v>
          </cell>
          <cell r="F25">
            <v>1627</v>
          </cell>
        </row>
        <row r="26">
          <cell r="A26" t="str">
            <v>AH</v>
          </cell>
          <cell r="B26">
            <v>19.600000000000001</v>
          </cell>
          <cell r="C26">
            <v>0</v>
          </cell>
          <cell r="D26">
            <v>83800</v>
          </cell>
          <cell r="E26">
            <v>1640</v>
          </cell>
          <cell r="F26">
            <v>6955</v>
          </cell>
        </row>
        <row r="27">
          <cell r="A27" t="str">
            <v>AHC</v>
          </cell>
          <cell r="B27">
            <v>15.9</v>
          </cell>
          <cell r="C27">
            <v>-0.63</v>
          </cell>
          <cell r="D27">
            <v>1100</v>
          </cell>
          <cell r="E27">
            <v>18</v>
          </cell>
          <cell r="F27">
            <v>2384</v>
          </cell>
        </row>
        <row r="28">
          <cell r="A28" t="str">
            <v>AI</v>
          </cell>
          <cell r="B28">
            <v>3.92</v>
          </cell>
          <cell r="C28">
            <v>0.51</v>
          </cell>
          <cell r="D28">
            <v>47900</v>
          </cell>
          <cell r="E28">
            <v>187</v>
          </cell>
          <cell r="F28">
            <v>2744</v>
          </cell>
        </row>
        <row r="29">
          <cell r="A29" t="str">
            <v>AIE</v>
          </cell>
          <cell r="B29">
            <v>1.1299999999999999</v>
          </cell>
          <cell r="C29">
            <v>-0.88</v>
          </cell>
          <cell r="D29">
            <v>246200</v>
          </cell>
          <cell r="E29">
            <v>281</v>
          </cell>
          <cell r="F29">
            <v>1564</v>
          </cell>
        </row>
        <row r="30">
          <cell r="A30" t="str">
            <v>AIRA</v>
          </cell>
          <cell r="B30">
            <v>1.3</v>
          </cell>
          <cell r="C30">
            <v>0</v>
          </cell>
          <cell r="D30">
            <v>0</v>
          </cell>
          <cell r="E30">
            <v>0</v>
          </cell>
          <cell r="F30">
            <v>8209</v>
          </cell>
        </row>
        <row r="31">
          <cell r="A31" t="str">
            <v>AIT</v>
          </cell>
          <cell r="B31">
            <v>4.22</v>
          </cell>
          <cell r="C31">
            <v>0.96</v>
          </cell>
          <cell r="D31">
            <v>1824900</v>
          </cell>
          <cell r="E31">
            <v>7681</v>
          </cell>
          <cell r="F31">
            <v>6484</v>
          </cell>
        </row>
        <row r="32">
          <cell r="A32" t="str">
            <v>AJ</v>
          </cell>
          <cell r="B32">
            <v>5</v>
          </cell>
          <cell r="C32">
            <v>-0.99</v>
          </cell>
          <cell r="D32">
            <v>48800</v>
          </cell>
          <cell r="E32">
            <v>245</v>
          </cell>
          <cell r="F32">
            <v>2982</v>
          </cell>
        </row>
        <row r="33">
          <cell r="A33" t="str">
            <v>AJA</v>
          </cell>
          <cell r="B33">
            <v>0.17</v>
          </cell>
          <cell r="C33">
            <v>0</v>
          </cell>
          <cell r="D33">
            <v>10348800</v>
          </cell>
          <cell r="E33">
            <v>1744</v>
          </cell>
          <cell r="F33">
            <v>912</v>
          </cell>
        </row>
        <row r="34">
          <cell r="A34" t="str">
            <v>AKP</v>
          </cell>
          <cell r="B34">
            <v>0.96</v>
          </cell>
          <cell r="C34">
            <v>9.09</v>
          </cell>
          <cell r="D34">
            <v>6054600</v>
          </cell>
          <cell r="E34">
            <v>5605</v>
          </cell>
          <cell r="F34">
            <v>388</v>
          </cell>
        </row>
        <row r="35">
          <cell r="A35" t="str">
            <v>AKR</v>
          </cell>
          <cell r="B35">
            <v>0.92</v>
          </cell>
          <cell r="C35">
            <v>-1.08</v>
          </cell>
          <cell r="D35">
            <v>192600</v>
          </cell>
          <cell r="E35">
            <v>178</v>
          </cell>
          <cell r="F35">
            <v>1354</v>
          </cell>
        </row>
        <row r="36">
          <cell r="A36" t="str">
            <v>AKS</v>
          </cell>
          <cell r="B36">
            <v>0.01</v>
          </cell>
          <cell r="C36">
            <v>0</v>
          </cell>
          <cell r="D36">
            <v>415900</v>
          </cell>
          <cell r="E36">
            <v>4</v>
          </cell>
          <cell r="F36">
            <v>937</v>
          </cell>
        </row>
        <row r="37">
          <cell r="A37" t="str">
            <v>ALL</v>
          </cell>
          <cell r="B37">
            <v>0.01</v>
          </cell>
          <cell r="C37">
            <v>0</v>
          </cell>
          <cell r="D37">
            <v>0</v>
          </cell>
          <cell r="E37">
            <v>0</v>
          </cell>
          <cell r="F37">
            <v>18</v>
          </cell>
        </row>
        <row r="38">
          <cell r="A38" t="str">
            <v>ALLA</v>
          </cell>
          <cell r="B38">
            <v>1.54</v>
          </cell>
          <cell r="C38">
            <v>0</v>
          </cell>
          <cell r="D38">
            <v>36500</v>
          </cell>
          <cell r="E38">
            <v>56</v>
          </cell>
          <cell r="F38">
            <v>924</v>
          </cell>
        </row>
        <row r="39">
          <cell r="A39" t="str">
            <v>ALPHAX</v>
          </cell>
          <cell r="B39">
            <v>0.69</v>
          </cell>
          <cell r="C39">
            <v>1.47</v>
          </cell>
          <cell r="D39">
            <v>1754200</v>
          </cell>
          <cell r="E39">
            <v>1212</v>
          </cell>
          <cell r="F39">
            <v>6412</v>
          </cell>
        </row>
        <row r="40">
          <cell r="A40" t="str">
            <v>ALT</v>
          </cell>
          <cell r="B40">
            <v>1.1200000000000001</v>
          </cell>
          <cell r="C40">
            <v>0</v>
          </cell>
          <cell r="D40">
            <v>37900</v>
          </cell>
          <cell r="E40">
            <v>42</v>
          </cell>
          <cell r="F40">
            <v>1268</v>
          </cell>
        </row>
        <row r="41">
          <cell r="A41" t="str">
            <v>ALUCON</v>
          </cell>
          <cell r="B41">
            <v>175</v>
          </cell>
          <cell r="C41">
            <v>0</v>
          </cell>
          <cell r="D41">
            <v>1000</v>
          </cell>
          <cell r="E41">
            <v>175</v>
          </cell>
          <cell r="F41">
            <v>7560</v>
          </cell>
        </row>
        <row r="42">
          <cell r="A42" t="str">
            <v>AMA</v>
          </cell>
          <cell r="B42">
            <v>4.3600000000000003</v>
          </cell>
          <cell r="C42">
            <v>-0.91</v>
          </cell>
          <cell r="D42">
            <v>152200</v>
          </cell>
          <cell r="E42">
            <v>664</v>
          </cell>
          <cell r="F42">
            <v>2258</v>
          </cell>
        </row>
        <row r="43">
          <cell r="A43" t="str">
            <v>AMANAH</v>
          </cell>
          <cell r="B43">
            <v>1.33</v>
          </cell>
          <cell r="C43">
            <v>-0.75</v>
          </cell>
          <cell r="D43">
            <v>351900</v>
          </cell>
          <cell r="E43">
            <v>474</v>
          </cell>
          <cell r="F43">
            <v>1575</v>
          </cell>
        </row>
        <row r="44">
          <cell r="A44" t="str">
            <v>AMARC</v>
          </cell>
          <cell r="B44">
            <v>1.37</v>
          </cell>
          <cell r="C44">
            <v>0.74</v>
          </cell>
          <cell r="D44">
            <v>150200</v>
          </cell>
          <cell r="E44">
            <v>204</v>
          </cell>
          <cell r="F44">
            <v>575</v>
          </cell>
        </row>
        <row r="45">
          <cell r="A45" t="str">
            <v>AMARIN</v>
          </cell>
          <cell r="B45">
            <v>3.8</v>
          </cell>
          <cell r="C45">
            <v>0</v>
          </cell>
          <cell r="D45">
            <v>13200</v>
          </cell>
          <cell r="E45">
            <v>50</v>
          </cell>
          <cell r="F45">
            <v>3793</v>
          </cell>
        </row>
        <row r="46">
          <cell r="A46" t="str">
            <v>AMATA</v>
          </cell>
          <cell r="B46">
            <v>29</v>
          </cell>
          <cell r="C46">
            <v>1.75</v>
          </cell>
          <cell r="D46">
            <v>10215100</v>
          </cell>
          <cell r="E46">
            <v>295082</v>
          </cell>
          <cell r="F46">
            <v>33350</v>
          </cell>
        </row>
        <row r="47">
          <cell r="A47" t="str">
            <v>AMATAV</v>
          </cell>
          <cell r="B47">
            <v>4.8</v>
          </cell>
          <cell r="C47">
            <v>0</v>
          </cell>
          <cell r="D47">
            <v>16000</v>
          </cell>
          <cell r="E47">
            <v>77</v>
          </cell>
          <cell r="F47">
            <v>5116</v>
          </cell>
        </row>
        <row r="48">
          <cell r="A48" t="str">
            <v>AMC</v>
          </cell>
          <cell r="B48">
            <v>3.2</v>
          </cell>
          <cell r="C48">
            <v>-1.23</v>
          </cell>
          <cell r="D48">
            <v>180200</v>
          </cell>
          <cell r="E48">
            <v>578</v>
          </cell>
          <cell r="F48">
            <v>1536</v>
          </cell>
        </row>
        <row r="49">
          <cell r="A49" t="str">
            <v>AMR</v>
          </cell>
          <cell r="B49">
            <v>1.0900000000000001</v>
          </cell>
          <cell r="C49">
            <v>0</v>
          </cell>
          <cell r="D49">
            <v>156700</v>
          </cell>
          <cell r="E49">
            <v>171</v>
          </cell>
          <cell r="F49">
            <v>654</v>
          </cell>
        </row>
        <row r="50">
          <cell r="A50" t="str">
            <v>ANAN</v>
          </cell>
          <cell r="B50">
            <v>0.72</v>
          </cell>
          <cell r="C50">
            <v>-1.37</v>
          </cell>
          <cell r="D50">
            <v>607500</v>
          </cell>
          <cell r="E50">
            <v>437</v>
          </cell>
          <cell r="F50">
            <v>3000</v>
          </cell>
        </row>
        <row r="51">
          <cell r="A51" t="str">
            <v>ANI</v>
          </cell>
          <cell r="B51">
            <v>3.96</v>
          </cell>
          <cell r="C51">
            <v>2.06</v>
          </cell>
          <cell r="D51">
            <v>309900</v>
          </cell>
          <cell r="E51">
            <v>1213</v>
          </cell>
          <cell r="F51">
            <v>7318</v>
          </cell>
        </row>
        <row r="52">
          <cell r="A52" t="str">
            <v>AOT</v>
          </cell>
          <cell r="B52">
            <v>61.5</v>
          </cell>
          <cell r="C52">
            <v>-1.2</v>
          </cell>
          <cell r="D52">
            <v>14535400</v>
          </cell>
          <cell r="E52">
            <v>892963</v>
          </cell>
          <cell r="F52">
            <v>878571</v>
          </cell>
        </row>
        <row r="53">
          <cell r="A53" t="str">
            <v>AP</v>
          </cell>
          <cell r="B53">
            <v>9.5</v>
          </cell>
          <cell r="C53">
            <v>1.06</v>
          </cell>
          <cell r="D53">
            <v>6887400</v>
          </cell>
          <cell r="E53">
            <v>65373</v>
          </cell>
          <cell r="F53">
            <v>29886</v>
          </cell>
        </row>
        <row r="54">
          <cell r="A54" t="str">
            <v>APCO</v>
          </cell>
          <cell r="B54">
            <v>5.25</v>
          </cell>
          <cell r="C54">
            <v>0</v>
          </cell>
          <cell r="D54">
            <v>98800</v>
          </cell>
          <cell r="E54">
            <v>514</v>
          </cell>
          <cell r="F54">
            <v>3150</v>
          </cell>
        </row>
        <row r="55">
          <cell r="A55" t="str">
            <v>APCS</v>
          </cell>
          <cell r="B55">
            <v>2</v>
          </cell>
          <cell r="C55">
            <v>-3.85</v>
          </cell>
          <cell r="D55">
            <v>4000</v>
          </cell>
          <cell r="E55">
            <v>8</v>
          </cell>
          <cell r="F55">
            <v>1320</v>
          </cell>
        </row>
        <row r="56">
          <cell r="A56" t="str">
            <v>APEX</v>
          </cell>
          <cell r="B56">
            <v>0.01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APO</v>
          </cell>
          <cell r="B57">
            <v>2.2799999999999998</v>
          </cell>
          <cell r="C57">
            <v>-0.87</v>
          </cell>
          <cell r="D57">
            <v>708300</v>
          </cell>
          <cell r="E57">
            <v>1635</v>
          </cell>
          <cell r="F57">
            <v>775</v>
          </cell>
        </row>
        <row r="58">
          <cell r="A58" t="str">
            <v>APP</v>
          </cell>
          <cell r="B58">
            <v>1.74</v>
          </cell>
          <cell r="C58">
            <v>-1.1399999999999999</v>
          </cell>
          <cell r="D58">
            <v>156900</v>
          </cell>
          <cell r="E58">
            <v>274</v>
          </cell>
          <cell r="F58">
            <v>496</v>
          </cell>
        </row>
        <row r="59">
          <cell r="A59" t="str">
            <v>APURE</v>
          </cell>
          <cell r="B59">
            <v>4.3</v>
          </cell>
          <cell r="C59">
            <v>-0.46</v>
          </cell>
          <cell r="D59">
            <v>20600</v>
          </cell>
          <cell r="E59">
            <v>88</v>
          </cell>
          <cell r="F59">
            <v>4121</v>
          </cell>
        </row>
        <row r="60">
          <cell r="A60" t="str">
            <v>AQ</v>
          </cell>
          <cell r="B60">
            <v>0.02</v>
          </cell>
          <cell r="C60">
            <v>0</v>
          </cell>
          <cell r="D60">
            <v>0</v>
          </cell>
          <cell r="E60">
            <v>0</v>
          </cell>
          <cell r="F60">
            <v>1874</v>
          </cell>
        </row>
        <row r="61">
          <cell r="A61" t="str">
            <v>AQUA</v>
          </cell>
          <cell r="B61">
            <v>0.34</v>
          </cell>
          <cell r="C61">
            <v>0</v>
          </cell>
          <cell r="D61">
            <v>993400</v>
          </cell>
          <cell r="E61">
            <v>346</v>
          </cell>
          <cell r="F61">
            <v>1942</v>
          </cell>
        </row>
        <row r="62">
          <cell r="A62" t="str">
            <v>ARIN</v>
          </cell>
          <cell r="B62">
            <v>1.06</v>
          </cell>
          <cell r="C62">
            <v>-0.93</v>
          </cell>
          <cell r="D62">
            <v>6155500</v>
          </cell>
          <cell r="E62">
            <v>6625</v>
          </cell>
          <cell r="F62">
            <v>636</v>
          </cell>
        </row>
        <row r="63">
          <cell r="A63" t="str">
            <v>ARIP</v>
          </cell>
          <cell r="B63">
            <v>0.62</v>
          </cell>
          <cell r="C63">
            <v>0</v>
          </cell>
          <cell r="D63">
            <v>51500</v>
          </cell>
          <cell r="E63">
            <v>32</v>
          </cell>
          <cell r="F63">
            <v>289</v>
          </cell>
        </row>
        <row r="64">
          <cell r="A64" t="str">
            <v>ARROW</v>
          </cell>
          <cell r="B64">
            <v>5.7</v>
          </cell>
          <cell r="C64">
            <v>0</v>
          </cell>
          <cell r="D64">
            <v>4700</v>
          </cell>
          <cell r="E64">
            <v>27</v>
          </cell>
          <cell r="F64">
            <v>1464</v>
          </cell>
        </row>
        <row r="65">
          <cell r="A65" t="str">
            <v>AS</v>
          </cell>
          <cell r="B65">
            <v>4.38</v>
          </cell>
          <cell r="C65">
            <v>-0.9</v>
          </cell>
          <cell r="D65">
            <v>1121600</v>
          </cell>
          <cell r="E65">
            <v>4939</v>
          </cell>
          <cell r="F65">
            <v>2187</v>
          </cell>
        </row>
        <row r="66">
          <cell r="A66" t="str">
            <v>ASAP</v>
          </cell>
          <cell r="B66">
            <v>2.2400000000000002</v>
          </cell>
          <cell r="C66">
            <v>-4.2699999999999996</v>
          </cell>
          <cell r="D66">
            <v>188000</v>
          </cell>
          <cell r="E66">
            <v>422</v>
          </cell>
          <cell r="F66">
            <v>1626</v>
          </cell>
        </row>
        <row r="67">
          <cell r="A67" t="str">
            <v>ASEFA</v>
          </cell>
          <cell r="B67">
            <v>3.26</v>
          </cell>
          <cell r="C67">
            <v>-0.61</v>
          </cell>
          <cell r="D67">
            <v>23700</v>
          </cell>
          <cell r="E67">
            <v>78</v>
          </cell>
          <cell r="F67">
            <v>1779</v>
          </cell>
        </row>
        <row r="68">
          <cell r="A68" t="str">
            <v>ASIA</v>
          </cell>
          <cell r="B68">
            <v>6.65</v>
          </cell>
          <cell r="C68">
            <v>-1.48</v>
          </cell>
          <cell r="D68">
            <v>6000</v>
          </cell>
          <cell r="E68">
            <v>40</v>
          </cell>
          <cell r="F68">
            <v>2128</v>
          </cell>
        </row>
        <row r="69">
          <cell r="A69" t="str">
            <v>ASIAN</v>
          </cell>
          <cell r="B69">
            <v>9.15</v>
          </cell>
          <cell r="C69">
            <v>-1.08</v>
          </cell>
          <cell r="D69">
            <v>1031100</v>
          </cell>
          <cell r="E69">
            <v>9478</v>
          </cell>
          <cell r="F69">
            <v>7449</v>
          </cell>
        </row>
        <row r="70">
          <cell r="A70" t="str">
            <v>ASIMAR</v>
          </cell>
          <cell r="B70">
            <v>1.49</v>
          </cell>
          <cell r="C70">
            <v>-1.32</v>
          </cell>
          <cell r="D70">
            <v>187700</v>
          </cell>
          <cell r="E70">
            <v>281</v>
          </cell>
          <cell r="F70">
            <v>385</v>
          </cell>
        </row>
        <row r="71">
          <cell r="A71" t="str">
            <v>ASK</v>
          </cell>
          <cell r="B71">
            <v>12</v>
          </cell>
          <cell r="C71">
            <v>-2.44</v>
          </cell>
          <cell r="D71">
            <v>346900</v>
          </cell>
          <cell r="E71">
            <v>4238</v>
          </cell>
          <cell r="F71">
            <v>6334</v>
          </cell>
        </row>
        <row r="72">
          <cell r="A72" t="str">
            <v>ASN</v>
          </cell>
          <cell r="B72">
            <v>1.85</v>
          </cell>
          <cell r="C72">
            <v>-2.63</v>
          </cell>
          <cell r="D72">
            <v>9500</v>
          </cell>
          <cell r="E72">
            <v>18</v>
          </cell>
          <cell r="F72">
            <v>346</v>
          </cell>
        </row>
        <row r="73">
          <cell r="A73" t="str">
            <v>ASP</v>
          </cell>
          <cell r="B73">
            <v>2.54</v>
          </cell>
          <cell r="C73">
            <v>0.79</v>
          </cell>
          <cell r="D73">
            <v>612100</v>
          </cell>
          <cell r="E73">
            <v>1554</v>
          </cell>
          <cell r="F73">
            <v>5348</v>
          </cell>
        </row>
        <row r="74">
          <cell r="A74" t="str">
            <v>ASW</v>
          </cell>
          <cell r="B74">
            <v>8</v>
          </cell>
          <cell r="C74">
            <v>0.63</v>
          </cell>
          <cell r="D74">
            <v>41800</v>
          </cell>
          <cell r="E74">
            <v>332</v>
          </cell>
          <cell r="F74">
            <v>7198</v>
          </cell>
        </row>
        <row r="75">
          <cell r="A75" t="str">
            <v>ATP30</v>
          </cell>
          <cell r="B75">
            <v>0.91</v>
          </cell>
          <cell r="C75">
            <v>0</v>
          </cell>
          <cell r="D75">
            <v>274400</v>
          </cell>
          <cell r="E75">
            <v>250</v>
          </cell>
          <cell r="F75">
            <v>621</v>
          </cell>
        </row>
        <row r="76">
          <cell r="A76" t="str">
            <v>AU</v>
          </cell>
          <cell r="B76">
            <v>10.7</v>
          </cell>
          <cell r="C76">
            <v>2.88</v>
          </cell>
          <cell r="D76">
            <v>3551900</v>
          </cell>
          <cell r="E76">
            <v>37588</v>
          </cell>
          <cell r="F76">
            <v>8727</v>
          </cell>
        </row>
        <row r="77">
          <cell r="A77" t="str">
            <v>AUCT</v>
          </cell>
          <cell r="B77">
            <v>9.4</v>
          </cell>
          <cell r="C77">
            <v>0.53</v>
          </cell>
          <cell r="D77">
            <v>144900</v>
          </cell>
          <cell r="E77">
            <v>1355</v>
          </cell>
          <cell r="F77">
            <v>5170</v>
          </cell>
        </row>
        <row r="78">
          <cell r="A78" t="str">
            <v>AURA</v>
          </cell>
          <cell r="B78">
            <v>14.4</v>
          </cell>
          <cell r="C78">
            <v>0.7</v>
          </cell>
          <cell r="D78">
            <v>984900</v>
          </cell>
          <cell r="E78">
            <v>13971</v>
          </cell>
          <cell r="F78">
            <v>19210</v>
          </cell>
        </row>
        <row r="79">
          <cell r="A79" t="str">
            <v>AWC</v>
          </cell>
          <cell r="B79">
            <v>3.66</v>
          </cell>
          <cell r="C79">
            <v>-0.54</v>
          </cell>
          <cell r="D79">
            <v>32887200</v>
          </cell>
          <cell r="E79">
            <v>121231</v>
          </cell>
          <cell r="F79">
            <v>117138</v>
          </cell>
        </row>
        <row r="80">
          <cell r="A80" t="str">
            <v>AYUD</v>
          </cell>
          <cell r="B80">
            <v>32.5</v>
          </cell>
          <cell r="C80">
            <v>0</v>
          </cell>
          <cell r="D80">
            <v>24500</v>
          </cell>
          <cell r="E80">
            <v>791</v>
          </cell>
          <cell r="F80">
            <v>12651</v>
          </cell>
        </row>
        <row r="81">
          <cell r="A81" t="str">
            <v>B</v>
          </cell>
          <cell r="B81">
            <v>0.08</v>
          </cell>
          <cell r="C81">
            <v>0</v>
          </cell>
          <cell r="D81">
            <v>2030500</v>
          </cell>
          <cell r="E81">
            <v>157</v>
          </cell>
          <cell r="F81">
            <v>646</v>
          </cell>
        </row>
        <row r="82">
          <cell r="A82" t="str">
            <v>B52</v>
          </cell>
          <cell r="B82">
            <v>0.38</v>
          </cell>
          <cell r="C82">
            <v>2.7</v>
          </cell>
          <cell r="D82">
            <v>1546300</v>
          </cell>
          <cell r="E82">
            <v>596</v>
          </cell>
          <cell r="F82">
            <v>265</v>
          </cell>
        </row>
        <row r="83">
          <cell r="A83" t="str">
            <v>BA</v>
          </cell>
          <cell r="B83">
            <v>24.3</v>
          </cell>
          <cell r="C83">
            <v>-0.41</v>
          </cell>
          <cell r="D83">
            <v>3717600</v>
          </cell>
          <cell r="E83">
            <v>90606</v>
          </cell>
          <cell r="F83">
            <v>51030</v>
          </cell>
        </row>
        <row r="84">
          <cell r="A84" t="str">
            <v>BAFS</v>
          </cell>
          <cell r="B84">
            <v>14.5</v>
          </cell>
          <cell r="C84">
            <v>-3.33</v>
          </cell>
          <cell r="D84">
            <v>593600</v>
          </cell>
          <cell r="E84">
            <v>8714</v>
          </cell>
          <cell r="F84">
            <v>9244</v>
          </cell>
        </row>
        <row r="85">
          <cell r="A85" t="str">
            <v>BAM</v>
          </cell>
          <cell r="B85">
            <v>8.75</v>
          </cell>
          <cell r="C85">
            <v>-5.41</v>
          </cell>
          <cell r="D85">
            <v>27972200</v>
          </cell>
          <cell r="E85">
            <v>246784</v>
          </cell>
          <cell r="F85">
            <v>28280</v>
          </cell>
        </row>
        <row r="86">
          <cell r="A86" t="str">
            <v>BANPU</v>
          </cell>
          <cell r="B86">
            <v>6.15</v>
          </cell>
          <cell r="C86">
            <v>0</v>
          </cell>
          <cell r="D86">
            <v>43845300</v>
          </cell>
          <cell r="E86">
            <v>269585</v>
          </cell>
          <cell r="F86">
            <v>61616</v>
          </cell>
        </row>
        <row r="87">
          <cell r="A87" t="str">
            <v>BAY</v>
          </cell>
          <cell r="B87">
            <v>24.9</v>
          </cell>
          <cell r="C87">
            <v>-0.4</v>
          </cell>
          <cell r="D87">
            <v>128500</v>
          </cell>
          <cell r="E87">
            <v>3210</v>
          </cell>
          <cell r="F87">
            <v>183158</v>
          </cell>
        </row>
        <row r="88">
          <cell r="A88" t="str">
            <v>BBGI</v>
          </cell>
          <cell r="B88">
            <v>5.9</v>
          </cell>
          <cell r="C88">
            <v>-2.48</v>
          </cell>
          <cell r="D88">
            <v>1991000</v>
          </cell>
          <cell r="E88">
            <v>11823</v>
          </cell>
          <cell r="F88">
            <v>8531</v>
          </cell>
        </row>
        <row r="89">
          <cell r="A89" t="str">
            <v>BBIK</v>
          </cell>
          <cell r="B89">
            <v>39.5</v>
          </cell>
          <cell r="C89">
            <v>3.27</v>
          </cell>
          <cell r="D89">
            <v>661900</v>
          </cell>
          <cell r="E89">
            <v>25862</v>
          </cell>
          <cell r="F89">
            <v>7901</v>
          </cell>
        </row>
        <row r="90">
          <cell r="A90" t="str">
            <v>BBL</v>
          </cell>
          <cell r="B90">
            <v>147</v>
          </cell>
          <cell r="C90">
            <v>-2.33</v>
          </cell>
          <cell r="D90">
            <v>10078100</v>
          </cell>
          <cell r="E90">
            <v>1491336</v>
          </cell>
          <cell r="F90">
            <v>280600</v>
          </cell>
        </row>
        <row r="91">
          <cell r="A91" t="str">
            <v>BC</v>
          </cell>
          <cell r="B91">
            <v>0.97</v>
          </cell>
          <cell r="C91">
            <v>0</v>
          </cell>
          <cell r="D91">
            <v>1181400</v>
          </cell>
          <cell r="E91">
            <v>1103</v>
          </cell>
          <cell r="F91">
            <v>555</v>
          </cell>
        </row>
        <row r="92">
          <cell r="A92" t="str">
            <v>BCH</v>
          </cell>
          <cell r="B92">
            <v>17.2</v>
          </cell>
          <cell r="C92">
            <v>-4.4400000000000004</v>
          </cell>
          <cell r="D92">
            <v>21746400</v>
          </cell>
          <cell r="E92">
            <v>377315</v>
          </cell>
          <cell r="F92">
            <v>42892</v>
          </cell>
        </row>
        <row r="93">
          <cell r="A93" t="str">
            <v>BCP</v>
          </cell>
          <cell r="B93">
            <v>32.75</v>
          </cell>
          <cell r="C93">
            <v>-2.2400000000000002</v>
          </cell>
          <cell r="D93">
            <v>5605200</v>
          </cell>
          <cell r="E93">
            <v>184931</v>
          </cell>
          <cell r="F93">
            <v>45094</v>
          </cell>
        </row>
        <row r="94">
          <cell r="A94" t="str">
            <v>BCPG</v>
          </cell>
          <cell r="B94">
            <v>6.65</v>
          </cell>
          <cell r="C94">
            <v>-1.48</v>
          </cell>
          <cell r="D94">
            <v>1209100</v>
          </cell>
          <cell r="E94">
            <v>8083</v>
          </cell>
          <cell r="F94">
            <v>19922</v>
          </cell>
        </row>
        <row r="95">
          <cell r="A95" t="str">
            <v>BCT</v>
          </cell>
          <cell r="B95">
            <v>73</v>
          </cell>
          <cell r="C95">
            <v>-0.68</v>
          </cell>
          <cell r="D95">
            <v>1400</v>
          </cell>
          <cell r="E95">
            <v>102</v>
          </cell>
          <cell r="F95">
            <v>21900</v>
          </cell>
        </row>
        <row r="96">
          <cell r="A96" t="str">
            <v>BDMS</v>
          </cell>
          <cell r="B96">
            <v>27.75</v>
          </cell>
          <cell r="C96">
            <v>-1.77</v>
          </cell>
          <cell r="D96">
            <v>57250200</v>
          </cell>
          <cell r="E96">
            <v>1595130</v>
          </cell>
          <cell r="F96">
            <v>441003</v>
          </cell>
        </row>
        <row r="97">
          <cell r="A97" t="str">
            <v>BE8</v>
          </cell>
          <cell r="B97">
            <v>16.899999999999999</v>
          </cell>
          <cell r="C97">
            <v>-5.0599999999999996</v>
          </cell>
          <cell r="D97">
            <v>2413400</v>
          </cell>
          <cell r="E97">
            <v>41291</v>
          </cell>
          <cell r="F97">
            <v>4474</v>
          </cell>
        </row>
        <row r="98">
          <cell r="A98" t="str">
            <v>BEAUTY</v>
          </cell>
          <cell r="B98">
            <v>0.48</v>
          </cell>
          <cell r="C98">
            <v>-2.04</v>
          </cell>
          <cell r="D98">
            <v>466300</v>
          </cell>
          <cell r="E98">
            <v>224</v>
          </cell>
          <cell r="F98">
            <v>1437</v>
          </cell>
        </row>
        <row r="99">
          <cell r="A99" t="str">
            <v>BEC</v>
          </cell>
          <cell r="B99">
            <v>4.16</v>
          </cell>
          <cell r="C99">
            <v>-0.95</v>
          </cell>
          <cell r="D99">
            <v>447600</v>
          </cell>
          <cell r="E99">
            <v>1873</v>
          </cell>
          <cell r="F99">
            <v>8320</v>
          </cell>
        </row>
        <row r="100">
          <cell r="A100" t="str">
            <v>BEM</v>
          </cell>
          <cell r="B100">
            <v>7.9</v>
          </cell>
          <cell r="C100">
            <v>-1.86</v>
          </cell>
          <cell r="D100">
            <v>42924200</v>
          </cell>
          <cell r="E100">
            <v>340216</v>
          </cell>
          <cell r="F100">
            <v>120752</v>
          </cell>
        </row>
        <row r="101">
          <cell r="A101" t="str">
            <v>BEYOND</v>
          </cell>
          <cell r="B101">
            <v>9.0500000000000007</v>
          </cell>
          <cell r="C101">
            <v>1.69</v>
          </cell>
          <cell r="D101">
            <v>110600</v>
          </cell>
          <cell r="E101">
            <v>984</v>
          </cell>
          <cell r="F101">
            <v>2625</v>
          </cell>
        </row>
        <row r="102">
          <cell r="A102" t="str">
            <v>BGC</v>
          </cell>
          <cell r="B102">
            <v>7.75</v>
          </cell>
          <cell r="C102">
            <v>0</v>
          </cell>
          <cell r="D102">
            <v>477700</v>
          </cell>
          <cell r="E102">
            <v>3685</v>
          </cell>
          <cell r="F102">
            <v>5382</v>
          </cell>
        </row>
        <row r="103">
          <cell r="A103" t="str">
            <v>BGRIM</v>
          </cell>
          <cell r="B103">
            <v>22.1</v>
          </cell>
          <cell r="C103">
            <v>-0.9</v>
          </cell>
          <cell r="D103">
            <v>7296900</v>
          </cell>
          <cell r="E103">
            <v>161535</v>
          </cell>
          <cell r="F103">
            <v>57612</v>
          </cell>
        </row>
        <row r="104">
          <cell r="A104" t="str">
            <v>BGT</v>
          </cell>
          <cell r="B104">
            <v>0.56999999999999995</v>
          </cell>
          <cell r="C104">
            <v>1.79</v>
          </cell>
          <cell r="D104">
            <v>36300</v>
          </cell>
          <cell r="E104">
            <v>21</v>
          </cell>
          <cell r="F104">
            <v>207</v>
          </cell>
        </row>
        <row r="105">
          <cell r="A105" t="str">
            <v>BH</v>
          </cell>
          <cell r="B105">
            <v>270</v>
          </cell>
          <cell r="C105">
            <v>-1.46</v>
          </cell>
          <cell r="D105">
            <v>1523500</v>
          </cell>
          <cell r="E105">
            <v>412723</v>
          </cell>
          <cell r="F105">
            <v>214627</v>
          </cell>
        </row>
        <row r="106">
          <cell r="A106" t="str">
            <v>BIG</v>
          </cell>
          <cell r="B106">
            <v>0.45</v>
          </cell>
          <cell r="C106">
            <v>-2.17</v>
          </cell>
          <cell r="D106">
            <v>915400</v>
          </cell>
          <cell r="E106">
            <v>403</v>
          </cell>
          <cell r="F106">
            <v>1588</v>
          </cell>
        </row>
        <row r="107">
          <cell r="A107" t="str">
            <v>BIOTEC</v>
          </cell>
          <cell r="B107">
            <v>0.31</v>
          </cell>
          <cell r="C107">
            <v>-3.13</v>
          </cell>
          <cell r="D107">
            <v>846800</v>
          </cell>
          <cell r="E107">
            <v>268</v>
          </cell>
          <cell r="F107">
            <v>947</v>
          </cell>
        </row>
        <row r="108">
          <cell r="A108" t="str">
            <v>BIS</v>
          </cell>
          <cell r="B108">
            <v>3.68</v>
          </cell>
          <cell r="C108">
            <v>0</v>
          </cell>
          <cell r="D108">
            <v>207500</v>
          </cell>
          <cell r="E108">
            <v>759</v>
          </cell>
          <cell r="F108">
            <v>1156</v>
          </cell>
        </row>
        <row r="109">
          <cell r="A109" t="str">
            <v>BIZ</v>
          </cell>
          <cell r="B109">
            <v>3.3</v>
          </cell>
          <cell r="C109">
            <v>0</v>
          </cell>
          <cell r="D109">
            <v>760200</v>
          </cell>
          <cell r="E109">
            <v>2682</v>
          </cell>
          <cell r="F109">
            <v>1982</v>
          </cell>
        </row>
        <row r="110">
          <cell r="A110" t="str">
            <v>BJC</v>
          </cell>
          <cell r="B110">
            <v>23.7</v>
          </cell>
          <cell r="C110">
            <v>-0.42</v>
          </cell>
          <cell r="D110">
            <v>2394500</v>
          </cell>
          <cell r="E110">
            <v>57003</v>
          </cell>
          <cell r="F110">
            <v>94985</v>
          </cell>
        </row>
        <row r="111">
          <cell r="A111" t="str">
            <v>BJCHI</v>
          </cell>
          <cell r="B111">
            <v>1.3</v>
          </cell>
          <cell r="C111">
            <v>-1.52</v>
          </cell>
          <cell r="D111">
            <v>153700</v>
          </cell>
          <cell r="E111">
            <v>201</v>
          </cell>
          <cell r="F111">
            <v>2080</v>
          </cell>
        </row>
        <row r="112">
          <cell r="A112" t="str">
            <v>BKD</v>
          </cell>
          <cell r="B112">
            <v>1.41</v>
          </cell>
          <cell r="C112">
            <v>-2.08</v>
          </cell>
          <cell r="D112">
            <v>91000</v>
          </cell>
          <cell r="E112">
            <v>128</v>
          </cell>
          <cell r="F112">
            <v>1517</v>
          </cell>
        </row>
        <row r="113">
          <cell r="A113" t="str">
            <v>BKGI</v>
          </cell>
          <cell r="B113">
            <v>2.6</v>
          </cell>
          <cell r="C113">
            <v>-2.2599999999999998</v>
          </cell>
          <cell r="D113">
            <v>2464300</v>
          </cell>
          <cell r="E113">
            <v>6512</v>
          </cell>
          <cell r="F113">
            <v>1560</v>
          </cell>
        </row>
        <row r="114">
          <cell r="A114" t="str">
            <v>BKI</v>
          </cell>
          <cell r="B114">
            <v>286</v>
          </cell>
          <cell r="C114">
            <v>0</v>
          </cell>
          <cell r="D114">
            <v>0</v>
          </cell>
          <cell r="E114">
            <v>0</v>
          </cell>
          <cell r="F114">
            <v>30450</v>
          </cell>
        </row>
        <row r="115">
          <cell r="A115" t="str">
            <v>BKIH</v>
          </cell>
          <cell r="B115">
            <v>299</v>
          </cell>
          <cell r="C115">
            <v>-0.33</v>
          </cell>
          <cell r="D115">
            <v>15600</v>
          </cell>
          <cell r="E115">
            <v>4672</v>
          </cell>
          <cell r="F115">
            <v>31213</v>
          </cell>
        </row>
        <row r="116">
          <cell r="A116" t="str">
            <v>BLA</v>
          </cell>
          <cell r="B116">
            <v>24.2</v>
          </cell>
          <cell r="C116">
            <v>-2.42</v>
          </cell>
          <cell r="D116">
            <v>3520500</v>
          </cell>
          <cell r="E116">
            <v>86388</v>
          </cell>
          <cell r="F116">
            <v>41323</v>
          </cell>
        </row>
        <row r="117">
          <cell r="A117" t="str">
            <v>BLAND</v>
          </cell>
          <cell r="B117">
            <v>0.61</v>
          </cell>
          <cell r="C117">
            <v>0</v>
          </cell>
          <cell r="D117">
            <v>4381200</v>
          </cell>
          <cell r="E117">
            <v>2689</v>
          </cell>
          <cell r="F117">
            <v>10585</v>
          </cell>
        </row>
        <row r="118">
          <cell r="A118" t="str">
            <v>BLC</v>
          </cell>
          <cell r="B118">
            <v>5.05</v>
          </cell>
          <cell r="C118">
            <v>-1.94</v>
          </cell>
          <cell r="D118">
            <v>1558900</v>
          </cell>
          <cell r="E118">
            <v>7924</v>
          </cell>
          <cell r="F118">
            <v>3030</v>
          </cell>
        </row>
        <row r="119">
          <cell r="A119" t="str">
            <v>BLESS</v>
          </cell>
          <cell r="B119">
            <v>0.45</v>
          </cell>
          <cell r="C119">
            <v>0</v>
          </cell>
          <cell r="D119">
            <v>317500</v>
          </cell>
          <cell r="E119">
            <v>143</v>
          </cell>
          <cell r="F119">
            <v>360</v>
          </cell>
        </row>
        <row r="120">
          <cell r="A120" t="str">
            <v>BLISS</v>
          </cell>
          <cell r="B120">
            <v>0.14000000000000001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BM</v>
          </cell>
          <cell r="B121">
            <v>3.14</v>
          </cell>
          <cell r="C121">
            <v>0</v>
          </cell>
          <cell r="D121">
            <v>889000</v>
          </cell>
          <cell r="E121">
            <v>2787</v>
          </cell>
          <cell r="F121">
            <v>1909</v>
          </cell>
        </row>
        <row r="122">
          <cell r="A122" t="str">
            <v>BOL</v>
          </cell>
          <cell r="B122">
            <v>6.35</v>
          </cell>
          <cell r="C122">
            <v>0.79</v>
          </cell>
          <cell r="D122">
            <v>825900</v>
          </cell>
          <cell r="E122">
            <v>5286</v>
          </cell>
          <cell r="F122">
            <v>5210</v>
          </cell>
        </row>
        <row r="123">
          <cell r="A123" t="str">
            <v>BPP</v>
          </cell>
          <cell r="B123">
            <v>12.3</v>
          </cell>
          <cell r="C123">
            <v>0</v>
          </cell>
          <cell r="D123">
            <v>142100</v>
          </cell>
          <cell r="E123">
            <v>1748</v>
          </cell>
          <cell r="F123">
            <v>37487</v>
          </cell>
        </row>
        <row r="124">
          <cell r="A124" t="str">
            <v>BPS</v>
          </cell>
          <cell r="B124">
            <v>0.64</v>
          </cell>
          <cell r="C124">
            <v>-1.54</v>
          </cell>
          <cell r="D124">
            <v>535100</v>
          </cell>
          <cell r="E124">
            <v>350</v>
          </cell>
          <cell r="F124">
            <v>260</v>
          </cell>
        </row>
        <row r="125">
          <cell r="A125" t="str">
            <v>BR</v>
          </cell>
          <cell r="B125">
            <v>1.88</v>
          </cell>
          <cell r="C125">
            <v>-0.53</v>
          </cell>
          <cell r="D125">
            <v>423200</v>
          </cell>
          <cell r="E125">
            <v>797</v>
          </cell>
          <cell r="F125">
            <v>1717</v>
          </cell>
        </row>
        <row r="126">
          <cell r="A126" t="str">
            <v>BRI</v>
          </cell>
          <cell r="B126">
            <v>4.5999999999999996</v>
          </cell>
          <cell r="C126">
            <v>-1.29</v>
          </cell>
          <cell r="D126">
            <v>385100</v>
          </cell>
          <cell r="E126">
            <v>1783</v>
          </cell>
          <cell r="F126">
            <v>3924</v>
          </cell>
        </row>
        <row r="127">
          <cell r="A127" t="str">
            <v>BROCK</v>
          </cell>
          <cell r="B127">
            <v>1.49</v>
          </cell>
          <cell r="C127">
            <v>-2.61</v>
          </cell>
          <cell r="D127">
            <v>21300</v>
          </cell>
          <cell r="E127">
            <v>31</v>
          </cell>
          <cell r="F127">
            <v>1527</v>
          </cell>
        </row>
        <row r="128">
          <cell r="A128" t="str">
            <v>BROOK</v>
          </cell>
          <cell r="B128">
            <v>0.62</v>
          </cell>
          <cell r="C128">
            <v>0</v>
          </cell>
          <cell r="D128">
            <v>0</v>
          </cell>
          <cell r="E128">
            <v>0</v>
          </cell>
          <cell r="F128">
            <v>5775</v>
          </cell>
        </row>
        <row r="129">
          <cell r="A129" t="str">
            <v>BRR</v>
          </cell>
          <cell r="B129">
            <v>4.38</v>
          </cell>
          <cell r="C129">
            <v>-0.45</v>
          </cell>
          <cell r="D129">
            <v>188700</v>
          </cell>
          <cell r="E129">
            <v>827</v>
          </cell>
          <cell r="F129">
            <v>3557</v>
          </cell>
        </row>
        <row r="130">
          <cell r="A130" t="str">
            <v>BSBM</v>
          </cell>
          <cell r="B130">
            <v>0.72</v>
          </cell>
          <cell r="C130">
            <v>-1.37</v>
          </cell>
          <cell r="D130">
            <v>347900</v>
          </cell>
          <cell r="E130">
            <v>253</v>
          </cell>
          <cell r="F130">
            <v>807</v>
          </cell>
        </row>
        <row r="131">
          <cell r="A131" t="str">
            <v>BSM</v>
          </cell>
          <cell r="B131">
            <v>1.81</v>
          </cell>
          <cell r="C131">
            <v>0.56000000000000005</v>
          </cell>
          <cell r="D131">
            <v>23300</v>
          </cell>
          <cell r="E131">
            <v>41</v>
          </cell>
          <cell r="F131">
            <v>386</v>
          </cell>
        </row>
        <row r="132">
          <cell r="A132" t="str">
            <v>BSRC</v>
          </cell>
          <cell r="B132">
            <v>7.05</v>
          </cell>
          <cell r="C132">
            <v>-2.76</v>
          </cell>
          <cell r="D132">
            <v>1687100</v>
          </cell>
          <cell r="E132">
            <v>11988</v>
          </cell>
          <cell r="F132">
            <v>24399</v>
          </cell>
        </row>
        <row r="133">
          <cell r="A133" t="str">
            <v>BTC</v>
          </cell>
          <cell r="B133">
            <v>0.59</v>
          </cell>
          <cell r="C133">
            <v>0</v>
          </cell>
          <cell r="D133">
            <v>73302000</v>
          </cell>
          <cell r="E133">
            <v>43389</v>
          </cell>
          <cell r="F133">
            <v>6372</v>
          </cell>
        </row>
        <row r="134">
          <cell r="A134" t="str">
            <v>BTG</v>
          </cell>
          <cell r="B134">
            <v>20.5</v>
          </cell>
          <cell r="C134">
            <v>-2.38</v>
          </cell>
          <cell r="D134">
            <v>4041700</v>
          </cell>
          <cell r="E134">
            <v>83327</v>
          </cell>
          <cell r="F134">
            <v>39663</v>
          </cell>
        </row>
        <row r="135">
          <cell r="A135" t="str">
            <v>BTNC</v>
          </cell>
          <cell r="B135">
            <v>18.2</v>
          </cell>
          <cell r="C135">
            <v>1.1100000000000001</v>
          </cell>
          <cell r="D135">
            <v>100</v>
          </cell>
          <cell r="E135">
            <v>2</v>
          </cell>
          <cell r="F135">
            <v>218</v>
          </cell>
        </row>
        <row r="136">
          <cell r="A136" t="str">
            <v>BTS</v>
          </cell>
          <cell r="B136">
            <v>4.96</v>
          </cell>
          <cell r="C136">
            <v>1.22</v>
          </cell>
          <cell r="D136">
            <v>265232800</v>
          </cell>
          <cell r="E136">
            <v>1313832</v>
          </cell>
          <cell r="F136">
            <v>65311</v>
          </cell>
        </row>
        <row r="137">
          <cell r="A137" t="str">
            <v>BTW</v>
          </cell>
          <cell r="B137">
            <v>0.28999999999999998</v>
          </cell>
          <cell r="C137">
            <v>0</v>
          </cell>
          <cell r="D137">
            <v>58100</v>
          </cell>
          <cell r="E137">
            <v>17</v>
          </cell>
          <cell r="F137">
            <v>219</v>
          </cell>
        </row>
        <row r="138">
          <cell r="A138" t="str">
            <v>BUI</v>
          </cell>
          <cell r="B138">
            <v>15.6</v>
          </cell>
          <cell r="C138">
            <v>0</v>
          </cell>
          <cell r="D138">
            <v>2600</v>
          </cell>
          <cell r="E138">
            <v>40</v>
          </cell>
          <cell r="F138">
            <v>643</v>
          </cell>
        </row>
        <row r="139">
          <cell r="A139" t="str">
            <v>BVG</v>
          </cell>
          <cell r="B139">
            <v>2.88</v>
          </cell>
          <cell r="C139">
            <v>0</v>
          </cell>
          <cell r="D139">
            <v>241100</v>
          </cell>
          <cell r="E139">
            <v>697</v>
          </cell>
          <cell r="F139">
            <v>1296</v>
          </cell>
        </row>
        <row r="140">
          <cell r="A140" t="str">
            <v>BWG</v>
          </cell>
          <cell r="B140">
            <v>0.45</v>
          </cell>
          <cell r="C140">
            <v>7.14</v>
          </cell>
          <cell r="D140">
            <v>58068100</v>
          </cell>
          <cell r="E140">
            <v>25566</v>
          </cell>
          <cell r="F140">
            <v>2377</v>
          </cell>
        </row>
        <row r="141">
          <cell r="A141" t="str">
            <v>BYD</v>
          </cell>
          <cell r="B141">
            <v>1.17</v>
          </cell>
          <cell r="C141">
            <v>-7.14</v>
          </cell>
          <cell r="D141">
            <v>23224600</v>
          </cell>
          <cell r="E141">
            <v>27932</v>
          </cell>
          <cell r="F141">
            <v>6096</v>
          </cell>
        </row>
        <row r="142">
          <cell r="A142" t="str">
            <v>CAZ</v>
          </cell>
          <cell r="B142">
            <v>2.9</v>
          </cell>
          <cell r="C142">
            <v>-0.68</v>
          </cell>
          <cell r="D142">
            <v>166600</v>
          </cell>
          <cell r="E142">
            <v>485</v>
          </cell>
          <cell r="F142">
            <v>858</v>
          </cell>
        </row>
        <row r="143">
          <cell r="A143" t="str">
            <v>CBG</v>
          </cell>
          <cell r="B143">
            <v>78</v>
          </cell>
          <cell r="C143">
            <v>-1.27</v>
          </cell>
          <cell r="D143">
            <v>2252500</v>
          </cell>
          <cell r="E143">
            <v>175756</v>
          </cell>
          <cell r="F143">
            <v>78000</v>
          </cell>
        </row>
        <row r="144">
          <cell r="A144" t="str">
            <v>CCET</v>
          </cell>
          <cell r="B144">
            <v>5.35</v>
          </cell>
          <cell r="C144">
            <v>0.94</v>
          </cell>
          <cell r="D144">
            <v>23864500</v>
          </cell>
          <cell r="E144">
            <v>127115</v>
          </cell>
          <cell r="F144">
            <v>55908</v>
          </cell>
        </row>
        <row r="145">
          <cell r="A145" t="str">
            <v>CCP</v>
          </cell>
          <cell r="B145">
            <v>0.31</v>
          </cell>
          <cell r="C145">
            <v>0</v>
          </cell>
          <cell r="D145">
            <v>1390400</v>
          </cell>
          <cell r="E145">
            <v>417</v>
          </cell>
          <cell r="F145">
            <v>830</v>
          </cell>
        </row>
        <row r="146">
          <cell r="A146" t="str">
            <v>CEN</v>
          </cell>
          <cell r="B146">
            <v>2</v>
          </cell>
          <cell r="C146">
            <v>0</v>
          </cell>
          <cell r="D146">
            <v>1300</v>
          </cell>
          <cell r="E146">
            <v>3</v>
          </cell>
          <cell r="F146">
            <v>1490</v>
          </cell>
        </row>
        <row r="147">
          <cell r="A147" t="str">
            <v>CENTEL</v>
          </cell>
          <cell r="B147">
            <v>35</v>
          </cell>
          <cell r="C147">
            <v>-2.1</v>
          </cell>
          <cell r="D147">
            <v>1868800</v>
          </cell>
          <cell r="E147">
            <v>65773</v>
          </cell>
          <cell r="F147">
            <v>47250</v>
          </cell>
        </row>
        <row r="148">
          <cell r="A148" t="str">
            <v>CEYE</v>
          </cell>
          <cell r="B148">
            <v>3.28</v>
          </cell>
          <cell r="C148">
            <v>0.61</v>
          </cell>
          <cell r="D148">
            <v>9900</v>
          </cell>
          <cell r="E148">
            <v>33</v>
          </cell>
          <cell r="F148">
            <v>951</v>
          </cell>
        </row>
        <row r="149">
          <cell r="A149" t="str">
            <v>CFARM</v>
          </cell>
          <cell r="B149">
            <v>1.21</v>
          </cell>
          <cell r="C149">
            <v>-1.63</v>
          </cell>
          <cell r="D149">
            <v>1735000</v>
          </cell>
          <cell r="E149">
            <v>2122</v>
          </cell>
          <cell r="F149">
            <v>702</v>
          </cell>
        </row>
        <row r="150">
          <cell r="A150" t="str">
            <v>CFRESH</v>
          </cell>
          <cell r="B150">
            <v>1.68</v>
          </cell>
          <cell r="C150">
            <v>-0.59</v>
          </cell>
          <cell r="D150">
            <v>397600</v>
          </cell>
          <cell r="E150">
            <v>675</v>
          </cell>
          <cell r="F150">
            <v>1558</v>
          </cell>
        </row>
        <row r="151">
          <cell r="A151" t="str">
            <v>CGD</v>
          </cell>
          <cell r="B151">
            <v>0.33</v>
          </cell>
          <cell r="C151">
            <v>-2.94</v>
          </cell>
          <cell r="D151">
            <v>15489300</v>
          </cell>
          <cell r="E151">
            <v>5265</v>
          </cell>
          <cell r="F151">
            <v>2728</v>
          </cell>
        </row>
        <row r="152">
          <cell r="A152" t="str">
            <v>CGH</v>
          </cell>
          <cell r="B152">
            <v>0.69</v>
          </cell>
          <cell r="C152">
            <v>0</v>
          </cell>
          <cell r="D152">
            <v>334000</v>
          </cell>
          <cell r="E152">
            <v>229</v>
          </cell>
          <cell r="F152">
            <v>2865</v>
          </cell>
        </row>
        <row r="153">
          <cell r="A153" t="str">
            <v>CH</v>
          </cell>
          <cell r="B153">
            <v>2.2999999999999998</v>
          </cell>
          <cell r="C153">
            <v>-0.86</v>
          </cell>
          <cell r="D153">
            <v>260900</v>
          </cell>
          <cell r="E153">
            <v>605</v>
          </cell>
          <cell r="F153">
            <v>1840</v>
          </cell>
        </row>
        <row r="154">
          <cell r="A154" t="str">
            <v>CHAO</v>
          </cell>
          <cell r="B154">
            <v>10</v>
          </cell>
          <cell r="C154">
            <v>0</v>
          </cell>
          <cell r="D154">
            <v>782900</v>
          </cell>
          <cell r="E154">
            <v>7836</v>
          </cell>
          <cell r="F154">
            <v>3000</v>
          </cell>
        </row>
        <row r="155">
          <cell r="A155" t="str">
            <v>CHARAN</v>
          </cell>
          <cell r="B155">
            <v>22</v>
          </cell>
          <cell r="C155">
            <v>0</v>
          </cell>
          <cell r="D155">
            <v>4100</v>
          </cell>
          <cell r="E155">
            <v>90</v>
          </cell>
          <cell r="F155">
            <v>264</v>
          </cell>
        </row>
        <row r="156">
          <cell r="A156" t="str">
            <v>CHASE</v>
          </cell>
          <cell r="B156">
            <v>1.33</v>
          </cell>
          <cell r="C156">
            <v>-0.75</v>
          </cell>
          <cell r="D156">
            <v>1322400</v>
          </cell>
          <cell r="E156">
            <v>1754</v>
          </cell>
          <cell r="F156">
            <v>2641</v>
          </cell>
        </row>
        <row r="157">
          <cell r="A157" t="str">
            <v>CHAYO</v>
          </cell>
          <cell r="B157">
            <v>3.46</v>
          </cell>
          <cell r="C157">
            <v>-0.56999999999999995</v>
          </cell>
          <cell r="D157">
            <v>1163300</v>
          </cell>
          <cell r="E157">
            <v>4055</v>
          </cell>
          <cell r="F157">
            <v>3935</v>
          </cell>
        </row>
        <row r="158">
          <cell r="A158" t="str">
            <v>CHEWA</v>
          </cell>
          <cell r="B158">
            <v>0.49</v>
          </cell>
          <cell r="C158">
            <v>0</v>
          </cell>
          <cell r="D158">
            <v>40200</v>
          </cell>
          <cell r="E158">
            <v>20</v>
          </cell>
          <cell r="F158">
            <v>625</v>
          </cell>
        </row>
        <row r="159">
          <cell r="A159" t="str">
            <v>CHG</v>
          </cell>
          <cell r="B159">
            <v>2.78</v>
          </cell>
          <cell r="C159">
            <v>-0.71</v>
          </cell>
          <cell r="D159">
            <v>17404400</v>
          </cell>
          <cell r="E159">
            <v>48482</v>
          </cell>
          <cell r="F159">
            <v>30580</v>
          </cell>
        </row>
        <row r="160">
          <cell r="A160" t="str">
            <v>CHIC</v>
          </cell>
          <cell r="B160">
            <v>0.54</v>
          </cell>
          <cell r="C160">
            <v>-1.82</v>
          </cell>
          <cell r="D160">
            <v>28500</v>
          </cell>
          <cell r="E160">
            <v>15</v>
          </cell>
          <cell r="F160">
            <v>734</v>
          </cell>
        </row>
        <row r="161">
          <cell r="A161" t="str">
            <v>CHO</v>
          </cell>
          <cell r="B161">
            <v>0.06</v>
          </cell>
          <cell r="C161">
            <v>0</v>
          </cell>
          <cell r="D161">
            <v>857800</v>
          </cell>
          <cell r="E161">
            <v>46</v>
          </cell>
          <cell r="F161">
            <v>183</v>
          </cell>
        </row>
        <row r="162">
          <cell r="A162" t="str">
            <v>CHOTI</v>
          </cell>
          <cell r="B162">
            <v>67</v>
          </cell>
          <cell r="C162">
            <v>0</v>
          </cell>
          <cell r="D162">
            <v>0</v>
          </cell>
          <cell r="E162">
            <v>0</v>
          </cell>
          <cell r="F162">
            <v>503</v>
          </cell>
        </row>
        <row r="163">
          <cell r="A163" t="str">
            <v>CHOW</v>
          </cell>
          <cell r="B163">
            <v>2.36</v>
          </cell>
          <cell r="C163">
            <v>0</v>
          </cell>
          <cell r="D163">
            <v>454600</v>
          </cell>
          <cell r="E163">
            <v>1103</v>
          </cell>
          <cell r="F163">
            <v>1888</v>
          </cell>
        </row>
        <row r="164">
          <cell r="A164" t="str">
            <v>CI</v>
          </cell>
          <cell r="B164">
            <v>0.53</v>
          </cell>
          <cell r="C164">
            <v>0</v>
          </cell>
          <cell r="D164">
            <v>28000</v>
          </cell>
          <cell r="E164">
            <v>15</v>
          </cell>
          <cell r="F164">
            <v>565</v>
          </cell>
        </row>
        <row r="165">
          <cell r="A165" t="str">
            <v>CIG</v>
          </cell>
          <cell r="B165">
            <v>0.05</v>
          </cell>
          <cell r="C165">
            <v>0</v>
          </cell>
          <cell r="D165">
            <v>1685700</v>
          </cell>
          <cell r="E165">
            <v>84</v>
          </cell>
          <cell r="F165">
            <v>181</v>
          </cell>
        </row>
        <row r="166">
          <cell r="A166" t="str">
            <v>CIMBT</v>
          </cell>
          <cell r="B166">
            <v>0.53</v>
          </cell>
          <cell r="C166">
            <v>0</v>
          </cell>
          <cell r="D166">
            <v>699200</v>
          </cell>
          <cell r="E166">
            <v>368</v>
          </cell>
          <cell r="F166">
            <v>18456</v>
          </cell>
        </row>
        <row r="167">
          <cell r="A167" t="str">
            <v>CITY</v>
          </cell>
          <cell r="B167">
            <v>1.94</v>
          </cell>
          <cell r="C167">
            <v>-1.02</v>
          </cell>
          <cell r="D167">
            <v>22100</v>
          </cell>
          <cell r="E167">
            <v>41</v>
          </cell>
          <cell r="F167">
            <v>588</v>
          </cell>
        </row>
        <row r="168">
          <cell r="A168" t="str">
            <v>CIVIL</v>
          </cell>
          <cell r="B168">
            <v>1.86</v>
          </cell>
          <cell r="C168">
            <v>1.0900000000000001</v>
          </cell>
          <cell r="D168">
            <v>428000</v>
          </cell>
          <cell r="E168">
            <v>804</v>
          </cell>
          <cell r="F168">
            <v>1309</v>
          </cell>
        </row>
        <row r="169">
          <cell r="A169" t="str">
            <v>CK</v>
          </cell>
          <cell r="B169">
            <v>18.8</v>
          </cell>
          <cell r="C169">
            <v>-1.05</v>
          </cell>
          <cell r="D169">
            <v>1275900</v>
          </cell>
          <cell r="E169">
            <v>24054</v>
          </cell>
          <cell r="F169">
            <v>31845</v>
          </cell>
        </row>
        <row r="170">
          <cell r="A170" t="str">
            <v>CKP</v>
          </cell>
          <cell r="B170">
            <v>3.64</v>
          </cell>
          <cell r="C170">
            <v>-2.15</v>
          </cell>
          <cell r="D170">
            <v>4409900</v>
          </cell>
          <cell r="E170">
            <v>16110</v>
          </cell>
          <cell r="F170">
            <v>29591</v>
          </cell>
        </row>
        <row r="171">
          <cell r="A171" t="str">
            <v>CM</v>
          </cell>
          <cell r="B171">
            <v>2.1800000000000002</v>
          </cell>
          <cell r="C171">
            <v>1.87</v>
          </cell>
          <cell r="D171">
            <v>70400</v>
          </cell>
          <cell r="E171">
            <v>151</v>
          </cell>
          <cell r="F171">
            <v>831</v>
          </cell>
        </row>
        <row r="172">
          <cell r="A172" t="str">
            <v>CMAN</v>
          </cell>
          <cell r="B172">
            <v>2.12</v>
          </cell>
          <cell r="C172">
            <v>1.92</v>
          </cell>
          <cell r="D172">
            <v>180100</v>
          </cell>
          <cell r="E172">
            <v>378</v>
          </cell>
          <cell r="F172">
            <v>1997</v>
          </cell>
        </row>
        <row r="173">
          <cell r="A173" t="str">
            <v>CMC</v>
          </cell>
          <cell r="B173">
            <v>1.06</v>
          </cell>
          <cell r="C173">
            <v>-0.93</v>
          </cell>
          <cell r="D173">
            <v>18500</v>
          </cell>
          <cell r="E173">
            <v>20</v>
          </cell>
          <cell r="F173">
            <v>1168</v>
          </cell>
        </row>
        <row r="174">
          <cell r="A174" t="str">
            <v>CMO</v>
          </cell>
          <cell r="B174">
            <v>0.91</v>
          </cell>
          <cell r="C174">
            <v>5.81</v>
          </cell>
          <cell r="D174">
            <v>2240400</v>
          </cell>
          <cell r="E174">
            <v>2030</v>
          </cell>
          <cell r="F174">
            <v>388</v>
          </cell>
        </row>
        <row r="175">
          <cell r="A175" t="str">
            <v>CMR</v>
          </cell>
          <cell r="B175">
            <v>1.88</v>
          </cell>
          <cell r="C175">
            <v>0.53</v>
          </cell>
          <cell r="D175">
            <v>5500</v>
          </cell>
          <cell r="E175">
            <v>10</v>
          </cell>
          <cell r="F175">
            <v>7654</v>
          </cell>
        </row>
        <row r="176">
          <cell r="A176" t="str">
            <v>CNT</v>
          </cell>
          <cell r="B176">
            <v>1.25</v>
          </cell>
          <cell r="C176">
            <v>-1.57</v>
          </cell>
          <cell r="D176">
            <v>75800</v>
          </cell>
          <cell r="E176">
            <v>95</v>
          </cell>
          <cell r="F176">
            <v>1285</v>
          </cell>
        </row>
        <row r="177">
          <cell r="A177" t="str">
            <v>COCOCO</v>
          </cell>
          <cell r="B177">
            <v>11.8</v>
          </cell>
          <cell r="C177">
            <v>-1.67</v>
          </cell>
          <cell r="D177">
            <v>8434800</v>
          </cell>
          <cell r="E177">
            <v>100424</v>
          </cell>
          <cell r="F177">
            <v>17346</v>
          </cell>
        </row>
        <row r="178">
          <cell r="A178" t="str">
            <v>COLOR</v>
          </cell>
          <cell r="B178">
            <v>1.1499999999999999</v>
          </cell>
          <cell r="C178">
            <v>0</v>
          </cell>
          <cell r="D178">
            <v>127000</v>
          </cell>
          <cell r="E178">
            <v>146</v>
          </cell>
          <cell r="F178">
            <v>677</v>
          </cell>
        </row>
        <row r="179">
          <cell r="A179" t="str">
            <v>COM7</v>
          </cell>
          <cell r="B179">
            <v>26.5</v>
          </cell>
          <cell r="C179">
            <v>3.92</v>
          </cell>
          <cell r="D179">
            <v>10908800</v>
          </cell>
          <cell r="E179">
            <v>289008</v>
          </cell>
          <cell r="F179">
            <v>63600</v>
          </cell>
        </row>
        <row r="180">
          <cell r="A180" t="str">
            <v>COMAN</v>
          </cell>
          <cell r="B180">
            <v>1.64</v>
          </cell>
          <cell r="C180">
            <v>-3.53</v>
          </cell>
          <cell r="D180">
            <v>1088800</v>
          </cell>
          <cell r="E180">
            <v>1800</v>
          </cell>
          <cell r="F180">
            <v>242</v>
          </cell>
        </row>
        <row r="181">
          <cell r="A181" t="str">
            <v>COTTO</v>
          </cell>
          <cell r="B181">
            <v>0.99</v>
          </cell>
          <cell r="C181">
            <v>0</v>
          </cell>
          <cell r="D181">
            <v>0</v>
          </cell>
          <cell r="E181">
            <v>0</v>
          </cell>
          <cell r="F181">
            <v>5903</v>
          </cell>
        </row>
        <row r="182">
          <cell r="A182" t="str">
            <v>CPALL</v>
          </cell>
          <cell r="B182">
            <v>63.75</v>
          </cell>
          <cell r="C182">
            <v>0</v>
          </cell>
          <cell r="D182">
            <v>20735200</v>
          </cell>
          <cell r="E182">
            <v>1324255</v>
          </cell>
          <cell r="F182">
            <v>572673</v>
          </cell>
        </row>
        <row r="183">
          <cell r="A183" t="str">
            <v>CPANEL</v>
          </cell>
          <cell r="B183">
            <v>4.0999999999999996</v>
          </cell>
          <cell r="C183">
            <v>1.99</v>
          </cell>
          <cell r="D183">
            <v>1900</v>
          </cell>
          <cell r="E183">
            <v>8</v>
          </cell>
          <cell r="F183">
            <v>656</v>
          </cell>
        </row>
        <row r="184">
          <cell r="A184" t="str">
            <v>CPAXT</v>
          </cell>
          <cell r="B184">
            <v>32.75</v>
          </cell>
          <cell r="C184">
            <v>1.55</v>
          </cell>
          <cell r="D184">
            <v>4805800</v>
          </cell>
          <cell r="E184">
            <v>156468</v>
          </cell>
          <cell r="F184">
            <v>341506</v>
          </cell>
        </row>
        <row r="185">
          <cell r="A185" t="str">
            <v>CPF</v>
          </cell>
          <cell r="B185">
            <v>24.9</v>
          </cell>
          <cell r="C185">
            <v>-0.4</v>
          </cell>
          <cell r="D185">
            <v>16096000</v>
          </cell>
          <cell r="E185">
            <v>400980</v>
          </cell>
          <cell r="F185">
            <v>209498</v>
          </cell>
        </row>
        <row r="186">
          <cell r="A186" t="str">
            <v>CPH</v>
          </cell>
          <cell r="B186">
            <v>14.8</v>
          </cell>
          <cell r="C186">
            <v>7.25</v>
          </cell>
          <cell r="D186">
            <v>3170000</v>
          </cell>
          <cell r="E186">
            <v>47411</v>
          </cell>
          <cell r="F186">
            <v>592</v>
          </cell>
        </row>
        <row r="187">
          <cell r="A187" t="str">
            <v>CPI</v>
          </cell>
          <cell r="B187">
            <v>3.14</v>
          </cell>
          <cell r="C187">
            <v>0</v>
          </cell>
          <cell r="D187">
            <v>78900</v>
          </cell>
          <cell r="E187">
            <v>249</v>
          </cell>
          <cell r="F187">
            <v>1987</v>
          </cell>
        </row>
        <row r="188">
          <cell r="A188" t="str">
            <v>CPL</v>
          </cell>
          <cell r="B188">
            <v>1.52</v>
          </cell>
          <cell r="C188">
            <v>12.59</v>
          </cell>
          <cell r="D188">
            <v>16865300</v>
          </cell>
          <cell r="E188">
            <v>26648</v>
          </cell>
          <cell r="F188">
            <v>669</v>
          </cell>
        </row>
        <row r="189">
          <cell r="A189" t="str">
            <v>CPN</v>
          </cell>
          <cell r="B189">
            <v>63.25</v>
          </cell>
          <cell r="C189">
            <v>-2.3199999999999998</v>
          </cell>
          <cell r="D189">
            <v>9281700</v>
          </cell>
          <cell r="E189">
            <v>587767</v>
          </cell>
          <cell r="F189">
            <v>283866</v>
          </cell>
        </row>
        <row r="190">
          <cell r="A190" t="str">
            <v>CPR</v>
          </cell>
          <cell r="B190">
            <v>3.58</v>
          </cell>
          <cell r="C190">
            <v>2.87</v>
          </cell>
          <cell r="D190">
            <v>3334700</v>
          </cell>
          <cell r="E190">
            <v>12147</v>
          </cell>
          <cell r="F190">
            <v>732</v>
          </cell>
        </row>
        <row r="191">
          <cell r="A191" t="str">
            <v>CPT</v>
          </cell>
          <cell r="B191">
            <v>0.99</v>
          </cell>
          <cell r="C191">
            <v>0</v>
          </cell>
          <cell r="D191">
            <v>647400</v>
          </cell>
          <cell r="E191">
            <v>642</v>
          </cell>
          <cell r="F191">
            <v>891</v>
          </cell>
        </row>
        <row r="192">
          <cell r="A192" t="str">
            <v>CPW</v>
          </cell>
          <cell r="B192">
            <v>2.42</v>
          </cell>
          <cell r="C192">
            <v>-0.82</v>
          </cell>
          <cell r="D192">
            <v>66000</v>
          </cell>
          <cell r="E192">
            <v>161</v>
          </cell>
          <cell r="F192">
            <v>1452</v>
          </cell>
        </row>
        <row r="193">
          <cell r="A193" t="str">
            <v>CRANE</v>
          </cell>
          <cell r="B193">
            <v>0.67</v>
          </cell>
          <cell r="C193">
            <v>1.52</v>
          </cell>
          <cell r="D193">
            <v>454900</v>
          </cell>
          <cell r="E193">
            <v>305</v>
          </cell>
          <cell r="F193">
            <v>508</v>
          </cell>
        </row>
        <row r="194">
          <cell r="A194" t="str">
            <v>CRC</v>
          </cell>
          <cell r="B194">
            <v>31.25</v>
          </cell>
          <cell r="C194">
            <v>0</v>
          </cell>
          <cell r="D194">
            <v>3074000</v>
          </cell>
          <cell r="E194">
            <v>95773</v>
          </cell>
          <cell r="F194">
            <v>188469</v>
          </cell>
        </row>
        <row r="195">
          <cell r="A195" t="str">
            <v>CRD</v>
          </cell>
          <cell r="B195">
            <v>0.45</v>
          </cell>
          <cell r="C195">
            <v>0</v>
          </cell>
          <cell r="D195">
            <v>1488500</v>
          </cell>
          <cell r="E195">
            <v>682</v>
          </cell>
          <cell r="F195">
            <v>225</v>
          </cell>
        </row>
        <row r="196">
          <cell r="A196" t="str">
            <v>CREDIT</v>
          </cell>
          <cell r="B196">
            <v>23.4</v>
          </cell>
          <cell r="C196">
            <v>0.43</v>
          </cell>
          <cell r="D196">
            <v>362900</v>
          </cell>
          <cell r="E196">
            <v>8489</v>
          </cell>
          <cell r="F196">
            <v>28891</v>
          </cell>
        </row>
        <row r="197">
          <cell r="A197" t="str">
            <v>CSC</v>
          </cell>
          <cell r="B197">
            <v>45.25</v>
          </cell>
          <cell r="C197">
            <v>-0.55000000000000004</v>
          </cell>
          <cell r="D197">
            <v>500</v>
          </cell>
          <cell r="E197">
            <v>23</v>
          </cell>
          <cell r="F197">
            <v>2353</v>
          </cell>
        </row>
        <row r="198">
          <cell r="A198" t="str">
            <v>CSP</v>
          </cell>
          <cell r="B198">
            <v>0.76</v>
          </cell>
          <cell r="C198">
            <v>1.33</v>
          </cell>
          <cell r="D198">
            <v>5498400</v>
          </cell>
          <cell r="E198">
            <v>4464</v>
          </cell>
          <cell r="F198">
            <v>377</v>
          </cell>
        </row>
        <row r="199">
          <cell r="A199" t="str">
            <v>CSR</v>
          </cell>
          <cell r="B199">
            <v>81</v>
          </cell>
          <cell r="C199">
            <v>0</v>
          </cell>
          <cell r="D199">
            <v>0</v>
          </cell>
          <cell r="E199">
            <v>0</v>
          </cell>
          <cell r="F199">
            <v>1661</v>
          </cell>
        </row>
        <row r="200">
          <cell r="A200" t="str">
            <v>CSS</v>
          </cell>
          <cell r="B200">
            <v>0.88</v>
          </cell>
          <cell r="C200">
            <v>1.1499999999999999</v>
          </cell>
          <cell r="D200">
            <v>33900</v>
          </cell>
          <cell r="E200">
            <v>30</v>
          </cell>
          <cell r="F200">
            <v>1035</v>
          </cell>
        </row>
        <row r="201">
          <cell r="A201" t="str">
            <v>CTW</v>
          </cell>
          <cell r="B201">
            <v>3.88</v>
          </cell>
          <cell r="C201">
            <v>-1.52</v>
          </cell>
          <cell r="D201">
            <v>45200</v>
          </cell>
          <cell r="E201">
            <v>179</v>
          </cell>
          <cell r="F201">
            <v>1568</v>
          </cell>
        </row>
        <row r="202">
          <cell r="A202" t="str">
            <v>CV</v>
          </cell>
          <cell r="B202">
            <v>0.26</v>
          </cell>
          <cell r="C202">
            <v>0</v>
          </cell>
          <cell r="D202">
            <v>2569400</v>
          </cell>
          <cell r="E202">
            <v>672</v>
          </cell>
          <cell r="F202">
            <v>445</v>
          </cell>
        </row>
        <row r="203">
          <cell r="A203" t="str">
            <v>CWT</v>
          </cell>
          <cell r="B203">
            <v>1.1200000000000001</v>
          </cell>
          <cell r="C203">
            <v>0</v>
          </cell>
          <cell r="D203">
            <v>284500</v>
          </cell>
          <cell r="E203">
            <v>312</v>
          </cell>
          <cell r="F203">
            <v>706</v>
          </cell>
        </row>
        <row r="204">
          <cell r="A204" t="str">
            <v>D</v>
          </cell>
          <cell r="B204">
            <v>3.38</v>
          </cell>
          <cell r="C204">
            <v>0</v>
          </cell>
          <cell r="D204">
            <v>132700</v>
          </cell>
          <cell r="E204">
            <v>450</v>
          </cell>
          <cell r="F204">
            <v>1157</v>
          </cell>
        </row>
        <row r="205">
          <cell r="A205" t="str">
            <v>DCC</v>
          </cell>
          <cell r="B205">
            <v>1.8</v>
          </cell>
          <cell r="C205">
            <v>0</v>
          </cell>
          <cell r="D205">
            <v>76607100</v>
          </cell>
          <cell r="E205">
            <v>126648</v>
          </cell>
          <cell r="F205">
            <v>16426</v>
          </cell>
        </row>
        <row r="206">
          <cell r="A206" t="str">
            <v>DCON</v>
          </cell>
          <cell r="B206">
            <v>0.32</v>
          </cell>
          <cell r="C206">
            <v>-3.03</v>
          </cell>
          <cell r="D206">
            <v>1189400</v>
          </cell>
          <cell r="E206">
            <v>383</v>
          </cell>
          <cell r="F206">
            <v>1777</v>
          </cell>
        </row>
        <row r="207">
          <cell r="A207" t="str">
            <v>DDD</v>
          </cell>
          <cell r="B207">
            <v>10.3</v>
          </cell>
          <cell r="C207">
            <v>-0.96</v>
          </cell>
          <cell r="D207">
            <v>26600</v>
          </cell>
          <cell r="E207">
            <v>273</v>
          </cell>
          <cell r="F207">
            <v>3274</v>
          </cell>
        </row>
        <row r="208">
          <cell r="A208" t="str">
            <v>DELTA</v>
          </cell>
          <cell r="B208">
            <v>131.5</v>
          </cell>
          <cell r="C208">
            <v>4.37</v>
          </cell>
          <cell r="D208">
            <v>17358600</v>
          </cell>
          <cell r="E208">
            <v>2270674</v>
          </cell>
          <cell r="F208">
            <v>1640307</v>
          </cell>
        </row>
        <row r="209">
          <cell r="A209" t="str">
            <v>DEMCO</v>
          </cell>
          <cell r="B209">
            <v>3.48</v>
          </cell>
          <cell r="C209">
            <v>2.35</v>
          </cell>
          <cell r="D209">
            <v>366600</v>
          </cell>
          <cell r="E209">
            <v>1271</v>
          </cell>
          <cell r="F209">
            <v>2542</v>
          </cell>
        </row>
        <row r="210">
          <cell r="A210" t="str">
            <v>DEXON</v>
          </cell>
          <cell r="B210">
            <v>1.62</v>
          </cell>
          <cell r="C210">
            <v>-1.82</v>
          </cell>
          <cell r="D210">
            <v>17500</v>
          </cell>
          <cell r="E210">
            <v>28</v>
          </cell>
          <cell r="F210">
            <v>781</v>
          </cell>
        </row>
        <row r="211">
          <cell r="A211" t="str">
            <v>DHOUSE</v>
          </cell>
          <cell r="B211">
            <v>0.59</v>
          </cell>
          <cell r="C211">
            <v>0</v>
          </cell>
          <cell r="D211">
            <v>34200</v>
          </cell>
          <cell r="E211">
            <v>20</v>
          </cell>
          <cell r="F211">
            <v>535</v>
          </cell>
        </row>
        <row r="212">
          <cell r="A212" t="str">
            <v>DIMET</v>
          </cell>
          <cell r="B212">
            <v>0.25</v>
          </cell>
          <cell r="C212">
            <v>0</v>
          </cell>
          <cell r="D212">
            <v>8000</v>
          </cell>
          <cell r="E212">
            <v>2</v>
          </cell>
          <cell r="F212">
            <v>610</v>
          </cell>
        </row>
        <row r="213">
          <cell r="A213" t="str">
            <v>DITTO</v>
          </cell>
          <cell r="B213">
            <v>17.899999999999999</v>
          </cell>
          <cell r="C213">
            <v>-2.19</v>
          </cell>
          <cell r="D213">
            <v>2262500</v>
          </cell>
          <cell r="E213">
            <v>40912</v>
          </cell>
          <cell r="F213">
            <v>12421</v>
          </cell>
        </row>
        <row r="214">
          <cell r="A214" t="str">
            <v>DMT</v>
          </cell>
          <cell r="B214">
            <v>11.5</v>
          </cell>
          <cell r="C214">
            <v>0</v>
          </cell>
          <cell r="D214">
            <v>597700</v>
          </cell>
          <cell r="E214">
            <v>6876</v>
          </cell>
          <cell r="F214">
            <v>13584</v>
          </cell>
        </row>
        <row r="215">
          <cell r="A215" t="str">
            <v>DOD</v>
          </cell>
          <cell r="B215">
            <v>2.5</v>
          </cell>
          <cell r="C215">
            <v>-3.1</v>
          </cell>
          <cell r="D215">
            <v>82600</v>
          </cell>
          <cell r="E215">
            <v>208</v>
          </cell>
          <cell r="F215">
            <v>1126</v>
          </cell>
        </row>
        <row r="216">
          <cell r="A216" t="str">
            <v>DOHOME</v>
          </cell>
          <cell r="B216">
            <v>9.6999999999999993</v>
          </cell>
          <cell r="C216">
            <v>-1.02</v>
          </cell>
          <cell r="D216">
            <v>4063900</v>
          </cell>
          <cell r="E216">
            <v>39525</v>
          </cell>
          <cell r="F216">
            <v>31326</v>
          </cell>
        </row>
        <row r="217">
          <cell r="A217" t="str">
            <v>DPAINT</v>
          </cell>
          <cell r="B217">
            <v>1.83</v>
          </cell>
          <cell r="C217">
            <v>2.81</v>
          </cell>
          <cell r="D217">
            <v>184900</v>
          </cell>
          <cell r="E217">
            <v>337</v>
          </cell>
          <cell r="F217">
            <v>409</v>
          </cell>
        </row>
        <row r="218">
          <cell r="A218" t="str">
            <v>DRT</v>
          </cell>
          <cell r="B218">
            <v>7.9</v>
          </cell>
          <cell r="C218">
            <v>-0.63</v>
          </cell>
          <cell r="D218">
            <v>55900</v>
          </cell>
          <cell r="E218">
            <v>444</v>
          </cell>
          <cell r="F218">
            <v>6755</v>
          </cell>
        </row>
        <row r="219">
          <cell r="A219" t="str">
            <v>DTCENT</v>
          </cell>
          <cell r="B219">
            <v>1.17</v>
          </cell>
          <cell r="C219">
            <v>-0.85</v>
          </cell>
          <cell r="D219">
            <v>359700</v>
          </cell>
          <cell r="E219">
            <v>425</v>
          </cell>
          <cell r="F219">
            <v>1539</v>
          </cell>
        </row>
        <row r="220">
          <cell r="A220" t="str">
            <v>DTCI</v>
          </cell>
          <cell r="B220">
            <v>35.5</v>
          </cell>
          <cell r="C220">
            <v>1.43</v>
          </cell>
          <cell r="D220">
            <v>400</v>
          </cell>
          <cell r="E220">
            <v>14</v>
          </cell>
          <cell r="F220">
            <v>355</v>
          </cell>
        </row>
        <row r="221">
          <cell r="A221" t="str">
            <v>DUSIT</v>
          </cell>
          <cell r="B221">
            <v>11</v>
          </cell>
          <cell r="C221">
            <v>-0.9</v>
          </cell>
          <cell r="D221">
            <v>267100</v>
          </cell>
          <cell r="E221">
            <v>2931</v>
          </cell>
          <cell r="F221">
            <v>9350</v>
          </cell>
        </row>
        <row r="222">
          <cell r="A222" t="str">
            <v>DV8</v>
          </cell>
          <cell r="B222">
            <v>0.56000000000000005</v>
          </cell>
          <cell r="C222">
            <v>30.23</v>
          </cell>
          <cell r="D222">
            <v>3837100</v>
          </cell>
          <cell r="E222">
            <v>2021</v>
          </cell>
          <cell r="F222">
            <v>739</v>
          </cell>
        </row>
        <row r="223">
          <cell r="A223" t="str">
            <v>EA</v>
          </cell>
          <cell r="B223">
            <v>7.7</v>
          </cell>
          <cell r="C223">
            <v>-3.14</v>
          </cell>
          <cell r="D223">
            <v>49640800</v>
          </cell>
          <cell r="E223">
            <v>388155</v>
          </cell>
          <cell r="F223">
            <v>28721</v>
          </cell>
        </row>
        <row r="224">
          <cell r="A224" t="str">
            <v>EASON</v>
          </cell>
          <cell r="B224">
            <v>1.23</v>
          </cell>
          <cell r="C224">
            <v>0</v>
          </cell>
          <cell r="D224">
            <v>58900</v>
          </cell>
          <cell r="E224">
            <v>72</v>
          </cell>
          <cell r="F224">
            <v>697</v>
          </cell>
        </row>
        <row r="225">
          <cell r="A225" t="str">
            <v>EASTW</v>
          </cell>
          <cell r="B225">
            <v>3.22</v>
          </cell>
          <cell r="C225">
            <v>3.21</v>
          </cell>
          <cell r="D225">
            <v>880200</v>
          </cell>
          <cell r="E225">
            <v>2828</v>
          </cell>
          <cell r="F225">
            <v>5291</v>
          </cell>
        </row>
        <row r="226">
          <cell r="A226" t="str">
            <v>ECF</v>
          </cell>
          <cell r="B226">
            <v>0.47</v>
          </cell>
          <cell r="C226">
            <v>-4.08</v>
          </cell>
          <cell r="D226">
            <v>433300</v>
          </cell>
          <cell r="E226">
            <v>209</v>
          </cell>
          <cell r="F226">
            <v>470</v>
          </cell>
        </row>
        <row r="227">
          <cell r="A227" t="str">
            <v>ECL</v>
          </cell>
          <cell r="B227">
            <v>1.04</v>
          </cell>
          <cell r="C227">
            <v>-1.89</v>
          </cell>
          <cell r="D227">
            <v>3654600</v>
          </cell>
          <cell r="E227">
            <v>3896</v>
          </cell>
          <cell r="F227">
            <v>1164</v>
          </cell>
        </row>
        <row r="228">
          <cell r="A228" t="str">
            <v>EE</v>
          </cell>
          <cell r="B228">
            <v>0.16</v>
          </cell>
          <cell r="C228">
            <v>-5.88</v>
          </cell>
          <cell r="D228">
            <v>782700</v>
          </cell>
          <cell r="E228">
            <v>125</v>
          </cell>
          <cell r="F228">
            <v>445</v>
          </cell>
        </row>
        <row r="229">
          <cell r="A229" t="str">
            <v>EFORL</v>
          </cell>
          <cell r="B229">
            <v>0.13</v>
          </cell>
          <cell r="C229">
            <v>0</v>
          </cell>
          <cell r="D229">
            <v>1774600</v>
          </cell>
          <cell r="E229">
            <v>231</v>
          </cell>
          <cell r="F229">
            <v>520</v>
          </cell>
        </row>
        <row r="230">
          <cell r="A230" t="str">
            <v>EGCO</v>
          </cell>
          <cell r="B230">
            <v>118.5</v>
          </cell>
          <cell r="C230">
            <v>-3.27</v>
          </cell>
          <cell r="D230">
            <v>970600</v>
          </cell>
          <cell r="E230">
            <v>115789</v>
          </cell>
          <cell r="F230">
            <v>63702</v>
          </cell>
        </row>
        <row r="231">
          <cell r="A231" t="str">
            <v>EKH</v>
          </cell>
          <cell r="B231">
            <v>6.65</v>
          </cell>
          <cell r="C231">
            <v>0</v>
          </cell>
          <cell r="D231">
            <v>511800</v>
          </cell>
          <cell r="E231">
            <v>3403</v>
          </cell>
          <cell r="F231">
            <v>5130</v>
          </cell>
        </row>
        <row r="232">
          <cell r="A232" t="str">
            <v>EMC</v>
          </cell>
          <cell r="B232">
            <v>0.09</v>
          </cell>
          <cell r="C232">
            <v>-10</v>
          </cell>
          <cell r="D232">
            <v>16215000</v>
          </cell>
          <cell r="E232">
            <v>1493</v>
          </cell>
          <cell r="F232">
            <v>1131</v>
          </cell>
        </row>
        <row r="233">
          <cell r="A233" t="str">
            <v>EP</v>
          </cell>
          <cell r="B233">
            <v>2.04</v>
          </cell>
          <cell r="C233">
            <v>-0.97</v>
          </cell>
          <cell r="D233">
            <v>96500</v>
          </cell>
          <cell r="E233">
            <v>198</v>
          </cell>
          <cell r="F233">
            <v>1902</v>
          </cell>
        </row>
        <row r="234">
          <cell r="A234" t="str">
            <v>EPG</v>
          </cell>
          <cell r="B234">
            <v>4.68</v>
          </cell>
          <cell r="C234">
            <v>-0.85</v>
          </cell>
          <cell r="D234">
            <v>1928400</v>
          </cell>
          <cell r="E234">
            <v>9026</v>
          </cell>
          <cell r="F234">
            <v>13104</v>
          </cell>
        </row>
        <row r="235">
          <cell r="A235" t="str">
            <v>ERW</v>
          </cell>
          <cell r="B235">
            <v>3.84</v>
          </cell>
          <cell r="C235">
            <v>-1.03</v>
          </cell>
          <cell r="D235">
            <v>20064200</v>
          </cell>
          <cell r="E235">
            <v>77455</v>
          </cell>
          <cell r="F235">
            <v>18766</v>
          </cell>
        </row>
        <row r="236">
          <cell r="A236" t="str">
            <v>ESSO</v>
          </cell>
          <cell r="B236">
            <v>8.9499999999999993</v>
          </cell>
          <cell r="C236">
            <v>0</v>
          </cell>
          <cell r="D236">
            <v>0</v>
          </cell>
          <cell r="E236">
            <v>0</v>
          </cell>
          <cell r="F236">
            <v>30975</v>
          </cell>
        </row>
        <row r="237">
          <cell r="A237" t="str">
            <v>ESTAR</v>
          </cell>
          <cell r="B237">
            <v>0.24</v>
          </cell>
          <cell r="C237">
            <v>0</v>
          </cell>
          <cell r="D237">
            <v>27900</v>
          </cell>
          <cell r="E237">
            <v>6</v>
          </cell>
          <cell r="F237">
            <v>1205</v>
          </cell>
        </row>
        <row r="238">
          <cell r="A238" t="str">
            <v>ETC</v>
          </cell>
          <cell r="B238">
            <v>1.99</v>
          </cell>
          <cell r="C238">
            <v>0</v>
          </cell>
          <cell r="D238">
            <v>1614800</v>
          </cell>
          <cell r="E238">
            <v>3226</v>
          </cell>
          <cell r="F238">
            <v>4458</v>
          </cell>
        </row>
        <row r="239">
          <cell r="A239" t="str">
            <v>ETE</v>
          </cell>
          <cell r="B239">
            <v>1.05</v>
          </cell>
          <cell r="C239">
            <v>-0.94</v>
          </cell>
          <cell r="D239">
            <v>33000</v>
          </cell>
          <cell r="E239">
            <v>35</v>
          </cell>
          <cell r="F239">
            <v>588</v>
          </cell>
        </row>
        <row r="240">
          <cell r="A240" t="str">
            <v>ETL</v>
          </cell>
          <cell r="B240">
            <v>0.72</v>
          </cell>
          <cell r="C240">
            <v>0</v>
          </cell>
          <cell r="D240">
            <v>613800</v>
          </cell>
          <cell r="E240">
            <v>450</v>
          </cell>
          <cell r="F240">
            <v>446</v>
          </cell>
        </row>
        <row r="241">
          <cell r="A241" t="str">
            <v>EURO</v>
          </cell>
          <cell r="B241">
            <v>6</v>
          </cell>
          <cell r="C241">
            <v>-4</v>
          </cell>
          <cell r="D241">
            <v>132700</v>
          </cell>
          <cell r="E241">
            <v>803</v>
          </cell>
          <cell r="F241">
            <v>1830</v>
          </cell>
        </row>
        <row r="242">
          <cell r="A242" t="str">
            <v>EVER</v>
          </cell>
          <cell r="B242">
            <v>0.12</v>
          </cell>
          <cell r="C242">
            <v>-7.69</v>
          </cell>
          <cell r="D242">
            <v>1083100</v>
          </cell>
          <cell r="E242">
            <v>130</v>
          </cell>
          <cell r="F242">
            <v>583</v>
          </cell>
        </row>
        <row r="243">
          <cell r="A243" t="str">
            <v>F&amp;D</v>
          </cell>
          <cell r="B243">
            <v>43</v>
          </cell>
          <cell r="C243">
            <v>0</v>
          </cell>
          <cell r="D243">
            <v>200</v>
          </cell>
          <cell r="E243">
            <v>9</v>
          </cell>
          <cell r="F243">
            <v>758</v>
          </cell>
        </row>
        <row r="244">
          <cell r="A244" t="str">
            <v>FANCY</v>
          </cell>
          <cell r="B244">
            <v>0.4</v>
          </cell>
          <cell r="C244">
            <v>-2.44</v>
          </cell>
          <cell r="D244">
            <v>3200</v>
          </cell>
          <cell r="E244">
            <v>1</v>
          </cell>
          <cell r="F244">
            <v>246</v>
          </cell>
        </row>
        <row r="245">
          <cell r="A245" t="str">
            <v>FE</v>
          </cell>
          <cell r="B245">
            <v>175</v>
          </cell>
          <cell r="C245">
            <v>-7.65</v>
          </cell>
          <cell r="D245">
            <v>100</v>
          </cell>
          <cell r="E245">
            <v>18</v>
          </cell>
          <cell r="F245">
            <v>1377</v>
          </cell>
        </row>
        <row r="246">
          <cell r="A246" t="str">
            <v>FLOYD</v>
          </cell>
          <cell r="B246">
            <v>0.71</v>
          </cell>
          <cell r="C246">
            <v>-4.05</v>
          </cell>
          <cell r="D246">
            <v>211400</v>
          </cell>
          <cell r="E246">
            <v>151</v>
          </cell>
          <cell r="F246">
            <v>316</v>
          </cell>
        </row>
        <row r="247">
          <cell r="A247" t="str">
            <v>FM</v>
          </cell>
          <cell r="B247">
            <v>4.22</v>
          </cell>
          <cell r="C247">
            <v>-0.94</v>
          </cell>
          <cell r="D247">
            <v>1446300</v>
          </cell>
          <cell r="E247">
            <v>6118</v>
          </cell>
          <cell r="F247">
            <v>4169</v>
          </cell>
        </row>
        <row r="248">
          <cell r="A248" t="str">
            <v>FMT</v>
          </cell>
          <cell r="B248">
            <v>35</v>
          </cell>
          <cell r="C248">
            <v>3.7</v>
          </cell>
          <cell r="D248">
            <v>100</v>
          </cell>
          <cell r="E248">
            <v>4</v>
          </cell>
          <cell r="F248">
            <v>1680</v>
          </cell>
        </row>
        <row r="249">
          <cell r="A249" t="str">
            <v>FN</v>
          </cell>
          <cell r="B249">
            <v>1.1100000000000001</v>
          </cell>
          <cell r="C249">
            <v>0.91</v>
          </cell>
          <cell r="D249">
            <v>344300</v>
          </cell>
          <cell r="E249">
            <v>387</v>
          </cell>
          <cell r="F249">
            <v>1120</v>
          </cell>
        </row>
        <row r="250">
          <cell r="A250" t="str">
            <v>FNS</v>
          </cell>
          <cell r="B250">
            <v>2.46</v>
          </cell>
          <cell r="C250">
            <v>-0.81</v>
          </cell>
          <cell r="D250">
            <v>200</v>
          </cell>
          <cell r="E250">
            <v>0</v>
          </cell>
          <cell r="F250">
            <v>1232</v>
          </cell>
        </row>
        <row r="251">
          <cell r="A251" t="str">
            <v>FORTH</v>
          </cell>
          <cell r="B251">
            <v>12.7</v>
          </cell>
          <cell r="C251">
            <v>-0.78</v>
          </cell>
          <cell r="D251">
            <v>201600</v>
          </cell>
          <cell r="E251">
            <v>2564</v>
          </cell>
          <cell r="F251">
            <v>11879</v>
          </cell>
        </row>
        <row r="252">
          <cell r="A252" t="str">
            <v>FPI</v>
          </cell>
          <cell r="B252">
            <v>2.02</v>
          </cell>
          <cell r="C252">
            <v>1</v>
          </cell>
          <cell r="D252">
            <v>33100</v>
          </cell>
          <cell r="E252">
            <v>67</v>
          </cell>
          <cell r="F252">
            <v>3056</v>
          </cell>
        </row>
        <row r="253">
          <cell r="A253" t="str">
            <v>FPT</v>
          </cell>
          <cell r="B253">
            <v>13</v>
          </cell>
          <cell r="C253">
            <v>0</v>
          </cell>
          <cell r="D253">
            <v>16500</v>
          </cell>
          <cell r="E253">
            <v>216</v>
          </cell>
          <cell r="F253">
            <v>30151</v>
          </cell>
        </row>
        <row r="254">
          <cell r="A254" t="str">
            <v>FSMART</v>
          </cell>
          <cell r="B254">
            <v>6.05</v>
          </cell>
          <cell r="C254">
            <v>-1.63</v>
          </cell>
          <cell r="D254">
            <v>533200</v>
          </cell>
          <cell r="E254">
            <v>3262</v>
          </cell>
          <cell r="F254">
            <v>4557</v>
          </cell>
        </row>
        <row r="255">
          <cell r="A255" t="str">
            <v>FSS</v>
          </cell>
          <cell r="B255">
            <v>2.38</v>
          </cell>
          <cell r="C255">
            <v>0</v>
          </cell>
          <cell r="D255">
            <v>0</v>
          </cell>
          <cell r="E255">
            <v>0</v>
          </cell>
          <cell r="F255">
            <v>1384</v>
          </cell>
        </row>
        <row r="256">
          <cell r="A256" t="str">
            <v>FSX</v>
          </cell>
          <cell r="B256">
            <v>2.54</v>
          </cell>
          <cell r="C256">
            <v>-1.55</v>
          </cell>
          <cell r="D256">
            <v>38900</v>
          </cell>
          <cell r="E256">
            <v>99</v>
          </cell>
          <cell r="F256">
            <v>2080</v>
          </cell>
        </row>
        <row r="257">
          <cell r="A257" t="str">
            <v>FTE</v>
          </cell>
          <cell r="B257">
            <v>1.48</v>
          </cell>
          <cell r="C257">
            <v>-0.67</v>
          </cell>
          <cell r="D257">
            <v>62200</v>
          </cell>
          <cell r="E257">
            <v>93</v>
          </cell>
          <cell r="F257">
            <v>977</v>
          </cell>
        </row>
        <row r="258">
          <cell r="A258" t="str">
            <v>FTI</v>
          </cell>
          <cell r="B258">
            <v>2.1</v>
          </cell>
          <cell r="C258">
            <v>-1.87</v>
          </cell>
          <cell r="D258">
            <v>155600</v>
          </cell>
          <cell r="E258">
            <v>330</v>
          </cell>
          <cell r="F258">
            <v>945</v>
          </cell>
        </row>
        <row r="259">
          <cell r="A259" t="str">
            <v>FUTURERT</v>
          </cell>
          <cell r="B259">
            <v>11.4</v>
          </cell>
          <cell r="C259">
            <v>0</v>
          </cell>
          <cell r="D259">
            <v>27400</v>
          </cell>
          <cell r="E259">
            <v>312</v>
          </cell>
          <cell r="F259">
            <v>0</v>
          </cell>
        </row>
        <row r="260">
          <cell r="A260" t="str">
            <v>FVC</v>
          </cell>
          <cell r="B260">
            <v>0.74</v>
          </cell>
          <cell r="C260">
            <v>0</v>
          </cell>
          <cell r="D260">
            <v>139300</v>
          </cell>
          <cell r="E260">
            <v>102</v>
          </cell>
          <cell r="F260">
            <v>418</v>
          </cell>
        </row>
        <row r="261">
          <cell r="A261" t="str">
            <v>GABLE</v>
          </cell>
          <cell r="B261">
            <v>3.7</v>
          </cell>
          <cell r="C261">
            <v>0.54</v>
          </cell>
          <cell r="D261">
            <v>30100</v>
          </cell>
          <cell r="E261">
            <v>110</v>
          </cell>
          <cell r="F261">
            <v>2590</v>
          </cell>
        </row>
        <row r="262">
          <cell r="A262" t="str">
            <v>GBX</v>
          </cell>
          <cell r="B262">
            <v>0.75</v>
          </cell>
          <cell r="C262">
            <v>0</v>
          </cell>
          <cell r="D262">
            <v>123300</v>
          </cell>
          <cell r="E262">
            <v>92</v>
          </cell>
          <cell r="F262">
            <v>817</v>
          </cell>
        </row>
        <row r="263">
          <cell r="A263" t="str">
            <v>GC</v>
          </cell>
          <cell r="B263">
            <v>5</v>
          </cell>
          <cell r="C263">
            <v>0</v>
          </cell>
          <cell r="D263">
            <v>79300</v>
          </cell>
          <cell r="E263">
            <v>397</v>
          </cell>
          <cell r="F263">
            <v>2200</v>
          </cell>
        </row>
        <row r="264">
          <cell r="A264" t="str">
            <v>GCAP</v>
          </cell>
          <cell r="B264">
            <v>0.56999999999999995</v>
          </cell>
          <cell r="C264">
            <v>1.79</v>
          </cell>
          <cell r="D264">
            <v>1025100</v>
          </cell>
          <cell r="E264">
            <v>566</v>
          </cell>
          <cell r="F264">
            <v>276</v>
          </cell>
        </row>
        <row r="265">
          <cell r="A265" t="str">
            <v>GEL</v>
          </cell>
          <cell r="B265">
            <v>0.12</v>
          </cell>
          <cell r="C265">
            <v>0</v>
          </cell>
          <cell r="D265">
            <v>1369800</v>
          </cell>
          <cell r="E265">
            <v>162</v>
          </cell>
          <cell r="F265">
            <v>1033</v>
          </cell>
        </row>
        <row r="266">
          <cell r="A266" t="str">
            <v>GENCO</v>
          </cell>
          <cell r="B266">
            <v>0.5</v>
          </cell>
          <cell r="C266">
            <v>0</v>
          </cell>
          <cell r="D266">
            <v>60400</v>
          </cell>
          <cell r="E266">
            <v>30</v>
          </cell>
          <cell r="F266">
            <v>561</v>
          </cell>
        </row>
        <row r="267">
          <cell r="A267" t="str">
            <v>GFC</v>
          </cell>
          <cell r="B267">
            <v>7.5</v>
          </cell>
          <cell r="C267">
            <v>-0.66</v>
          </cell>
          <cell r="D267">
            <v>29300</v>
          </cell>
          <cell r="E267">
            <v>220</v>
          </cell>
          <cell r="F267">
            <v>1650</v>
          </cell>
        </row>
        <row r="268">
          <cell r="A268" t="str">
            <v>GFPT</v>
          </cell>
          <cell r="B268">
            <v>11.1</v>
          </cell>
          <cell r="C268">
            <v>-0.89</v>
          </cell>
          <cell r="D268">
            <v>1284600</v>
          </cell>
          <cell r="E268">
            <v>14316</v>
          </cell>
          <cell r="F268">
            <v>14043</v>
          </cell>
        </row>
        <row r="269">
          <cell r="A269" t="str">
            <v>GGC</v>
          </cell>
          <cell r="B269">
            <v>4.46</v>
          </cell>
          <cell r="C269">
            <v>0.9</v>
          </cell>
          <cell r="D269">
            <v>140600</v>
          </cell>
          <cell r="E269">
            <v>634</v>
          </cell>
          <cell r="F269">
            <v>4566</v>
          </cell>
        </row>
        <row r="270">
          <cell r="A270" t="str">
            <v>GIFT</v>
          </cell>
          <cell r="B270">
            <v>3.04</v>
          </cell>
          <cell r="C270">
            <v>-2.56</v>
          </cell>
          <cell r="D270">
            <v>2471500</v>
          </cell>
          <cell r="E270">
            <v>7776</v>
          </cell>
          <cell r="F270">
            <v>4788</v>
          </cell>
        </row>
        <row r="271">
          <cell r="A271" t="str">
            <v>GJS</v>
          </cell>
          <cell r="B271">
            <v>0.17</v>
          </cell>
          <cell r="C271">
            <v>-5.56</v>
          </cell>
          <cell r="D271">
            <v>1717200</v>
          </cell>
          <cell r="E271">
            <v>292</v>
          </cell>
          <cell r="F271">
            <v>4333</v>
          </cell>
        </row>
        <row r="272">
          <cell r="A272" t="str">
            <v>GL</v>
          </cell>
          <cell r="B272">
            <v>0.65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 t="str">
            <v>GLAND</v>
          </cell>
          <cell r="B273">
            <v>1.54</v>
          </cell>
          <cell r="C273">
            <v>0.65</v>
          </cell>
          <cell r="D273">
            <v>500</v>
          </cell>
          <cell r="E273">
            <v>1</v>
          </cell>
          <cell r="F273">
            <v>10010</v>
          </cell>
        </row>
        <row r="274">
          <cell r="A274" t="str">
            <v>GLOBAL</v>
          </cell>
          <cell r="B274">
            <v>15.7</v>
          </cell>
          <cell r="C274">
            <v>-0.63</v>
          </cell>
          <cell r="D274">
            <v>4782600</v>
          </cell>
          <cell r="E274">
            <v>74781</v>
          </cell>
          <cell r="F274">
            <v>81669</v>
          </cell>
        </row>
        <row r="275">
          <cell r="A275" t="str">
            <v>GLOCON</v>
          </cell>
          <cell r="B275">
            <v>0.2</v>
          </cell>
          <cell r="C275">
            <v>0</v>
          </cell>
          <cell r="D275">
            <v>5183900</v>
          </cell>
          <cell r="E275">
            <v>1063</v>
          </cell>
          <cell r="F275">
            <v>625</v>
          </cell>
        </row>
        <row r="276">
          <cell r="A276" t="str">
            <v>GLORY</v>
          </cell>
          <cell r="B276">
            <v>1.39</v>
          </cell>
          <cell r="C276">
            <v>0.72</v>
          </cell>
          <cell r="D276">
            <v>3400</v>
          </cell>
          <cell r="E276">
            <v>5</v>
          </cell>
          <cell r="F276">
            <v>376</v>
          </cell>
        </row>
        <row r="277">
          <cell r="A277" t="str">
            <v>GPI</v>
          </cell>
          <cell r="B277">
            <v>1.64</v>
          </cell>
          <cell r="C277">
            <v>1.23</v>
          </cell>
          <cell r="D277">
            <v>561700</v>
          </cell>
          <cell r="E277">
            <v>903</v>
          </cell>
          <cell r="F277">
            <v>984</v>
          </cell>
        </row>
        <row r="278">
          <cell r="A278" t="str">
            <v>GPSC</v>
          </cell>
          <cell r="B278">
            <v>42</v>
          </cell>
          <cell r="C278">
            <v>-1.75</v>
          </cell>
          <cell r="D278">
            <v>5590800</v>
          </cell>
          <cell r="E278">
            <v>234687</v>
          </cell>
          <cell r="F278">
            <v>118429</v>
          </cell>
        </row>
        <row r="279">
          <cell r="A279" t="str">
            <v>GRAMMY</v>
          </cell>
          <cell r="B279">
            <v>8.35</v>
          </cell>
          <cell r="C279">
            <v>1.21</v>
          </cell>
          <cell r="D279">
            <v>14800</v>
          </cell>
          <cell r="E279">
            <v>123</v>
          </cell>
          <cell r="F279">
            <v>6847</v>
          </cell>
        </row>
        <row r="280">
          <cell r="A280" t="str">
            <v>GRAND</v>
          </cell>
          <cell r="B280">
            <v>0.11</v>
          </cell>
          <cell r="C280">
            <v>0</v>
          </cell>
          <cell r="D280">
            <v>1104400</v>
          </cell>
          <cell r="E280">
            <v>111</v>
          </cell>
          <cell r="F280">
            <v>1028</v>
          </cell>
        </row>
        <row r="281">
          <cell r="A281" t="str">
            <v>GREEN</v>
          </cell>
          <cell r="B281">
            <v>1.06</v>
          </cell>
          <cell r="C281">
            <v>-1.85</v>
          </cell>
          <cell r="D281">
            <v>367500</v>
          </cell>
          <cell r="E281">
            <v>393</v>
          </cell>
          <cell r="F281">
            <v>883</v>
          </cell>
        </row>
        <row r="282">
          <cell r="A282" t="str">
            <v>GSC</v>
          </cell>
          <cell r="B282">
            <v>0.65</v>
          </cell>
          <cell r="C282">
            <v>1.56</v>
          </cell>
          <cell r="D282">
            <v>65600</v>
          </cell>
          <cell r="E282">
            <v>44</v>
          </cell>
          <cell r="F282">
            <v>163</v>
          </cell>
        </row>
        <row r="283">
          <cell r="A283" t="str">
            <v>GSTEEL</v>
          </cell>
          <cell r="B283">
            <v>0.09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A284" t="str">
            <v>GTB</v>
          </cell>
          <cell r="B284">
            <v>0.72</v>
          </cell>
          <cell r="C284">
            <v>1.41</v>
          </cell>
          <cell r="D284">
            <v>123100</v>
          </cell>
          <cell r="E284">
            <v>87</v>
          </cell>
          <cell r="F284">
            <v>691</v>
          </cell>
        </row>
        <row r="285">
          <cell r="A285" t="str">
            <v>GTV</v>
          </cell>
          <cell r="B285">
            <v>0.13</v>
          </cell>
          <cell r="C285">
            <v>-7.14</v>
          </cell>
          <cell r="D285">
            <v>3972900</v>
          </cell>
          <cell r="E285">
            <v>509</v>
          </cell>
          <cell r="F285">
            <v>1707</v>
          </cell>
        </row>
        <row r="286">
          <cell r="A286" t="str">
            <v>GULF</v>
          </cell>
          <cell r="B286">
            <v>65.75</v>
          </cell>
          <cell r="C286">
            <v>0.38</v>
          </cell>
          <cell r="D286">
            <v>15930300</v>
          </cell>
          <cell r="E286">
            <v>1043176</v>
          </cell>
          <cell r="F286">
            <v>771455</v>
          </cell>
        </row>
        <row r="287">
          <cell r="A287" t="str">
            <v>GUNKUL</v>
          </cell>
          <cell r="B287">
            <v>2.66</v>
          </cell>
          <cell r="C287">
            <v>-2.92</v>
          </cell>
          <cell r="D287">
            <v>16975300</v>
          </cell>
          <cell r="E287">
            <v>45618</v>
          </cell>
          <cell r="F287">
            <v>23628</v>
          </cell>
        </row>
        <row r="288">
          <cell r="A288" t="str">
            <v>GYT</v>
          </cell>
          <cell r="B288">
            <v>157.5</v>
          </cell>
          <cell r="C288">
            <v>0</v>
          </cell>
          <cell r="D288">
            <v>0</v>
          </cell>
          <cell r="E288">
            <v>0</v>
          </cell>
          <cell r="F288">
            <v>1166</v>
          </cell>
        </row>
        <row r="289">
          <cell r="A289" t="str">
            <v>HANA</v>
          </cell>
          <cell r="B289">
            <v>36.75</v>
          </cell>
          <cell r="C289">
            <v>0</v>
          </cell>
          <cell r="D289">
            <v>5932300</v>
          </cell>
          <cell r="E289">
            <v>219622</v>
          </cell>
          <cell r="F289">
            <v>32537</v>
          </cell>
        </row>
        <row r="290">
          <cell r="A290" t="str">
            <v>HARN</v>
          </cell>
          <cell r="B290">
            <v>2.1</v>
          </cell>
          <cell r="C290">
            <v>-1.87</v>
          </cell>
          <cell r="D290">
            <v>143100</v>
          </cell>
          <cell r="E290">
            <v>301</v>
          </cell>
          <cell r="F290">
            <v>1227</v>
          </cell>
        </row>
        <row r="291">
          <cell r="A291" t="str">
            <v>HEALTH</v>
          </cell>
          <cell r="B291">
            <v>0.89</v>
          </cell>
          <cell r="C291">
            <v>-6.32</v>
          </cell>
          <cell r="D291">
            <v>596700</v>
          </cell>
          <cell r="E291">
            <v>543</v>
          </cell>
          <cell r="F291">
            <v>376</v>
          </cell>
        </row>
        <row r="292">
          <cell r="A292" t="str">
            <v>HEMP</v>
          </cell>
          <cell r="B292">
            <v>3.68</v>
          </cell>
          <cell r="C292">
            <v>-4.3499999999999996</v>
          </cell>
          <cell r="D292">
            <v>62900</v>
          </cell>
          <cell r="E292">
            <v>0</v>
          </cell>
          <cell r="F292">
            <v>1408</v>
          </cell>
        </row>
        <row r="293">
          <cell r="A293" t="str">
            <v>HENG</v>
          </cell>
          <cell r="B293">
            <v>1.47</v>
          </cell>
          <cell r="C293">
            <v>0</v>
          </cell>
          <cell r="D293">
            <v>2325100</v>
          </cell>
          <cell r="E293">
            <v>3468</v>
          </cell>
          <cell r="F293">
            <v>5601</v>
          </cell>
        </row>
        <row r="294">
          <cell r="A294" t="str">
            <v>HFT</v>
          </cell>
          <cell r="B294">
            <v>4.5</v>
          </cell>
          <cell r="C294">
            <v>-1.75</v>
          </cell>
          <cell r="D294">
            <v>234500</v>
          </cell>
          <cell r="E294">
            <v>1063</v>
          </cell>
          <cell r="F294">
            <v>2963</v>
          </cell>
        </row>
        <row r="295">
          <cell r="A295" t="str">
            <v>HL</v>
          </cell>
          <cell r="B295">
            <v>8.0500000000000007</v>
          </cell>
          <cell r="C295">
            <v>0</v>
          </cell>
          <cell r="D295">
            <v>38400</v>
          </cell>
          <cell r="E295">
            <v>309</v>
          </cell>
          <cell r="F295">
            <v>2190</v>
          </cell>
        </row>
        <row r="296">
          <cell r="A296" t="str">
            <v>HMPRO</v>
          </cell>
          <cell r="B296">
            <v>9.3000000000000007</v>
          </cell>
          <cell r="C296">
            <v>-3.63</v>
          </cell>
          <cell r="D296">
            <v>32684400</v>
          </cell>
          <cell r="E296">
            <v>307015</v>
          </cell>
          <cell r="F296">
            <v>122306</v>
          </cell>
        </row>
        <row r="297">
          <cell r="A297" t="str">
            <v>HPT</v>
          </cell>
          <cell r="B297">
            <v>0.48</v>
          </cell>
          <cell r="C297">
            <v>0</v>
          </cell>
          <cell r="D297">
            <v>2179900</v>
          </cell>
          <cell r="E297">
            <v>1068</v>
          </cell>
          <cell r="F297">
            <v>318</v>
          </cell>
        </row>
        <row r="298">
          <cell r="A298" t="str">
            <v>HTC</v>
          </cell>
          <cell r="B298">
            <v>16.600000000000001</v>
          </cell>
          <cell r="C298">
            <v>0</v>
          </cell>
          <cell r="D298">
            <v>101700</v>
          </cell>
          <cell r="E298">
            <v>1687</v>
          </cell>
          <cell r="F298">
            <v>6672</v>
          </cell>
        </row>
        <row r="299">
          <cell r="A299" t="str">
            <v>HTECH</v>
          </cell>
          <cell r="B299">
            <v>4.9800000000000004</v>
          </cell>
          <cell r="C299">
            <v>4.62</v>
          </cell>
          <cell r="D299">
            <v>7434300</v>
          </cell>
          <cell r="E299">
            <v>36617</v>
          </cell>
          <cell r="F299">
            <v>1494</v>
          </cell>
        </row>
        <row r="300">
          <cell r="A300" t="str">
            <v>HUMAN</v>
          </cell>
          <cell r="B300">
            <v>11</v>
          </cell>
          <cell r="C300">
            <v>1.85</v>
          </cell>
          <cell r="D300">
            <v>83600</v>
          </cell>
          <cell r="E300">
            <v>912</v>
          </cell>
          <cell r="F300">
            <v>9542</v>
          </cell>
        </row>
        <row r="301">
          <cell r="A301" t="str">
            <v>HYDRO</v>
          </cell>
          <cell r="B301">
            <v>0.31</v>
          </cell>
          <cell r="C301">
            <v>6.9</v>
          </cell>
          <cell r="D301">
            <v>440900</v>
          </cell>
          <cell r="E301">
            <v>133</v>
          </cell>
          <cell r="F301">
            <v>136</v>
          </cell>
        </row>
        <row r="302">
          <cell r="A302" t="str">
            <v>I2</v>
          </cell>
          <cell r="B302">
            <v>1.86</v>
          </cell>
          <cell r="C302">
            <v>-1.06</v>
          </cell>
          <cell r="D302">
            <v>270300</v>
          </cell>
          <cell r="E302">
            <v>507</v>
          </cell>
          <cell r="F302">
            <v>781</v>
          </cell>
        </row>
        <row r="303">
          <cell r="A303" t="str">
            <v>ICC</v>
          </cell>
          <cell r="B303">
            <v>33.25</v>
          </cell>
          <cell r="C303">
            <v>0</v>
          </cell>
          <cell r="D303">
            <v>1100</v>
          </cell>
          <cell r="E303">
            <v>37</v>
          </cell>
          <cell r="F303">
            <v>12136</v>
          </cell>
        </row>
        <row r="304">
          <cell r="A304" t="str">
            <v>ICHI</v>
          </cell>
          <cell r="B304">
            <v>15.2</v>
          </cell>
          <cell r="C304">
            <v>-3.8</v>
          </cell>
          <cell r="D304">
            <v>9568000</v>
          </cell>
          <cell r="E304">
            <v>147108</v>
          </cell>
          <cell r="F304">
            <v>19760</v>
          </cell>
        </row>
        <row r="305">
          <cell r="A305" t="str">
            <v>ICN</v>
          </cell>
          <cell r="B305">
            <v>2.38</v>
          </cell>
          <cell r="C305">
            <v>0.85</v>
          </cell>
          <cell r="D305">
            <v>201300</v>
          </cell>
          <cell r="E305">
            <v>478</v>
          </cell>
          <cell r="F305">
            <v>1586</v>
          </cell>
        </row>
        <row r="306">
          <cell r="A306" t="str">
            <v>IFEC</v>
          </cell>
          <cell r="B306">
            <v>0.05</v>
          </cell>
          <cell r="C306">
            <v>0</v>
          </cell>
          <cell r="D306">
            <v>0</v>
          </cell>
          <cell r="E306">
            <v>0</v>
          </cell>
          <cell r="F306">
            <v>101</v>
          </cell>
        </row>
        <row r="307">
          <cell r="A307" t="str">
            <v>IFS</v>
          </cell>
          <cell r="B307">
            <v>2.5</v>
          </cell>
          <cell r="C307">
            <v>-0.79</v>
          </cell>
          <cell r="D307">
            <v>10100</v>
          </cell>
          <cell r="E307">
            <v>25</v>
          </cell>
          <cell r="F307">
            <v>1234</v>
          </cell>
        </row>
        <row r="308">
          <cell r="A308" t="str">
            <v>IHL</v>
          </cell>
          <cell r="B308">
            <v>2</v>
          </cell>
          <cell r="C308">
            <v>-0.99</v>
          </cell>
          <cell r="D308">
            <v>26900</v>
          </cell>
          <cell r="E308">
            <v>54</v>
          </cell>
          <cell r="F308">
            <v>1186</v>
          </cell>
        </row>
        <row r="309">
          <cell r="A309" t="str">
            <v>IIG</v>
          </cell>
          <cell r="B309">
            <v>6.25</v>
          </cell>
          <cell r="C309">
            <v>1.63</v>
          </cell>
          <cell r="D309">
            <v>497100</v>
          </cell>
          <cell r="E309">
            <v>3109</v>
          </cell>
          <cell r="F309">
            <v>698</v>
          </cell>
        </row>
        <row r="310">
          <cell r="A310" t="str">
            <v>III</v>
          </cell>
          <cell r="B310">
            <v>6</v>
          </cell>
          <cell r="C310">
            <v>0.84</v>
          </cell>
          <cell r="D310">
            <v>368300</v>
          </cell>
          <cell r="E310">
            <v>2223</v>
          </cell>
          <cell r="F310">
            <v>4847</v>
          </cell>
        </row>
        <row r="311">
          <cell r="A311" t="str">
            <v>ILINK</v>
          </cell>
          <cell r="B311">
            <v>6.1</v>
          </cell>
          <cell r="C311">
            <v>-1.61</v>
          </cell>
          <cell r="D311">
            <v>385200</v>
          </cell>
          <cell r="E311">
            <v>2378</v>
          </cell>
          <cell r="F311">
            <v>3316</v>
          </cell>
        </row>
        <row r="312">
          <cell r="A312" t="str">
            <v>ILM</v>
          </cell>
          <cell r="B312">
            <v>17.399999999999999</v>
          </cell>
          <cell r="C312">
            <v>-1.1399999999999999</v>
          </cell>
          <cell r="D312">
            <v>88500</v>
          </cell>
          <cell r="E312">
            <v>1548</v>
          </cell>
          <cell r="F312">
            <v>8888</v>
          </cell>
        </row>
        <row r="313">
          <cell r="A313" t="str">
            <v>IMH</v>
          </cell>
          <cell r="B313">
            <v>5.2</v>
          </cell>
          <cell r="C313">
            <v>-0.95</v>
          </cell>
          <cell r="D313">
            <v>19800</v>
          </cell>
          <cell r="E313">
            <v>102</v>
          </cell>
          <cell r="F313">
            <v>1118</v>
          </cell>
        </row>
        <row r="314">
          <cell r="A314" t="str">
            <v>IND</v>
          </cell>
          <cell r="B314">
            <v>0.83</v>
          </cell>
          <cell r="C314">
            <v>3.75</v>
          </cell>
          <cell r="D314">
            <v>38198400</v>
          </cell>
          <cell r="E314">
            <v>34869</v>
          </cell>
          <cell r="F314">
            <v>291</v>
          </cell>
        </row>
        <row r="315">
          <cell r="A315" t="str">
            <v>INET</v>
          </cell>
          <cell r="B315">
            <v>4.24</v>
          </cell>
          <cell r="C315">
            <v>-1.4</v>
          </cell>
          <cell r="D315">
            <v>3771900</v>
          </cell>
          <cell r="E315">
            <v>15933</v>
          </cell>
          <cell r="F315">
            <v>2135</v>
          </cell>
        </row>
        <row r="316">
          <cell r="A316" t="str">
            <v>INGRS</v>
          </cell>
          <cell r="B316">
            <v>0.35</v>
          </cell>
          <cell r="C316">
            <v>-2.78</v>
          </cell>
          <cell r="D316">
            <v>326000</v>
          </cell>
          <cell r="E316">
            <v>114</v>
          </cell>
          <cell r="F316">
            <v>506</v>
          </cell>
        </row>
        <row r="317">
          <cell r="A317" t="str">
            <v>INOX</v>
          </cell>
          <cell r="B317">
            <v>0.56000000000000005</v>
          </cell>
          <cell r="C317">
            <v>5.66</v>
          </cell>
          <cell r="D317">
            <v>3824300</v>
          </cell>
          <cell r="E317">
            <v>2149</v>
          </cell>
          <cell r="F317">
            <v>4366</v>
          </cell>
        </row>
        <row r="318">
          <cell r="A318" t="str">
            <v>INSET</v>
          </cell>
          <cell r="B318">
            <v>3.3</v>
          </cell>
          <cell r="C318">
            <v>5.0999999999999996</v>
          </cell>
          <cell r="D318">
            <v>48225300</v>
          </cell>
          <cell r="E318">
            <v>156461</v>
          </cell>
          <cell r="F318">
            <v>2682</v>
          </cell>
        </row>
        <row r="319">
          <cell r="A319" t="str">
            <v>INSURE</v>
          </cell>
          <cell r="B319">
            <v>85.75</v>
          </cell>
          <cell r="C319">
            <v>-6.28</v>
          </cell>
          <cell r="D319">
            <v>200</v>
          </cell>
          <cell r="E319">
            <v>18</v>
          </cell>
          <cell r="F319">
            <v>1098</v>
          </cell>
        </row>
        <row r="320">
          <cell r="A320" t="str">
            <v>INTUCH</v>
          </cell>
          <cell r="B320">
            <v>107.5</v>
          </cell>
          <cell r="C320">
            <v>0.47</v>
          </cell>
          <cell r="D320">
            <v>4616000</v>
          </cell>
          <cell r="E320">
            <v>492438</v>
          </cell>
          <cell r="F320">
            <v>343116</v>
          </cell>
        </row>
        <row r="321">
          <cell r="A321" t="str">
            <v>IP</v>
          </cell>
          <cell r="B321">
            <v>3.96</v>
          </cell>
          <cell r="C321">
            <v>0</v>
          </cell>
          <cell r="D321">
            <v>396000</v>
          </cell>
          <cell r="E321">
            <v>1546</v>
          </cell>
          <cell r="F321">
            <v>2361</v>
          </cell>
        </row>
        <row r="322">
          <cell r="A322" t="str">
            <v>IRC</v>
          </cell>
          <cell r="B322">
            <v>14</v>
          </cell>
          <cell r="C322">
            <v>0</v>
          </cell>
          <cell r="D322">
            <v>21600</v>
          </cell>
          <cell r="E322">
            <v>303</v>
          </cell>
          <cell r="F322">
            <v>2691</v>
          </cell>
        </row>
        <row r="323">
          <cell r="A323" t="str">
            <v>IRCP</v>
          </cell>
          <cell r="B323">
            <v>0.56999999999999995</v>
          </cell>
          <cell r="C323">
            <v>0</v>
          </cell>
          <cell r="D323">
            <v>366900</v>
          </cell>
          <cell r="E323">
            <v>210</v>
          </cell>
          <cell r="F323">
            <v>355</v>
          </cell>
        </row>
        <row r="324">
          <cell r="A324" t="str">
            <v>IRPC</v>
          </cell>
          <cell r="B324">
            <v>1.48</v>
          </cell>
          <cell r="C324">
            <v>-1.33</v>
          </cell>
          <cell r="D324">
            <v>9480100</v>
          </cell>
          <cell r="E324">
            <v>14135</v>
          </cell>
          <cell r="F324">
            <v>30243</v>
          </cell>
        </row>
        <row r="325">
          <cell r="A325" t="str">
            <v>IT</v>
          </cell>
          <cell r="B325">
            <v>4.9000000000000004</v>
          </cell>
          <cell r="C325">
            <v>0.82</v>
          </cell>
          <cell r="D325">
            <v>53900</v>
          </cell>
          <cell r="E325">
            <v>264</v>
          </cell>
          <cell r="F325">
            <v>1795</v>
          </cell>
        </row>
        <row r="326">
          <cell r="A326" t="str">
            <v>ITC</v>
          </cell>
          <cell r="B326">
            <v>24.4</v>
          </cell>
          <cell r="C326">
            <v>-0.81</v>
          </cell>
          <cell r="D326">
            <v>5599300</v>
          </cell>
          <cell r="E326">
            <v>136170</v>
          </cell>
          <cell r="F326">
            <v>73200</v>
          </cell>
        </row>
        <row r="327">
          <cell r="A327" t="str">
            <v>ITD</v>
          </cell>
          <cell r="B327">
            <v>0.68</v>
          </cell>
          <cell r="C327">
            <v>0</v>
          </cell>
          <cell r="D327">
            <v>1708200</v>
          </cell>
          <cell r="E327">
            <v>1145</v>
          </cell>
          <cell r="F327">
            <v>3590</v>
          </cell>
        </row>
        <row r="328">
          <cell r="A328" t="str">
            <v>ITEL</v>
          </cell>
          <cell r="B328">
            <v>2.2999999999999998</v>
          </cell>
          <cell r="C328">
            <v>1.77</v>
          </cell>
          <cell r="D328">
            <v>4873200</v>
          </cell>
          <cell r="E328">
            <v>11173</v>
          </cell>
          <cell r="F328">
            <v>3167</v>
          </cell>
        </row>
        <row r="329">
          <cell r="A329" t="str">
            <v>ITNS</v>
          </cell>
          <cell r="B329">
            <v>1.72</v>
          </cell>
          <cell r="C329">
            <v>0.57999999999999996</v>
          </cell>
          <cell r="D329">
            <v>26800</v>
          </cell>
          <cell r="E329">
            <v>45</v>
          </cell>
          <cell r="F329">
            <v>378</v>
          </cell>
        </row>
        <row r="330">
          <cell r="A330" t="str">
            <v>ITTHI</v>
          </cell>
          <cell r="B330">
            <v>2</v>
          </cell>
          <cell r="C330">
            <v>-3.85</v>
          </cell>
          <cell r="D330">
            <v>233200</v>
          </cell>
          <cell r="E330">
            <v>474</v>
          </cell>
          <cell r="F330">
            <v>540</v>
          </cell>
        </row>
        <row r="331">
          <cell r="A331" t="str">
            <v>IVL</v>
          </cell>
          <cell r="B331">
            <v>25.25</v>
          </cell>
          <cell r="C331">
            <v>1</v>
          </cell>
          <cell r="D331">
            <v>11286800</v>
          </cell>
          <cell r="E331">
            <v>285980</v>
          </cell>
          <cell r="F331">
            <v>141767</v>
          </cell>
        </row>
        <row r="332">
          <cell r="A332" t="str">
            <v>J</v>
          </cell>
          <cell r="B332">
            <v>1.43</v>
          </cell>
          <cell r="C332">
            <v>-2.0499999999999998</v>
          </cell>
          <cell r="D332">
            <v>218500</v>
          </cell>
          <cell r="E332">
            <v>313</v>
          </cell>
          <cell r="F332">
            <v>2089</v>
          </cell>
        </row>
        <row r="333">
          <cell r="A333" t="str">
            <v>JAK</v>
          </cell>
          <cell r="B333">
            <v>1.39</v>
          </cell>
          <cell r="C333">
            <v>11.2</v>
          </cell>
          <cell r="D333">
            <v>676200</v>
          </cell>
          <cell r="E333">
            <v>903</v>
          </cell>
          <cell r="F333">
            <v>400</v>
          </cell>
        </row>
        <row r="334">
          <cell r="A334" t="str">
            <v>JAS</v>
          </cell>
          <cell r="B334">
            <v>2.2599999999999998</v>
          </cell>
          <cell r="C334">
            <v>0.89</v>
          </cell>
          <cell r="D334">
            <v>16912800</v>
          </cell>
          <cell r="E334">
            <v>38288</v>
          </cell>
          <cell r="F334">
            <v>19420</v>
          </cell>
        </row>
        <row r="335">
          <cell r="A335" t="str">
            <v>JCK</v>
          </cell>
          <cell r="B335">
            <v>0.26</v>
          </cell>
          <cell r="C335">
            <v>0</v>
          </cell>
          <cell r="D335">
            <v>5486500</v>
          </cell>
          <cell r="E335">
            <v>1400</v>
          </cell>
          <cell r="F335">
            <v>989</v>
          </cell>
        </row>
        <row r="336">
          <cell r="A336" t="str">
            <v>JCKH</v>
          </cell>
          <cell r="B336">
            <v>0.03</v>
          </cell>
          <cell r="C336">
            <v>0</v>
          </cell>
          <cell r="D336">
            <v>425500</v>
          </cell>
          <cell r="E336">
            <v>10</v>
          </cell>
          <cell r="F336">
            <v>228</v>
          </cell>
        </row>
        <row r="337">
          <cell r="A337" t="str">
            <v>JCT</v>
          </cell>
          <cell r="B337">
            <v>80.5</v>
          </cell>
          <cell r="C337">
            <v>-0.62</v>
          </cell>
          <cell r="D337">
            <v>100</v>
          </cell>
          <cell r="E337">
            <v>8</v>
          </cell>
          <cell r="F337">
            <v>1087</v>
          </cell>
        </row>
        <row r="338">
          <cell r="A338" t="str">
            <v>JDF</v>
          </cell>
          <cell r="B338">
            <v>2.02</v>
          </cell>
          <cell r="C338">
            <v>0</v>
          </cell>
          <cell r="D338">
            <v>18500</v>
          </cell>
          <cell r="E338">
            <v>37</v>
          </cell>
          <cell r="F338">
            <v>1212</v>
          </cell>
        </row>
        <row r="339">
          <cell r="A339" t="str">
            <v>JKN</v>
          </cell>
          <cell r="B339">
            <v>0.31</v>
          </cell>
          <cell r="C339">
            <v>0</v>
          </cell>
          <cell r="D339">
            <v>0</v>
          </cell>
          <cell r="E339">
            <v>0</v>
          </cell>
          <cell r="F339">
            <v>320</v>
          </cell>
        </row>
        <row r="340">
          <cell r="A340" t="str">
            <v>JMART</v>
          </cell>
          <cell r="B340">
            <v>15.1</v>
          </cell>
          <cell r="C340">
            <v>-0.66</v>
          </cell>
          <cell r="D340">
            <v>3294300</v>
          </cell>
          <cell r="E340">
            <v>50237</v>
          </cell>
          <cell r="F340">
            <v>22223</v>
          </cell>
        </row>
        <row r="341">
          <cell r="A341" t="str">
            <v>JMT</v>
          </cell>
          <cell r="B341">
            <v>19.399999999999999</v>
          </cell>
          <cell r="C341">
            <v>-0.51</v>
          </cell>
          <cell r="D341">
            <v>15656800</v>
          </cell>
          <cell r="E341">
            <v>306635</v>
          </cell>
          <cell r="F341">
            <v>28319</v>
          </cell>
        </row>
        <row r="342">
          <cell r="A342" t="str">
            <v>JPARK</v>
          </cell>
          <cell r="B342">
            <v>7.65</v>
          </cell>
          <cell r="C342">
            <v>2.68</v>
          </cell>
          <cell r="D342">
            <v>2731300</v>
          </cell>
          <cell r="E342">
            <v>20680</v>
          </cell>
          <cell r="F342">
            <v>3060</v>
          </cell>
        </row>
        <row r="343">
          <cell r="A343" t="str">
            <v>JR</v>
          </cell>
          <cell r="B343">
            <v>3.16</v>
          </cell>
          <cell r="C343">
            <v>-0.63</v>
          </cell>
          <cell r="D343">
            <v>122800</v>
          </cell>
          <cell r="E343">
            <v>387</v>
          </cell>
          <cell r="F343">
            <v>2417</v>
          </cell>
        </row>
        <row r="344">
          <cell r="A344" t="str">
            <v>JSP</v>
          </cell>
          <cell r="B344">
            <v>2</v>
          </cell>
          <cell r="C344">
            <v>-0.99</v>
          </cell>
          <cell r="D344">
            <v>97100</v>
          </cell>
          <cell r="E344">
            <v>196</v>
          </cell>
          <cell r="F344">
            <v>968</v>
          </cell>
        </row>
        <row r="345">
          <cell r="A345" t="str">
            <v>JTS</v>
          </cell>
          <cell r="B345">
            <v>70</v>
          </cell>
          <cell r="C345">
            <v>-1.06</v>
          </cell>
          <cell r="D345">
            <v>794000</v>
          </cell>
          <cell r="E345">
            <v>56076</v>
          </cell>
          <cell r="F345">
            <v>49452</v>
          </cell>
        </row>
        <row r="346">
          <cell r="A346" t="str">
            <v>JUBILE</v>
          </cell>
          <cell r="B346">
            <v>13.5</v>
          </cell>
          <cell r="C346">
            <v>0</v>
          </cell>
          <cell r="D346">
            <v>6900</v>
          </cell>
          <cell r="E346">
            <v>93</v>
          </cell>
          <cell r="F346">
            <v>2353</v>
          </cell>
        </row>
        <row r="347">
          <cell r="A347" t="str">
            <v>K</v>
          </cell>
          <cell r="B347">
            <v>1.34</v>
          </cell>
          <cell r="C347">
            <v>0</v>
          </cell>
          <cell r="D347">
            <v>224900</v>
          </cell>
          <cell r="E347">
            <v>301</v>
          </cell>
          <cell r="F347">
            <v>736</v>
          </cell>
        </row>
        <row r="348">
          <cell r="A348" t="str">
            <v>KAMART</v>
          </cell>
          <cell r="B348">
            <v>11.7</v>
          </cell>
          <cell r="C348">
            <v>-0.85</v>
          </cell>
          <cell r="D348">
            <v>2381000</v>
          </cell>
          <cell r="E348">
            <v>28011</v>
          </cell>
          <cell r="F348">
            <v>15015</v>
          </cell>
        </row>
        <row r="349">
          <cell r="A349" t="str">
            <v>KASET</v>
          </cell>
          <cell r="B349">
            <v>0.99</v>
          </cell>
          <cell r="C349">
            <v>1.02</v>
          </cell>
          <cell r="D349">
            <v>109000</v>
          </cell>
          <cell r="E349">
            <v>108</v>
          </cell>
          <cell r="F349">
            <v>275</v>
          </cell>
        </row>
        <row r="350">
          <cell r="A350" t="str">
            <v>KBANK</v>
          </cell>
          <cell r="B350">
            <v>145.5</v>
          </cell>
          <cell r="C350">
            <v>-2.02</v>
          </cell>
          <cell r="D350">
            <v>6245600</v>
          </cell>
          <cell r="E350">
            <v>915248</v>
          </cell>
          <cell r="F350">
            <v>345922</v>
          </cell>
        </row>
        <row r="351">
          <cell r="A351" t="str">
            <v>KBS</v>
          </cell>
          <cell r="B351">
            <v>6.1</v>
          </cell>
          <cell r="C351">
            <v>-1.61</v>
          </cell>
          <cell r="D351">
            <v>601100</v>
          </cell>
          <cell r="E351">
            <v>3708</v>
          </cell>
          <cell r="F351">
            <v>3720</v>
          </cell>
        </row>
        <row r="352">
          <cell r="A352" t="str">
            <v>KC</v>
          </cell>
          <cell r="B352">
            <v>0.08</v>
          </cell>
          <cell r="C352">
            <v>-11.11</v>
          </cell>
          <cell r="D352">
            <v>6786000</v>
          </cell>
          <cell r="E352">
            <v>587</v>
          </cell>
          <cell r="F352">
            <v>364</v>
          </cell>
        </row>
        <row r="353">
          <cell r="A353" t="str">
            <v>KCAR</v>
          </cell>
          <cell r="B353">
            <v>4.9000000000000004</v>
          </cell>
          <cell r="C353">
            <v>0.41</v>
          </cell>
          <cell r="D353">
            <v>20900</v>
          </cell>
          <cell r="E353">
            <v>102</v>
          </cell>
          <cell r="F353">
            <v>1225</v>
          </cell>
        </row>
        <row r="354">
          <cell r="A354" t="str">
            <v>KCC</v>
          </cell>
          <cell r="B354">
            <v>2.94</v>
          </cell>
          <cell r="C354">
            <v>0</v>
          </cell>
          <cell r="D354">
            <v>117000</v>
          </cell>
          <cell r="E354">
            <v>346</v>
          </cell>
          <cell r="F354">
            <v>1818</v>
          </cell>
        </row>
        <row r="355">
          <cell r="A355" t="str">
            <v>KCCAMC</v>
          </cell>
          <cell r="B355">
            <v>1.93</v>
          </cell>
          <cell r="C355">
            <v>0</v>
          </cell>
          <cell r="D355">
            <v>0</v>
          </cell>
          <cell r="E355">
            <v>0</v>
          </cell>
          <cell r="F355">
            <v>1197</v>
          </cell>
        </row>
        <row r="356">
          <cell r="A356" t="str">
            <v>KCE</v>
          </cell>
          <cell r="B356">
            <v>33.25</v>
          </cell>
          <cell r="C356">
            <v>-1.48</v>
          </cell>
          <cell r="D356">
            <v>12545300</v>
          </cell>
          <cell r="E356">
            <v>420525</v>
          </cell>
          <cell r="F356">
            <v>39304</v>
          </cell>
        </row>
        <row r="357">
          <cell r="A357" t="str">
            <v>KCG</v>
          </cell>
          <cell r="B357">
            <v>9.4499999999999993</v>
          </cell>
          <cell r="C357">
            <v>-3.08</v>
          </cell>
          <cell r="D357">
            <v>2200100</v>
          </cell>
          <cell r="E357">
            <v>21066</v>
          </cell>
          <cell r="F357">
            <v>5150</v>
          </cell>
        </row>
        <row r="358">
          <cell r="A358" t="str">
            <v>KCM</v>
          </cell>
          <cell r="B358">
            <v>0.34</v>
          </cell>
          <cell r="C358">
            <v>0</v>
          </cell>
          <cell r="D358">
            <v>8900</v>
          </cell>
          <cell r="E358">
            <v>3</v>
          </cell>
          <cell r="F358">
            <v>231</v>
          </cell>
        </row>
        <row r="359">
          <cell r="A359" t="str">
            <v>KDH</v>
          </cell>
          <cell r="B359">
            <v>90</v>
          </cell>
          <cell r="C359">
            <v>0</v>
          </cell>
          <cell r="D359">
            <v>0</v>
          </cell>
          <cell r="E359">
            <v>0</v>
          </cell>
          <cell r="F359">
            <v>1745</v>
          </cell>
        </row>
        <row r="360">
          <cell r="A360" t="str">
            <v>KEX</v>
          </cell>
          <cell r="B360">
            <v>2.44</v>
          </cell>
          <cell r="C360">
            <v>0.83</v>
          </cell>
          <cell r="D360">
            <v>266700</v>
          </cell>
          <cell r="E360">
            <v>645</v>
          </cell>
          <cell r="F360">
            <v>8552</v>
          </cell>
        </row>
        <row r="361">
          <cell r="A361" t="str">
            <v>KGEN</v>
          </cell>
          <cell r="B361">
            <v>1.82</v>
          </cell>
          <cell r="C361">
            <v>-1.0900000000000001</v>
          </cell>
          <cell r="D361">
            <v>21317600</v>
          </cell>
          <cell r="E361">
            <v>39009</v>
          </cell>
          <cell r="F361">
            <v>3037</v>
          </cell>
        </row>
        <row r="362">
          <cell r="A362" t="str">
            <v>KGI</v>
          </cell>
          <cell r="B362">
            <v>4.4000000000000004</v>
          </cell>
          <cell r="C362">
            <v>0</v>
          </cell>
          <cell r="D362">
            <v>678500</v>
          </cell>
          <cell r="E362">
            <v>2969</v>
          </cell>
          <cell r="F362">
            <v>8764</v>
          </cell>
        </row>
        <row r="363">
          <cell r="A363" t="str">
            <v>KIAT</v>
          </cell>
          <cell r="B363">
            <v>0.35</v>
          </cell>
          <cell r="C363">
            <v>0</v>
          </cell>
          <cell r="D363">
            <v>804200</v>
          </cell>
          <cell r="E363">
            <v>280</v>
          </cell>
          <cell r="F363">
            <v>1051</v>
          </cell>
        </row>
        <row r="364">
          <cell r="A364" t="str">
            <v>KISS</v>
          </cell>
          <cell r="B364">
            <v>4.5</v>
          </cell>
          <cell r="C364">
            <v>-0.44</v>
          </cell>
          <cell r="D364">
            <v>195200</v>
          </cell>
          <cell r="E364">
            <v>880</v>
          </cell>
          <cell r="F364">
            <v>2700</v>
          </cell>
        </row>
        <row r="365">
          <cell r="A365" t="str">
            <v>KJL</v>
          </cell>
          <cell r="B365">
            <v>7.4</v>
          </cell>
          <cell r="C365">
            <v>2.0699999999999998</v>
          </cell>
          <cell r="D365">
            <v>43700</v>
          </cell>
          <cell r="E365">
            <v>322</v>
          </cell>
          <cell r="F365">
            <v>1682</v>
          </cell>
        </row>
        <row r="366">
          <cell r="A366" t="str">
            <v>KK</v>
          </cell>
          <cell r="B366">
            <v>1.59</v>
          </cell>
          <cell r="C366">
            <v>0</v>
          </cell>
          <cell r="D366">
            <v>473600</v>
          </cell>
          <cell r="E366">
            <v>775</v>
          </cell>
          <cell r="F366">
            <v>384</v>
          </cell>
        </row>
        <row r="367">
          <cell r="A367" t="str">
            <v>KKC</v>
          </cell>
          <cell r="B367">
            <v>0.04</v>
          </cell>
          <cell r="C367">
            <v>0</v>
          </cell>
          <cell r="D367">
            <v>0</v>
          </cell>
          <cell r="E367">
            <v>0</v>
          </cell>
          <cell r="F367">
            <v>60</v>
          </cell>
        </row>
        <row r="368">
          <cell r="A368" t="str">
            <v>KKP</v>
          </cell>
          <cell r="B368">
            <v>53.75</v>
          </cell>
          <cell r="C368">
            <v>-0.46</v>
          </cell>
          <cell r="D368">
            <v>4076000</v>
          </cell>
          <cell r="E368">
            <v>222506</v>
          </cell>
          <cell r="F368">
            <v>45513</v>
          </cell>
        </row>
        <row r="369">
          <cell r="A369" t="str">
            <v>KLINIQ</v>
          </cell>
          <cell r="B369">
            <v>32</v>
          </cell>
          <cell r="C369">
            <v>0.79</v>
          </cell>
          <cell r="D369">
            <v>491700</v>
          </cell>
          <cell r="E369">
            <v>15569</v>
          </cell>
          <cell r="F369">
            <v>7040</v>
          </cell>
        </row>
        <row r="370">
          <cell r="A370" t="str">
            <v>KOOL</v>
          </cell>
          <cell r="B370">
            <v>0.39</v>
          </cell>
          <cell r="C370">
            <v>0</v>
          </cell>
          <cell r="D370">
            <v>599800</v>
          </cell>
          <cell r="E370">
            <v>234</v>
          </cell>
          <cell r="F370">
            <v>964</v>
          </cell>
        </row>
        <row r="371">
          <cell r="A371" t="str">
            <v>KSL</v>
          </cell>
          <cell r="B371">
            <v>2.04</v>
          </cell>
          <cell r="C371">
            <v>0</v>
          </cell>
          <cell r="D371">
            <v>498900</v>
          </cell>
          <cell r="E371">
            <v>1018</v>
          </cell>
          <cell r="F371">
            <v>8997</v>
          </cell>
        </row>
        <row r="372">
          <cell r="A372" t="str">
            <v>KTB</v>
          </cell>
          <cell r="B372">
            <v>20.7</v>
          </cell>
          <cell r="C372">
            <v>-0.96</v>
          </cell>
          <cell r="D372">
            <v>15178900</v>
          </cell>
          <cell r="E372">
            <v>315624</v>
          </cell>
          <cell r="F372">
            <v>289304</v>
          </cell>
        </row>
        <row r="373">
          <cell r="A373" t="str">
            <v>KTC</v>
          </cell>
          <cell r="B373">
            <v>47.5</v>
          </cell>
          <cell r="C373">
            <v>-1.55</v>
          </cell>
          <cell r="D373">
            <v>9437400</v>
          </cell>
          <cell r="E373">
            <v>448687</v>
          </cell>
          <cell r="F373">
            <v>123760</v>
          </cell>
        </row>
        <row r="374">
          <cell r="A374" t="str">
            <v>KTIS</v>
          </cell>
          <cell r="B374">
            <v>2.84</v>
          </cell>
          <cell r="C374">
            <v>0</v>
          </cell>
          <cell r="D374">
            <v>23600</v>
          </cell>
          <cell r="E374">
            <v>66</v>
          </cell>
          <cell r="F374">
            <v>10962</v>
          </cell>
        </row>
        <row r="375">
          <cell r="A375" t="str">
            <v>KTMS</v>
          </cell>
          <cell r="B375">
            <v>2.38</v>
          </cell>
          <cell r="C375">
            <v>0</v>
          </cell>
          <cell r="D375">
            <v>30200</v>
          </cell>
          <cell r="E375">
            <v>72</v>
          </cell>
          <cell r="F375">
            <v>714</v>
          </cell>
        </row>
        <row r="376">
          <cell r="A376" t="str">
            <v>KUMWEL</v>
          </cell>
          <cell r="B376">
            <v>1.71</v>
          </cell>
          <cell r="C376">
            <v>-1.72</v>
          </cell>
          <cell r="D376">
            <v>12200</v>
          </cell>
          <cell r="E376">
            <v>21</v>
          </cell>
          <cell r="F376">
            <v>735</v>
          </cell>
        </row>
        <row r="377">
          <cell r="A377" t="str">
            <v>KUN</v>
          </cell>
          <cell r="B377">
            <v>1.32</v>
          </cell>
          <cell r="C377">
            <v>0</v>
          </cell>
          <cell r="D377">
            <v>15800</v>
          </cell>
          <cell r="E377">
            <v>20</v>
          </cell>
          <cell r="F377">
            <v>974</v>
          </cell>
        </row>
        <row r="378">
          <cell r="A378" t="str">
            <v>KWC</v>
          </cell>
          <cell r="B378">
            <v>322</v>
          </cell>
          <cell r="C378">
            <v>0</v>
          </cell>
          <cell r="D378">
            <v>0</v>
          </cell>
          <cell r="E378">
            <v>0</v>
          </cell>
          <cell r="F378">
            <v>1932</v>
          </cell>
        </row>
        <row r="379">
          <cell r="A379" t="str">
            <v>KWI</v>
          </cell>
          <cell r="B379">
            <v>0.51</v>
          </cell>
          <cell r="C379">
            <v>8.51</v>
          </cell>
          <cell r="D379">
            <v>5969800</v>
          </cell>
          <cell r="E379">
            <v>3115</v>
          </cell>
          <cell r="F379">
            <v>961</v>
          </cell>
        </row>
        <row r="380">
          <cell r="A380" t="str">
            <v>KWM</v>
          </cell>
          <cell r="B380">
            <v>1.3</v>
          </cell>
          <cell r="C380">
            <v>-2.99</v>
          </cell>
          <cell r="D380">
            <v>292300</v>
          </cell>
          <cell r="E380">
            <v>383</v>
          </cell>
          <cell r="F380">
            <v>635</v>
          </cell>
        </row>
        <row r="381">
          <cell r="A381" t="str">
            <v>KYE</v>
          </cell>
          <cell r="B381">
            <v>291</v>
          </cell>
          <cell r="C381">
            <v>-0.34</v>
          </cell>
          <cell r="D381">
            <v>500</v>
          </cell>
          <cell r="E381">
            <v>146</v>
          </cell>
          <cell r="F381">
            <v>5762</v>
          </cell>
        </row>
        <row r="382">
          <cell r="A382" t="str">
            <v>L&amp;E</v>
          </cell>
          <cell r="B382">
            <v>1.2</v>
          </cell>
          <cell r="C382">
            <v>0</v>
          </cell>
          <cell r="D382">
            <v>21200</v>
          </cell>
          <cell r="E382">
            <v>25</v>
          </cell>
          <cell r="F382">
            <v>590</v>
          </cell>
        </row>
        <row r="383">
          <cell r="A383" t="str">
            <v>LALIN</v>
          </cell>
          <cell r="B383">
            <v>6.4</v>
          </cell>
          <cell r="C383">
            <v>0</v>
          </cell>
          <cell r="D383">
            <v>40600</v>
          </cell>
          <cell r="E383">
            <v>260</v>
          </cell>
          <cell r="F383">
            <v>5920</v>
          </cell>
        </row>
        <row r="384">
          <cell r="A384" t="str">
            <v>LANNA</v>
          </cell>
          <cell r="B384">
            <v>16</v>
          </cell>
          <cell r="C384">
            <v>-0.62</v>
          </cell>
          <cell r="D384">
            <v>298100</v>
          </cell>
          <cell r="E384">
            <v>4776</v>
          </cell>
          <cell r="F384">
            <v>8400</v>
          </cell>
        </row>
        <row r="385">
          <cell r="A385" t="str">
            <v>LDC</v>
          </cell>
          <cell r="B385">
            <v>0.59</v>
          </cell>
          <cell r="C385">
            <v>1.72</v>
          </cell>
          <cell r="D385">
            <v>314800</v>
          </cell>
          <cell r="E385">
            <v>188</v>
          </cell>
          <cell r="F385">
            <v>354</v>
          </cell>
        </row>
        <row r="386">
          <cell r="A386" t="str">
            <v>LEE</v>
          </cell>
          <cell r="B386">
            <v>2.48</v>
          </cell>
          <cell r="C386">
            <v>-0.8</v>
          </cell>
          <cell r="D386">
            <v>4500</v>
          </cell>
          <cell r="E386">
            <v>11</v>
          </cell>
          <cell r="F386">
            <v>2287</v>
          </cell>
        </row>
        <row r="387">
          <cell r="A387" t="str">
            <v>LEO</v>
          </cell>
          <cell r="B387">
            <v>3.86</v>
          </cell>
          <cell r="C387">
            <v>-2.0299999999999998</v>
          </cell>
          <cell r="D387">
            <v>99600</v>
          </cell>
          <cell r="E387">
            <v>388</v>
          </cell>
          <cell r="F387">
            <v>1235</v>
          </cell>
        </row>
        <row r="388">
          <cell r="A388" t="str">
            <v>LH</v>
          </cell>
          <cell r="B388">
            <v>5.7</v>
          </cell>
          <cell r="C388">
            <v>-1.72</v>
          </cell>
          <cell r="D388">
            <v>15913100</v>
          </cell>
          <cell r="E388">
            <v>91252</v>
          </cell>
          <cell r="F388">
            <v>68113</v>
          </cell>
        </row>
        <row r="389">
          <cell r="A389" t="str">
            <v>LHFG</v>
          </cell>
          <cell r="B389">
            <v>0.86</v>
          </cell>
          <cell r="C389">
            <v>1.18</v>
          </cell>
          <cell r="D389">
            <v>6047300</v>
          </cell>
          <cell r="E389">
            <v>5149</v>
          </cell>
          <cell r="F389">
            <v>18218</v>
          </cell>
        </row>
        <row r="390">
          <cell r="A390" t="str">
            <v>LHK</v>
          </cell>
          <cell r="B390">
            <v>3.88</v>
          </cell>
          <cell r="C390">
            <v>0</v>
          </cell>
          <cell r="D390">
            <v>105900</v>
          </cell>
          <cell r="E390">
            <v>409</v>
          </cell>
          <cell r="F390">
            <v>1486</v>
          </cell>
        </row>
        <row r="391">
          <cell r="A391" t="str">
            <v>LIT</v>
          </cell>
          <cell r="B391">
            <v>1.1200000000000001</v>
          </cell>
          <cell r="C391">
            <v>3.7</v>
          </cell>
          <cell r="D391">
            <v>205400</v>
          </cell>
          <cell r="E391">
            <v>229</v>
          </cell>
          <cell r="F391">
            <v>496</v>
          </cell>
        </row>
        <row r="392">
          <cell r="A392" t="str">
            <v>LOXLEY</v>
          </cell>
          <cell r="B392">
            <v>1.41</v>
          </cell>
          <cell r="C392">
            <v>0</v>
          </cell>
          <cell r="D392">
            <v>147400</v>
          </cell>
          <cell r="E392">
            <v>208</v>
          </cell>
          <cell r="F392">
            <v>3194</v>
          </cell>
        </row>
        <row r="393">
          <cell r="A393" t="str">
            <v>LPH</v>
          </cell>
          <cell r="B393">
            <v>4.5</v>
          </cell>
          <cell r="C393">
            <v>0</v>
          </cell>
          <cell r="D393">
            <v>28400</v>
          </cell>
          <cell r="E393">
            <v>128</v>
          </cell>
          <cell r="F393">
            <v>3240</v>
          </cell>
        </row>
        <row r="394">
          <cell r="A394" t="str">
            <v>LPN</v>
          </cell>
          <cell r="B394">
            <v>2.96</v>
          </cell>
          <cell r="C394">
            <v>-3.27</v>
          </cell>
          <cell r="D394">
            <v>1452600</v>
          </cell>
          <cell r="E394">
            <v>4326</v>
          </cell>
          <cell r="F394">
            <v>4304</v>
          </cell>
        </row>
        <row r="395">
          <cell r="A395" t="str">
            <v>LRH</v>
          </cell>
          <cell r="B395">
            <v>38.5</v>
          </cell>
          <cell r="C395">
            <v>1.32</v>
          </cell>
          <cell r="D395">
            <v>900</v>
          </cell>
          <cell r="E395">
            <v>35</v>
          </cell>
          <cell r="F395">
            <v>6417</v>
          </cell>
        </row>
        <row r="396">
          <cell r="A396" t="str">
            <v>LST</v>
          </cell>
          <cell r="B396">
            <v>4.8600000000000003</v>
          </cell>
          <cell r="C396">
            <v>0.41</v>
          </cell>
          <cell r="D396">
            <v>148900</v>
          </cell>
          <cell r="E396">
            <v>717</v>
          </cell>
          <cell r="F396">
            <v>3969</v>
          </cell>
        </row>
        <row r="397">
          <cell r="A397" t="str">
            <v>LTS</v>
          </cell>
          <cell r="B397">
            <v>11.1</v>
          </cell>
          <cell r="C397">
            <v>0.91</v>
          </cell>
          <cell r="D397">
            <v>495800</v>
          </cell>
          <cell r="E397">
            <v>5564</v>
          </cell>
          <cell r="F397">
            <v>2293</v>
          </cell>
        </row>
        <row r="398">
          <cell r="A398" t="str">
            <v>M</v>
          </cell>
          <cell r="B398">
            <v>26.5</v>
          </cell>
          <cell r="C398">
            <v>-1.85</v>
          </cell>
          <cell r="D398">
            <v>272800</v>
          </cell>
          <cell r="E398">
            <v>7304</v>
          </cell>
          <cell r="F398">
            <v>24403</v>
          </cell>
        </row>
        <row r="399">
          <cell r="A399" t="str">
            <v>M-CHAI</v>
          </cell>
          <cell r="B399">
            <v>32</v>
          </cell>
          <cell r="C399">
            <v>-0.78</v>
          </cell>
          <cell r="D399">
            <v>10100</v>
          </cell>
          <cell r="E399">
            <v>325</v>
          </cell>
          <cell r="F399">
            <v>5120</v>
          </cell>
        </row>
        <row r="400">
          <cell r="A400" t="str">
            <v>MACO</v>
          </cell>
          <cell r="B400">
            <v>0.57999999999999996</v>
          </cell>
          <cell r="C400">
            <v>0</v>
          </cell>
          <cell r="D400">
            <v>0</v>
          </cell>
          <cell r="E400">
            <v>0</v>
          </cell>
          <cell r="F400">
            <v>4708</v>
          </cell>
        </row>
        <row r="401">
          <cell r="A401" t="str">
            <v>MAGURO</v>
          </cell>
          <cell r="B401">
            <v>17.3</v>
          </cell>
          <cell r="C401">
            <v>0</v>
          </cell>
          <cell r="D401">
            <v>2420100</v>
          </cell>
          <cell r="E401">
            <v>41721</v>
          </cell>
          <cell r="F401">
            <v>2180</v>
          </cell>
        </row>
        <row r="402">
          <cell r="A402" t="str">
            <v>MAJOR</v>
          </cell>
          <cell r="B402">
            <v>14.9</v>
          </cell>
          <cell r="C402">
            <v>0.68</v>
          </cell>
          <cell r="D402">
            <v>756400</v>
          </cell>
          <cell r="E402">
            <v>11275</v>
          </cell>
          <cell r="F402">
            <v>12354</v>
          </cell>
        </row>
        <row r="403">
          <cell r="A403" t="str">
            <v>MAKRO</v>
          </cell>
          <cell r="B403">
            <v>36</v>
          </cell>
          <cell r="C403">
            <v>-2.04</v>
          </cell>
          <cell r="D403">
            <v>12389800</v>
          </cell>
          <cell r="E403">
            <v>453833</v>
          </cell>
          <cell r="F403">
            <v>380892</v>
          </cell>
        </row>
        <row r="404">
          <cell r="A404" t="str">
            <v>MALEE</v>
          </cell>
          <cell r="B404">
            <v>11.4</v>
          </cell>
          <cell r="C404">
            <v>0</v>
          </cell>
          <cell r="D404">
            <v>1922500</v>
          </cell>
          <cell r="E404">
            <v>22008</v>
          </cell>
          <cell r="F404">
            <v>6221</v>
          </cell>
        </row>
        <row r="405">
          <cell r="A405" t="str">
            <v>MANRIN</v>
          </cell>
          <cell r="B405">
            <v>31</v>
          </cell>
          <cell r="C405">
            <v>-4.62</v>
          </cell>
          <cell r="D405">
            <v>2000</v>
          </cell>
          <cell r="E405">
            <v>62</v>
          </cell>
          <cell r="F405">
            <v>834</v>
          </cell>
        </row>
        <row r="406">
          <cell r="A406" t="str">
            <v>MASTER</v>
          </cell>
          <cell r="B406">
            <v>47</v>
          </cell>
          <cell r="C406">
            <v>-0.53</v>
          </cell>
          <cell r="D406">
            <v>2281400</v>
          </cell>
          <cell r="E406">
            <v>107810</v>
          </cell>
          <cell r="F406">
            <v>14256</v>
          </cell>
        </row>
        <row r="407">
          <cell r="A407" t="str">
            <v>MATCH</v>
          </cell>
          <cell r="B407">
            <v>1.43</v>
          </cell>
          <cell r="C407">
            <v>2.88</v>
          </cell>
          <cell r="D407">
            <v>1000</v>
          </cell>
          <cell r="E407">
            <v>1</v>
          </cell>
          <cell r="F407">
            <v>1118</v>
          </cell>
        </row>
        <row r="408">
          <cell r="A408" t="str">
            <v>MATI</v>
          </cell>
          <cell r="B408">
            <v>6.8</v>
          </cell>
          <cell r="C408">
            <v>0</v>
          </cell>
          <cell r="D408">
            <v>0</v>
          </cell>
          <cell r="E408">
            <v>0</v>
          </cell>
          <cell r="F408">
            <v>1260</v>
          </cell>
        </row>
        <row r="409">
          <cell r="A409" t="str">
            <v>MAX</v>
          </cell>
          <cell r="B409">
            <v>0.01</v>
          </cell>
          <cell r="C409">
            <v>0</v>
          </cell>
          <cell r="D409">
            <v>0</v>
          </cell>
          <cell r="E409">
            <v>0</v>
          </cell>
          <cell r="F409">
            <v>857</v>
          </cell>
        </row>
        <row r="410">
          <cell r="A410" t="str">
            <v>MBAX</v>
          </cell>
          <cell r="B410">
            <v>2.9</v>
          </cell>
          <cell r="C410">
            <v>0</v>
          </cell>
          <cell r="D410">
            <v>2600</v>
          </cell>
          <cell r="E410">
            <v>7</v>
          </cell>
          <cell r="F410">
            <v>576</v>
          </cell>
        </row>
        <row r="411">
          <cell r="A411" t="str">
            <v>MBK</v>
          </cell>
          <cell r="B411">
            <v>19</v>
          </cell>
          <cell r="C411">
            <v>-2.06</v>
          </cell>
          <cell r="D411">
            <v>4736200</v>
          </cell>
          <cell r="E411">
            <v>89996</v>
          </cell>
          <cell r="F411">
            <v>37522</v>
          </cell>
        </row>
        <row r="412">
          <cell r="A412" t="str">
            <v>MC</v>
          </cell>
          <cell r="B412">
            <v>12.1</v>
          </cell>
          <cell r="C412">
            <v>-4.72</v>
          </cell>
          <cell r="D412">
            <v>6095900</v>
          </cell>
          <cell r="E412">
            <v>74818</v>
          </cell>
          <cell r="F412">
            <v>10058</v>
          </cell>
        </row>
        <row r="413">
          <cell r="A413" t="str">
            <v>MCA</v>
          </cell>
          <cell r="B413">
            <v>1.83</v>
          </cell>
          <cell r="C413">
            <v>-2.66</v>
          </cell>
          <cell r="D413">
            <v>1553200</v>
          </cell>
          <cell r="E413">
            <v>2876</v>
          </cell>
          <cell r="F413">
            <v>421</v>
          </cell>
        </row>
        <row r="414">
          <cell r="A414" t="str">
            <v>MCOT</v>
          </cell>
          <cell r="B414">
            <v>7.35</v>
          </cell>
          <cell r="C414">
            <v>-0.68</v>
          </cell>
          <cell r="D414">
            <v>9217300</v>
          </cell>
          <cell r="E414">
            <v>69445</v>
          </cell>
          <cell r="F414">
            <v>5050</v>
          </cell>
        </row>
        <row r="415">
          <cell r="A415" t="str">
            <v>MCS</v>
          </cell>
          <cell r="B415">
            <v>7.3</v>
          </cell>
          <cell r="C415">
            <v>0.69</v>
          </cell>
          <cell r="D415">
            <v>112500</v>
          </cell>
          <cell r="E415">
            <v>814</v>
          </cell>
          <cell r="F415">
            <v>3458</v>
          </cell>
        </row>
        <row r="416">
          <cell r="A416" t="str">
            <v>MDX</v>
          </cell>
          <cell r="B416">
            <v>3.86</v>
          </cell>
          <cell r="C416">
            <v>-1.03</v>
          </cell>
          <cell r="D416">
            <v>2367800</v>
          </cell>
          <cell r="E416">
            <v>9352</v>
          </cell>
          <cell r="F416">
            <v>1855</v>
          </cell>
        </row>
        <row r="417">
          <cell r="A417" t="str">
            <v>MEB</v>
          </cell>
          <cell r="B417">
            <v>30.25</v>
          </cell>
          <cell r="C417">
            <v>0</v>
          </cell>
          <cell r="D417">
            <v>388400</v>
          </cell>
          <cell r="E417">
            <v>11835</v>
          </cell>
          <cell r="F417">
            <v>9075</v>
          </cell>
        </row>
        <row r="418">
          <cell r="A418" t="str">
            <v>MEDEZE</v>
          </cell>
          <cell r="B418">
            <v>10</v>
          </cell>
          <cell r="C418">
            <v>-0.99</v>
          </cell>
          <cell r="D418">
            <v>16252500</v>
          </cell>
          <cell r="E418">
            <v>165233</v>
          </cell>
          <cell r="F418">
            <v>10787</v>
          </cell>
        </row>
        <row r="419">
          <cell r="A419" t="str">
            <v>MEGA</v>
          </cell>
          <cell r="B419">
            <v>39</v>
          </cell>
          <cell r="C419">
            <v>1.96</v>
          </cell>
          <cell r="D419">
            <v>1806200</v>
          </cell>
          <cell r="E419">
            <v>71068</v>
          </cell>
          <cell r="F419">
            <v>34221</v>
          </cell>
        </row>
        <row r="420">
          <cell r="A420" t="str">
            <v>MENA</v>
          </cell>
          <cell r="B420">
            <v>1.22</v>
          </cell>
          <cell r="C420">
            <v>1.67</v>
          </cell>
          <cell r="D420">
            <v>327500</v>
          </cell>
          <cell r="E420">
            <v>396</v>
          </cell>
          <cell r="F420">
            <v>895</v>
          </cell>
        </row>
        <row r="421">
          <cell r="A421" t="str">
            <v>META</v>
          </cell>
          <cell r="B421">
            <v>0.17</v>
          </cell>
          <cell r="C421">
            <v>0</v>
          </cell>
          <cell r="D421">
            <v>4566000</v>
          </cell>
          <cell r="E421">
            <v>755</v>
          </cell>
          <cell r="F421">
            <v>474</v>
          </cell>
        </row>
        <row r="422">
          <cell r="A422" t="str">
            <v>METCO</v>
          </cell>
          <cell r="B422">
            <v>193.5</v>
          </cell>
          <cell r="C422">
            <v>0.52</v>
          </cell>
          <cell r="D422">
            <v>8700</v>
          </cell>
          <cell r="E422">
            <v>1670</v>
          </cell>
          <cell r="F422">
            <v>4044</v>
          </cell>
        </row>
        <row r="423">
          <cell r="A423" t="str">
            <v>MFC</v>
          </cell>
          <cell r="B423">
            <v>29</v>
          </cell>
          <cell r="C423">
            <v>-0.85</v>
          </cell>
          <cell r="D423">
            <v>594300</v>
          </cell>
          <cell r="E423">
            <v>17389</v>
          </cell>
          <cell r="F423">
            <v>3643</v>
          </cell>
        </row>
        <row r="424">
          <cell r="A424" t="str">
            <v>MFEC</v>
          </cell>
          <cell r="B424">
            <v>6.15</v>
          </cell>
          <cell r="C424">
            <v>1.65</v>
          </cell>
          <cell r="D424">
            <v>172500</v>
          </cell>
          <cell r="E424">
            <v>1043</v>
          </cell>
          <cell r="F424">
            <v>2715</v>
          </cell>
        </row>
        <row r="425">
          <cell r="A425" t="str">
            <v>MGC</v>
          </cell>
          <cell r="B425">
            <v>4.04</v>
          </cell>
          <cell r="C425">
            <v>0</v>
          </cell>
          <cell r="D425">
            <v>103400</v>
          </cell>
          <cell r="E425">
            <v>413</v>
          </cell>
          <cell r="F425">
            <v>4525</v>
          </cell>
        </row>
        <row r="426">
          <cell r="A426" t="str">
            <v>MGI</v>
          </cell>
          <cell r="B426">
            <v>14.4</v>
          </cell>
          <cell r="C426">
            <v>-1.37</v>
          </cell>
          <cell r="D426">
            <v>812900</v>
          </cell>
          <cell r="E426">
            <v>11729</v>
          </cell>
          <cell r="F426">
            <v>3066</v>
          </cell>
        </row>
        <row r="427">
          <cell r="A427" t="str">
            <v>MGT</v>
          </cell>
          <cell r="B427">
            <v>1.95</v>
          </cell>
          <cell r="C427">
            <v>-5.34</v>
          </cell>
          <cell r="D427">
            <v>923200</v>
          </cell>
          <cell r="E427">
            <v>1849</v>
          </cell>
          <cell r="F427">
            <v>816</v>
          </cell>
        </row>
        <row r="428">
          <cell r="A428" t="str">
            <v>MICRO</v>
          </cell>
          <cell r="B428">
            <v>1.5</v>
          </cell>
          <cell r="C428">
            <v>-0.66</v>
          </cell>
          <cell r="D428">
            <v>1212200</v>
          </cell>
          <cell r="E428">
            <v>1837</v>
          </cell>
          <cell r="F428">
            <v>1412</v>
          </cell>
        </row>
        <row r="429">
          <cell r="A429" t="str">
            <v>MIDA</v>
          </cell>
          <cell r="B429">
            <v>0.42</v>
          </cell>
          <cell r="C429">
            <v>-4.55</v>
          </cell>
          <cell r="D429">
            <v>318200</v>
          </cell>
          <cell r="E429">
            <v>138</v>
          </cell>
          <cell r="F429">
            <v>1102</v>
          </cell>
        </row>
        <row r="430">
          <cell r="A430" t="str">
            <v>MILL</v>
          </cell>
          <cell r="B430">
            <v>0.09</v>
          </cell>
          <cell r="C430">
            <v>0</v>
          </cell>
          <cell r="D430">
            <v>496700</v>
          </cell>
          <cell r="E430">
            <v>50</v>
          </cell>
          <cell r="F430">
            <v>660</v>
          </cell>
        </row>
        <row r="431">
          <cell r="A431" t="str">
            <v>MINT</v>
          </cell>
          <cell r="B431">
            <v>26.5</v>
          </cell>
          <cell r="C431">
            <v>-1.85</v>
          </cell>
          <cell r="D431">
            <v>23449300</v>
          </cell>
          <cell r="E431">
            <v>620374</v>
          </cell>
          <cell r="F431">
            <v>148837</v>
          </cell>
        </row>
        <row r="432">
          <cell r="A432" t="str">
            <v>MITSIB</v>
          </cell>
          <cell r="B432">
            <v>0.74</v>
          </cell>
          <cell r="C432">
            <v>0</v>
          </cell>
          <cell r="D432">
            <v>972100</v>
          </cell>
          <cell r="E432">
            <v>705</v>
          </cell>
          <cell r="F432">
            <v>988</v>
          </cell>
        </row>
        <row r="433">
          <cell r="A433" t="str">
            <v>MJD</v>
          </cell>
          <cell r="B433">
            <v>1.1000000000000001</v>
          </cell>
          <cell r="C433">
            <v>0</v>
          </cell>
          <cell r="D433">
            <v>1000</v>
          </cell>
          <cell r="E433">
            <v>1</v>
          </cell>
          <cell r="F433">
            <v>946</v>
          </cell>
        </row>
        <row r="434">
          <cell r="A434" t="str">
            <v>MK</v>
          </cell>
          <cell r="B434">
            <v>1.78</v>
          </cell>
          <cell r="C434">
            <v>-2.2000000000000002</v>
          </cell>
          <cell r="D434">
            <v>233400</v>
          </cell>
          <cell r="E434">
            <v>412</v>
          </cell>
          <cell r="F434">
            <v>1942</v>
          </cell>
        </row>
        <row r="435">
          <cell r="A435" t="str">
            <v>ML</v>
          </cell>
          <cell r="B435">
            <v>0.72</v>
          </cell>
          <cell r="C435">
            <v>-2.7</v>
          </cell>
          <cell r="D435">
            <v>962600</v>
          </cell>
          <cell r="E435">
            <v>703</v>
          </cell>
          <cell r="F435">
            <v>777</v>
          </cell>
        </row>
        <row r="436">
          <cell r="A436" t="str">
            <v>MODERN</v>
          </cell>
          <cell r="B436">
            <v>2.7</v>
          </cell>
          <cell r="C436">
            <v>2.27</v>
          </cell>
          <cell r="D436">
            <v>410900</v>
          </cell>
          <cell r="E436">
            <v>1096</v>
          </cell>
          <cell r="F436">
            <v>2025</v>
          </cell>
        </row>
        <row r="437">
          <cell r="A437" t="str">
            <v>MONO</v>
          </cell>
          <cell r="B437">
            <v>1.67</v>
          </cell>
          <cell r="C437">
            <v>-4.0199999999999996</v>
          </cell>
          <cell r="D437">
            <v>3803500</v>
          </cell>
          <cell r="E437">
            <v>6477</v>
          </cell>
          <cell r="F437">
            <v>5797</v>
          </cell>
        </row>
        <row r="438">
          <cell r="A438" t="str">
            <v>MOONG</v>
          </cell>
          <cell r="B438">
            <v>2.2200000000000002</v>
          </cell>
          <cell r="C438">
            <v>1.83</v>
          </cell>
          <cell r="D438">
            <v>238700</v>
          </cell>
          <cell r="E438">
            <v>523</v>
          </cell>
          <cell r="F438">
            <v>749</v>
          </cell>
        </row>
        <row r="439">
          <cell r="A439" t="str">
            <v>MORE</v>
          </cell>
          <cell r="B439">
            <v>0.06</v>
          </cell>
          <cell r="C439">
            <v>0</v>
          </cell>
          <cell r="D439">
            <v>659800</v>
          </cell>
          <cell r="E439">
            <v>40</v>
          </cell>
          <cell r="F439">
            <v>431</v>
          </cell>
        </row>
        <row r="440">
          <cell r="A440" t="str">
            <v>MOSHI</v>
          </cell>
          <cell r="B440">
            <v>44.5</v>
          </cell>
          <cell r="C440">
            <v>-3.26</v>
          </cell>
          <cell r="D440">
            <v>849900</v>
          </cell>
          <cell r="E440">
            <v>38380</v>
          </cell>
          <cell r="F440">
            <v>14850</v>
          </cell>
        </row>
        <row r="441">
          <cell r="A441" t="str">
            <v>MPIC</v>
          </cell>
          <cell r="B441">
            <v>1.54</v>
          </cell>
          <cell r="C441">
            <v>0</v>
          </cell>
          <cell r="D441">
            <v>0</v>
          </cell>
          <cell r="E441">
            <v>0</v>
          </cell>
          <cell r="F441">
            <v>2002</v>
          </cell>
        </row>
        <row r="442">
          <cell r="A442" t="str">
            <v>MSC</v>
          </cell>
          <cell r="B442">
            <v>8.0500000000000007</v>
          </cell>
          <cell r="C442">
            <v>1.9</v>
          </cell>
          <cell r="D442">
            <v>8000</v>
          </cell>
          <cell r="E442">
            <v>64</v>
          </cell>
          <cell r="F442">
            <v>2898</v>
          </cell>
        </row>
        <row r="443">
          <cell r="A443" t="str">
            <v>MST</v>
          </cell>
          <cell r="B443">
            <v>10.1</v>
          </cell>
          <cell r="C443">
            <v>0</v>
          </cell>
          <cell r="D443">
            <v>8800</v>
          </cell>
          <cell r="E443">
            <v>89</v>
          </cell>
          <cell r="F443">
            <v>5765</v>
          </cell>
        </row>
        <row r="444">
          <cell r="A444" t="str">
            <v>MTC</v>
          </cell>
          <cell r="B444">
            <v>50.25</v>
          </cell>
          <cell r="C444">
            <v>-2.9</v>
          </cell>
          <cell r="D444">
            <v>5566900</v>
          </cell>
          <cell r="E444">
            <v>283328</v>
          </cell>
          <cell r="F444">
            <v>106530</v>
          </cell>
        </row>
        <row r="445">
          <cell r="A445" t="str">
            <v>MTI</v>
          </cell>
          <cell r="B445">
            <v>107.5</v>
          </cell>
          <cell r="C445">
            <v>0</v>
          </cell>
          <cell r="D445">
            <v>2300</v>
          </cell>
          <cell r="E445">
            <v>248</v>
          </cell>
          <cell r="F445">
            <v>6343</v>
          </cell>
        </row>
        <row r="446">
          <cell r="A446" t="str">
            <v>MTW</v>
          </cell>
          <cell r="B446">
            <v>1.18</v>
          </cell>
          <cell r="C446">
            <v>0</v>
          </cell>
          <cell r="D446">
            <v>164300</v>
          </cell>
          <cell r="E446">
            <v>195</v>
          </cell>
          <cell r="F446">
            <v>795</v>
          </cell>
        </row>
        <row r="447">
          <cell r="A447" t="str">
            <v>MUD</v>
          </cell>
          <cell r="B447">
            <v>1.38</v>
          </cell>
          <cell r="C447">
            <v>0.73</v>
          </cell>
          <cell r="D447">
            <v>70700</v>
          </cell>
          <cell r="E447">
            <v>97</v>
          </cell>
          <cell r="F447">
            <v>1454</v>
          </cell>
        </row>
        <row r="448">
          <cell r="A448" t="str">
            <v>MVP</v>
          </cell>
          <cell r="B448">
            <v>0.83</v>
          </cell>
          <cell r="C448">
            <v>-2.35</v>
          </cell>
          <cell r="D448">
            <v>646000</v>
          </cell>
          <cell r="E448">
            <v>545</v>
          </cell>
          <cell r="F448">
            <v>280</v>
          </cell>
        </row>
        <row r="449">
          <cell r="A449" t="str">
            <v>NAM</v>
          </cell>
          <cell r="B449">
            <v>4.62</v>
          </cell>
          <cell r="C449">
            <v>0</v>
          </cell>
          <cell r="D449">
            <v>54200</v>
          </cell>
          <cell r="E449">
            <v>250</v>
          </cell>
          <cell r="F449">
            <v>3234</v>
          </cell>
        </row>
        <row r="450">
          <cell r="A450" t="str">
            <v>NAT</v>
          </cell>
          <cell r="B450">
            <v>4.8</v>
          </cell>
          <cell r="C450">
            <v>-0.41</v>
          </cell>
          <cell r="D450">
            <v>54900</v>
          </cell>
          <cell r="E450">
            <v>265</v>
          </cell>
          <cell r="F450">
            <v>1581</v>
          </cell>
        </row>
        <row r="451">
          <cell r="A451" t="str">
            <v>NATION</v>
          </cell>
          <cell r="B451">
            <v>0.03</v>
          </cell>
          <cell r="C451">
            <v>-25</v>
          </cell>
          <cell r="D451">
            <v>6501500</v>
          </cell>
          <cell r="E451">
            <v>259</v>
          </cell>
          <cell r="F451">
            <v>610</v>
          </cell>
        </row>
        <row r="452">
          <cell r="A452" t="str">
            <v>NC</v>
          </cell>
          <cell r="B452">
            <v>4.0199999999999996</v>
          </cell>
          <cell r="C452">
            <v>19.64</v>
          </cell>
          <cell r="D452">
            <v>13290400</v>
          </cell>
          <cell r="E452">
            <v>51219</v>
          </cell>
          <cell r="F452">
            <v>502</v>
          </cell>
        </row>
        <row r="453">
          <cell r="A453" t="str">
            <v>NCAP</v>
          </cell>
          <cell r="B453">
            <v>2.04</v>
          </cell>
          <cell r="C453">
            <v>-2.86</v>
          </cell>
          <cell r="D453">
            <v>15740300</v>
          </cell>
          <cell r="E453">
            <v>33084</v>
          </cell>
          <cell r="F453">
            <v>2835</v>
          </cell>
        </row>
        <row r="454">
          <cell r="A454" t="str">
            <v>NCH</v>
          </cell>
          <cell r="B454">
            <v>0.78</v>
          </cell>
          <cell r="C454">
            <v>1.3</v>
          </cell>
          <cell r="D454">
            <v>125400</v>
          </cell>
          <cell r="E454">
            <v>97</v>
          </cell>
          <cell r="F454">
            <v>971</v>
          </cell>
        </row>
        <row r="455">
          <cell r="A455" t="str">
            <v>NCL</v>
          </cell>
          <cell r="B455">
            <v>0.45</v>
          </cell>
          <cell r="C455">
            <v>-4.26</v>
          </cell>
          <cell r="D455">
            <v>2828700</v>
          </cell>
          <cell r="E455">
            <v>1300</v>
          </cell>
          <cell r="F455">
            <v>238</v>
          </cell>
        </row>
        <row r="456">
          <cell r="A456" t="str">
            <v>NCP</v>
          </cell>
          <cell r="B456">
            <v>1.32</v>
          </cell>
          <cell r="C456">
            <v>0</v>
          </cell>
          <cell r="D456">
            <v>410600</v>
          </cell>
          <cell r="E456">
            <v>540</v>
          </cell>
          <cell r="F456">
            <v>236</v>
          </cell>
        </row>
        <row r="457">
          <cell r="A457" t="str">
            <v>NDR</v>
          </cell>
          <cell r="B457">
            <v>3.5</v>
          </cell>
          <cell r="C457">
            <v>0.56999999999999995</v>
          </cell>
          <cell r="D457">
            <v>2545300</v>
          </cell>
          <cell r="E457">
            <v>8909</v>
          </cell>
          <cell r="F457">
            <v>1590</v>
          </cell>
        </row>
        <row r="458">
          <cell r="A458" t="str">
            <v>NEO</v>
          </cell>
          <cell r="B458">
            <v>40.25</v>
          </cell>
          <cell r="C458">
            <v>-1.83</v>
          </cell>
          <cell r="D458">
            <v>188100</v>
          </cell>
          <cell r="E458">
            <v>7627</v>
          </cell>
          <cell r="F458">
            <v>12075</v>
          </cell>
        </row>
        <row r="459">
          <cell r="A459" t="str">
            <v>NEP</v>
          </cell>
          <cell r="B459">
            <v>0.24</v>
          </cell>
          <cell r="C459">
            <v>0</v>
          </cell>
          <cell r="D459">
            <v>2652400</v>
          </cell>
          <cell r="E459">
            <v>631</v>
          </cell>
          <cell r="F459">
            <v>558</v>
          </cell>
        </row>
        <row r="460">
          <cell r="A460" t="str">
            <v>NER</v>
          </cell>
          <cell r="B460">
            <v>4.9800000000000004</v>
          </cell>
          <cell r="C460">
            <v>-0.4</v>
          </cell>
          <cell r="D460">
            <v>3486800</v>
          </cell>
          <cell r="E460">
            <v>17414</v>
          </cell>
          <cell r="F460">
            <v>9202</v>
          </cell>
        </row>
        <row r="461">
          <cell r="A461" t="str">
            <v>NETBAY</v>
          </cell>
          <cell r="B461">
            <v>15.7</v>
          </cell>
          <cell r="C461">
            <v>-3.09</v>
          </cell>
          <cell r="D461">
            <v>557700</v>
          </cell>
          <cell r="E461">
            <v>8902</v>
          </cell>
          <cell r="F461">
            <v>3140</v>
          </cell>
        </row>
        <row r="462">
          <cell r="A462" t="str">
            <v>NEW</v>
          </cell>
          <cell r="B462">
            <v>73.5</v>
          </cell>
          <cell r="C462">
            <v>0</v>
          </cell>
          <cell r="D462">
            <v>0</v>
          </cell>
          <cell r="E462">
            <v>0</v>
          </cell>
          <cell r="F462">
            <v>735</v>
          </cell>
        </row>
        <row r="463">
          <cell r="A463" t="str">
            <v>NEWS</v>
          </cell>
          <cell r="B463">
            <v>0.01</v>
          </cell>
          <cell r="C463">
            <v>0</v>
          </cell>
          <cell r="D463">
            <v>29195100</v>
          </cell>
          <cell r="E463">
            <v>293</v>
          </cell>
          <cell r="F463">
            <v>1836</v>
          </cell>
        </row>
        <row r="464">
          <cell r="A464" t="str">
            <v>NEX</v>
          </cell>
          <cell r="B464">
            <v>1.1399999999999999</v>
          </cell>
          <cell r="C464">
            <v>-5.79</v>
          </cell>
          <cell r="D464">
            <v>30227800</v>
          </cell>
          <cell r="E464">
            <v>35070</v>
          </cell>
          <cell r="F464">
            <v>2345</v>
          </cell>
        </row>
        <row r="465">
          <cell r="A465" t="str">
            <v>NFC</v>
          </cell>
          <cell r="B465">
            <v>2.02</v>
          </cell>
          <cell r="C465">
            <v>8.6</v>
          </cell>
          <cell r="D465">
            <v>165700</v>
          </cell>
          <cell r="E465">
            <v>329</v>
          </cell>
          <cell r="F465">
            <v>2176</v>
          </cell>
        </row>
        <row r="466">
          <cell r="A466" t="str">
            <v>NINE</v>
          </cell>
          <cell r="B466">
            <v>5.4</v>
          </cell>
          <cell r="C466">
            <v>-1.82</v>
          </cell>
          <cell r="D466">
            <v>441</v>
          </cell>
          <cell r="E466">
            <v>243</v>
          </cell>
          <cell r="F466">
            <v>8584</v>
          </cell>
        </row>
        <row r="467">
          <cell r="A467" t="str">
            <v>NKI</v>
          </cell>
          <cell r="B467">
            <v>24.8</v>
          </cell>
          <cell r="C467">
            <v>0</v>
          </cell>
          <cell r="D467">
            <v>700</v>
          </cell>
          <cell r="E467">
            <v>17</v>
          </cell>
          <cell r="F467">
            <v>942</v>
          </cell>
        </row>
        <row r="468">
          <cell r="A468" t="str">
            <v>NL</v>
          </cell>
          <cell r="B468">
            <v>1.25</v>
          </cell>
          <cell r="C468">
            <v>-3.1</v>
          </cell>
          <cell r="D468">
            <v>159600</v>
          </cell>
          <cell r="E468">
            <v>203</v>
          </cell>
          <cell r="F468">
            <v>640</v>
          </cell>
        </row>
        <row r="469">
          <cell r="A469" t="str">
            <v>NNCL</v>
          </cell>
          <cell r="B469">
            <v>1.83</v>
          </cell>
          <cell r="C469">
            <v>-0.54</v>
          </cell>
          <cell r="D469">
            <v>124600</v>
          </cell>
          <cell r="E469">
            <v>228</v>
          </cell>
          <cell r="F469">
            <v>3748</v>
          </cell>
        </row>
        <row r="470">
          <cell r="A470" t="str">
            <v>NOBLE</v>
          </cell>
          <cell r="B470">
            <v>3.08</v>
          </cell>
          <cell r="C470">
            <v>0</v>
          </cell>
          <cell r="D470">
            <v>493000</v>
          </cell>
          <cell r="E470">
            <v>1508</v>
          </cell>
          <cell r="F470">
            <v>4218</v>
          </cell>
        </row>
        <row r="471">
          <cell r="A471" t="str">
            <v>NOK</v>
          </cell>
          <cell r="B471">
            <v>1.04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</row>
        <row r="472">
          <cell r="A472" t="str">
            <v>NOVA</v>
          </cell>
          <cell r="B472">
            <v>10.7</v>
          </cell>
          <cell r="C472">
            <v>0.94</v>
          </cell>
          <cell r="D472">
            <v>1600</v>
          </cell>
          <cell r="E472">
            <v>17</v>
          </cell>
          <cell r="F472">
            <v>1818</v>
          </cell>
        </row>
        <row r="473">
          <cell r="A473" t="str">
            <v>NPK</v>
          </cell>
          <cell r="B473">
            <v>12.8</v>
          </cell>
          <cell r="C473">
            <v>-1.54</v>
          </cell>
          <cell r="D473">
            <v>2100</v>
          </cell>
          <cell r="E473">
            <v>27</v>
          </cell>
          <cell r="F473">
            <v>128</v>
          </cell>
        </row>
        <row r="474">
          <cell r="A474" t="str">
            <v>NRF</v>
          </cell>
          <cell r="B474">
            <v>1.76</v>
          </cell>
          <cell r="C474">
            <v>0</v>
          </cell>
          <cell r="D474">
            <v>6029900</v>
          </cell>
          <cell r="E474">
            <v>10697</v>
          </cell>
          <cell r="F474">
            <v>2495</v>
          </cell>
        </row>
        <row r="475">
          <cell r="A475" t="str">
            <v>NSI</v>
          </cell>
          <cell r="B475">
            <v>160.5</v>
          </cell>
          <cell r="C475">
            <v>0.31</v>
          </cell>
          <cell r="D475">
            <v>1100</v>
          </cell>
          <cell r="E475">
            <v>181</v>
          </cell>
          <cell r="F475">
            <v>2231</v>
          </cell>
        </row>
        <row r="476">
          <cell r="A476" t="str">
            <v>NSL</v>
          </cell>
          <cell r="B476">
            <v>33</v>
          </cell>
          <cell r="C476">
            <v>0.76</v>
          </cell>
          <cell r="D476">
            <v>163300</v>
          </cell>
          <cell r="E476">
            <v>5375</v>
          </cell>
          <cell r="F476">
            <v>9900</v>
          </cell>
        </row>
        <row r="477">
          <cell r="A477" t="str">
            <v>NTSC</v>
          </cell>
          <cell r="B477">
            <v>10.7</v>
          </cell>
          <cell r="C477">
            <v>0</v>
          </cell>
          <cell r="D477">
            <v>20700</v>
          </cell>
          <cell r="E477">
            <v>221</v>
          </cell>
          <cell r="F477">
            <v>1070</v>
          </cell>
        </row>
        <row r="478">
          <cell r="A478" t="str">
            <v>NTV</v>
          </cell>
          <cell r="B478">
            <v>31.25</v>
          </cell>
          <cell r="C478">
            <v>-0.79</v>
          </cell>
          <cell r="D478">
            <v>5600</v>
          </cell>
          <cell r="E478">
            <v>174</v>
          </cell>
          <cell r="F478">
            <v>5000</v>
          </cell>
        </row>
        <row r="479">
          <cell r="A479" t="str">
            <v>NUSA</v>
          </cell>
          <cell r="B479">
            <v>0.27</v>
          </cell>
          <cell r="C479">
            <v>3.85</v>
          </cell>
          <cell r="D479">
            <v>40912100</v>
          </cell>
          <cell r="E479">
            <v>11222</v>
          </cell>
          <cell r="F479">
            <v>3528</v>
          </cell>
        </row>
        <row r="480">
          <cell r="A480" t="str">
            <v>NV</v>
          </cell>
          <cell r="B480">
            <v>1.1200000000000001</v>
          </cell>
          <cell r="C480">
            <v>1.82</v>
          </cell>
          <cell r="D480">
            <v>266200</v>
          </cell>
          <cell r="E480">
            <v>295</v>
          </cell>
          <cell r="F480">
            <v>672</v>
          </cell>
        </row>
        <row r="481">
          <cell r="A481" t="str">
            <v>NVD</v>
          </cell>
          <cell r="B481">
            <v>1.6</v>
          </cell>
          <cell r="C481">
            <v>-0.62</v>
          </cell>
          <cell r="D481">
            <v>3700</v>
          </cell>
          <cell r="E481">
            <v>6</v>
          </cell>
          <cell r="F481">
            <v>2485</v>
          </cell>
        </row>
        <row r="482">
          <cell r="A482" t="str">
            <v>NWR</v>
          </cell>
          <cell r="B482">
            <v>0.23</v>
          </cell>
          <cell r="C482">
            <v>0</v>
          </cell>
          <cell r="D482">
            <v>918900</v>
          </cell>
          <cell r="E482">
            <v>203</v>
          </cell>
          <cell r="F482">
            <v>595</v>
          </cell>
        </row>
        <row r="483">
          <cell r="A483" t="str">
            <v>NYT</v>
          </cell>
          <cell r="B483">
            <v>3.04</v>
          </cell>
          <cell r="C483">
            <v>-0.65</v>
          </cell>
          <cell r="D483">
            <v>747800</v>
          </cell>
          <cell r="E483">
            <v>2265</v>
          </cell>
          <cell r="F483">
            <v>3745</v>
          </cell>
        </row>
        <row r="484">
          <cell r="A484" t="str">
            <v>OCC</v>
          </cell>
          <cell r="B484">
            <v>9.1999999999999993</v>
          </cell>
          <cell r="C484">
            <v>0</v>
          </cell>
          <cell r="D484">
            <v>0</v>
          </cell>
          <cell r="E484">
            <v>0</v>
          </cell>
          <cell r="F484">
            <v>552</v>
          </cell>
        </row>
        <row r="485">
          <cell r="A485" t="str">
            <v>OGC</v>
          </cell>
          <cell r="B485">
            <v>22.2</v>
          </cell>
          <cell r="C485">
            <v>0</v>
          </cell>
          <cell r="D485">
            <v>0</v>
          </cell>
          <cell r="E485">
            <v>0</v>
          </cell>
          <cell r="F485">
            <v>474</v>
          </cell>
        </row>
        <row r="486">
          <cell r="A486" t="str">
            <v>OHTL</v>
          </cell>
          <cell r="B486">
            <v>364</v>
          </cell>
          <cell r="C486">
            <v>0</v>
          </cell>
          <cell r="D486">
            <v>100</v>
          </cell>
          <cell r="E486">
            <v>36</v>
          </cell>
          <cell r="F486">
            <v>5496</v>
          </cell>
        </row>
        <row r="487">
          <cell r="A487" t="str">
            <v>OISHI</v>
          </cell>
          <cell r="B487">
            <v>47.75</v>
          </cell>
          <cell r="C487">
            <v>0</v>
          </cell>
          <cell r="D487">
            <v>0</v>
          </cell>
          <cell r="E487">
            <v>0</v>
          </cell>
          <cell r="F487">
            <v>17906</v>
          </cell>
        </row>
        <row r="488">
          <cell r="A488" t="str">
            <v>OKJ</v>
          </cell>
          <cell r="B488">
            <v>13.3</v>
          </cell>
          <cell r="C488">
            <v>2.31</v>
          </cell>
          <cell r="D488">
            <v>1529300</v>
          </cell>
          <cell r="E488">
            <v>20183</v>
          </cell>
          <cell r="F488">
            <v>8039</v>
          </cell>
        </row>
        <row r="489">
          <cell r="A489" t="str">
            <v>ONEE</v>
          </cell>
          <cell r="B489">
            <v>3.92</v>
          </cell>
          <cell r="C489">
            <v>-1.51</v>
          </cell>
          <cell r="D489">
            <v>2610900</v>
          </cell>
          <cell r="E489">
            <v>10327</v>
          </cell>
          <cell r="F489">
            <v>9335</v>
          </cell>
        </row>
        <row r="490">
          <cell r="A490" t="str">
            <v>OR</v>
          </cell>
          <cell r="B490">
            <v>15.4</v>
          </cell>
          <cell r="C490">
            <v>-1.91</v>
          </cell>
          <cell r="D490">
            <v>7896500</v>
          </cell>
          <cell r="E490">
            <v>122623</v>
          </cell>
          <cell r="F490">
            <v>186000</v>
          </cell>
        </row>
        <row r="491">
          <cell r="A491" t="str">
            <v>ORI</v>
          </cell>
          <cell r="B491">
            <v>4.5999999999999996</v>
          </cell>
          <cell r="C491">
            <v>-0.86</v>
          </cell>
          <cell r="D491">
            <v>2021000</v>
          </cell>
          <cell r="E491">
            <v>9329</v>
          </cell>
          <cell r="F491">
            <v>11289</v>
          </cell>
        </row>
        <row r="492">
          <cell r="A492" t="str">
            <v>ORN</v>
          </cell>
          <cell r="B492">
            <v>0.83</v>
          </cell>
          <cell r="C492">
            <v>-1.19</v>
          </cell>
          <cell r="D492">
            <v>255400</v>
          </cell>
          <cell r="E492">
            <v>213</v>
          </cell>
          <cell r="F492">
            <v>1245</v>
          </cell>
        </row>
        <row r="493">
          <cell r="A493" t="str">
            <v>OSP</v>
          </cell>
          <cell r="B493">
            <v>20.6</v>
          </cell>
          <cell r="C493">
            <v>-0.96</v>
          </cell>
          <cell r="D493">
            <v>9366500</v>
          </cell>
          <cell r="E493">
            <v>194822</v>
          </cell>
          <cell r="F493">
            <v>62178</v>
          </cell>
        </row>
        <row r="494">
          <cell r="A494" t="str">
            <v>OTO</v>
          </cell>
          <cell r="B494">
            <v>0.71</v>
          </cell>
          <cell r="C494">
            <v>0</v>
          </cell>
          <cell r="D494">
            <v>0</v>
          </cell>
          <cell r="E494">
            <v>0</v>
          </cell>
          <cell r="F494">
            <v>563</v>
          </cell>
        </row>
        <row r="495">
          <cell r="A495" t="str">
            <v>PACE</v>
          </cell>
          <cell r="B495">
            <v>0.01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</row>
        <row r="496">
          <cell r="A496" t="str">
            <v>PACO</v>
          </cell>
          <cell r="B496">
            <v>1.47</v>
          </cell>
          <cell r="C496">
            <v>-1.34</v>
          </cell>
          <cell r="D496">
            <v>75800</v>
          </cell>
          <cell r="E496">
            <v>111</v>
          </cell>
          <cell r="F496">
            <v>1470</v>
          </cell>
        </row>
        <row r="497">
          <cell r="A497" t="str">
            <v>PAF</v>
          </cell>
          <cell r="B497">
            <v>1.08</v>
          </cell>
          <cell r="C497">
            <v>2.86</v>
          </cell>
          <cell r="D497">
            <v>1705900</v>
          </cell>
          <cell r="E497">
            <v>1919</v>
          </cell>
          <cell r="F497">
            <v>583</v>
          </cell>
        </row>
        <row r="498">
          <cell r="A498" t="str">
            <v>PANEL</v>
          </cell>
          <cell r="B498">
            <v>1.3</v>
          </cell>
          <cell r="C498">
            <v>0.78</v>
          </cell>
          <cell r="D498">
            <v>22700</v>
          </cell>
          <cell r="E498">
            <v>30</v>
          </cell>
          <cell r="F498">
            <v>247</v>
          </cell>
        </row>
        <row r="499">
          <cell r="A499" t="str">
            <v>PAP</v>
          </cell>
          <cell r="B499">
            <v>2.2599999999999998</v>
          </cell>
          <cell r="C499">
            <v>-0.88</v>
          </cell>
          <cell r="D499">
            <v>12700</v>
          </cell>
          <cell r="E499">
            <v>29</v>
          </cell>
          <cell r="F499">
            <v>1492</v>
          </cell>
        </row>
        <row r="500">
          <cell r="A500" t="str">
            <v>PATO</v>
          </cell>
          <cell r="B500">
            <v>8.9</v>
          </cell>
          <cell r="C500">
            <v>-0.56000000000000005</v>
          </cell>
          <cell r="D500">
            <v>34900</v>
          </cell>
          <cell r="E500">
            <v>311</v>
          </cell>
          <cell r="F500">
            <v>1267</v>
          </cell>
        </row>
        <row r="501">
          <cell r="A501" t="str">
            <v>PB</v>
          </cell>
          <cell r="B501">
            <v>60</v>
          </cell>
          <cell r="C501">
            <v>0</v>
          </cell>
          <cell r="D501">
            <v>2400</v>
          </cell>
          <cell r="E501">
            <v>144</v>
          </cell>
          <cell r="F501">
            <v>27000</v>
          </cell>
        </row>
        <row r="502">
          <cell r="A502" t="str">
            <v>PCC</v>
          </cell>
          <cell r="B502">
            <v>2.94</v>
          </cell>
          <cell r="C502">
            <v>0.68</v>
          </cell>
          <cell r="D502">
            <v>330300</v>
          </cell>
          <cell r="E502">
            <v>970</v>
          </cell>
          <cell r="F502">
            <v>3582</v>
          </cell>
        </row>
        <row r="503">
          <cell r="A503" t="str">
            <v>PCE</v>
          </cell>
          <cell r="B503">
            <v>2.64</v>
          </cell>
          <cell r="C503">
            <v>1.54</v>
          </cell>
          <cell r="D503">
            <v>25617600</v>
          </cell>
          <cell r="E503">
            <v>67343</v>
          </cell>
          <cell r="F503">
            <v>7260</v>
          </cell>
        </row>
        <row r="504">
          <cell r="A504" t="str">
            <v>PCSGH</v>
          </cell>
          <cell r="B504">
            <v>4.4400000000000004</v>
          </cell>
          <cell r="C504">
            <v>2.2999999999999998</v>
          </cell>
          <cell r="D504">
            <v>200100</v>
          </cell>
          <cell r="E504">
            <v>898</v>
          </cell>
          <cell r="F504">
            <v>6771</v>
          </cell>
        </row>
        <row r="505">
          <cell r="A505" t="str">
            <v>PDG</v>
          </cell>
          <cell r="B505">
            <v>2.68</v>
          </cell>
          <cell r="C505">
            <v>0</v>
          </cell>
          <cell r="D505">
            <v>21400</v>
          </cell>
          <cell r="E505">
            <v>57</v>
          </cell>
          <cell r="F505">
            <v>796</v>
          </cell>
        </row>
        <row r="506">
          <cell r="A506" t="str">
            <v>PDJ</v>
          </cell>
          <cell r="B506">
            <v>2.12</v>
          </cell>
          <cell r="C506">
            <v>-0.93</v>
          </cell>
          <cell r="D506">
            <v>79100</v>
          </cell>
          <cell r="E506">
            <v>168</v>
          </cell>
          <cell r="F506">
            <v>1257</v>
          </cell>
        </row>
        <row r="507">
          <cell r="A507" t="str">
            <v>PEACE</v>
          </cell>
          <cell r="B507">
            <v>2.76</v>
          </cell>
          <cell r="C507">
            <v>-0.72</v>
          </cell>
          <cell r="D507">
            <v>11500</v>
          </cell>
          <cell r="E507">
            <v>31</v>
          </cell>
          <cell r="F507">
            <v>1391</v>
          </cell>
        </row>
        <row r="508">
          <cell r="A508" t="str">
            <v>PEER</v>
          </cell>
          <cell r="B508">
            <v>0.32</v>
          </cell>
          <cell r="C508">
            <v>0</v>
          </cell>
          <cell r="D508">
            <v>4717300</v>
          </cell>
          <cell r="E508">
            <v>1543</v>
          </cell>
          <cell r="F508">
            <v>338</v>
          </cell>
        </row>
        <row r="509">
          <cell r="A509" t="str">
            <v>PERM</v>
          </cell>
          <cell r="B509">
            <v>0.79</v>
          </cell>
          <cell r="C509">
            <v>1.28</v>
          </cell>
          <cell r="D509">
            <v>286300</v>
          </cell>
          <cell r="E509">
            <v>228</v>
          </cell>
          <cell r="F509">
            <v>606</v>
          </cell>
        </row>
        <row r="510">
          <cell r="A510" t="str">
            <v>PF</v>
          </cell>
          <cell r="B510">
            <v>0.19</v>
          </cell>
          <cell r="C510">
            <v>0</v>
          </cell>
          <cell r="D510">
            <v>2471500</v>
          </cell>
          <cell r="E510">
            <v>468</v>
          </cell>
          <cell r="F510">
            <v>1802</v>
          </cell>
        </row>
        <row r="511">
          <cell r="A511" t="str">
            <v>PG</v>
          </cell>
          <cell r="B511">
            <v>8.9499999999999993</v>
          </cell>
          <cell r="C511">
            <v>-0.56000000000000005</v>
          </cell>
          <cell r="D511">
            <v>39700</v>
          </cell>
          <cell r="E511">
            <v>355</v>
          </cell>
          <cell r="F511">
            <v>859</v>
          </cell>
        </row>
        <row r="512">
          <cell r="A512" t="str">
            <v>PHG</v>
          </cell>
          <cell r="B512">
            <v>15.9</v>
          </cell>
          <cell r="C512">
            <v>-1.24</v>
          </cell>
          <cell r="D512">
            <v>255400</v>
          </cell>
          <cell r="E512">
            <v>4070</v>
          </cell>
          <cell r="F512">
            <v>4770</v>
          </cell>
        </row>
        <row r="513">
          <cell r="A513" t="str">
            <v>PHOL</v>
          </cell>
          <cell r="B513">
            <v>3</v>
          </cell>
          <cell r="C513">
            <v>-0.66</v>
          </cell>
          <cell r="D513">
            <v>134900</v>
          </cell>
          <cell r="E513">
            <v>401</v>
          </cell>
          <cell r="F513">
            <v>608</v>
          </cell>
        </row>
        <row r="514">
          <cell r="A514" t="str">
            <v>PICO</v>
          </cell>
          <cell r="B514">
            <v>3.5</v>
          </cell>
          <cell r="C514">
            <v>0</v>
          </cell>
          <cell r="D514">
            <v>0</v>
          </cell>
          <cell r="E514">
            <v>0</v>
          </cell>
          <cell r="F514">
            <v>754</v>
          </cell>
        </row>
        <row r="515">
          <cell r="A515" t="str">
            <v>PIMO</v>
          </cell>
          <cell r="B515">
            <v>1.67</v>
          </cell>
          <cell r="C515">
            <v>-3.47</v>
          </cell>
          <cell r="D515">
            <v>2108200</v>
          </cell>
          <cell r="E515">
            <v>3567</v>
          </cell>
          <cell r="F515">
            <v>1265</v>
          </cell>
        </row>
        <row r="516">
          <cell r="A516" t="str">
            <v>PIN</v>
          </cell>
          <cell r="B516">
            <v>5.85</v>
          </cell>
          <cell r="C516">
            <v>-3.31</v>
          </cell>
          <cell r="D516">
            <v>4202600</v>
          </cell>
          <cell r="E516">
            <v>25049</v>
          </cell>
          <cell r="F516">
            <v>7018</v>
          </cell>
        </row>
        <row r="517">
          <cell r="A517" t="str">
            <v>PJW</v>
          </cell>
          <cell r="B517">
            <v>2.6</v>
          </cell>
          <cell r="C517">
            <v>0.78</v>
          </cell>
          <cell r="D517">
            <v>520000</v>
          </cell>
          <cell r="E517">
            <v>1343</v>
          </cell>
          <cell r="F517">
            <v>1623</v>
          </cell>
        </row>
        <row r="518">
          <cell r="A518" t="str">
            <v>PK</v>
          </cell>
          <cell r="B518">
            <v>0.7</v>
          </cell>
          <cell r="C518">
            <v>0</v>
          </cell>
          <cell r="D518">
            <v>535700</v>
          </cell>
          <cell r="E518">
            <v>382</v>
          </cell>
          <cell r="F518">
            <v>365</v>
          </cell>
        </row>
        <row r="519">
          <cell r="A519" t="str">
            <v>PL</v>
          </cell>
          <cell r="B519">
            <v>1.8</v>
          </cell>
          <cell r="C519">
            <v>1.1200000000000001</v>
          </cell>
          <cell r="D519">
            <v>1400</v>
          </cell>
          <cell r="E519">
            <v>3</v>
          </cell>
          <cell r="F519">
            <v>1062</v>
          </cell>
        </row>
        <row r="520">
          <cell r="A520" t="str">
            <v>PLANB</v>
          </cell>
          <cell r="B520">
            <v>7.05</v>
          </cell>
          <cell r="C520">
            <v>0</v>
          </cell>
          <cell r="D520">
            <v>12821700</v>
          </cell>
          <cell r="E520">
            <v>90397</v>
          </cell>
          <cell r="F520">
            <v>30241</v>
          </cell>
        </row>
        <row r="521">
          <cell r="A521" t="str">
            <v>PLANET</v>
          </cell>
          <cell r="B521">
            <v>1.74</v>
          </cell>
          <cell r="C521">
            <v>12.99</v>
          </cell>
          <cell r="D521">
            <v>44821000</v>
          </cell>
          <cell r="E521">
            <v>77053</v>
          </cell>
          <cell r="F521">
            <v>922</v>
          </cell>
        </row>
        <row r="522">
          <cell r="A522" t="str">
            <v>PLAT</v>
          </cell>
          <cell r="B522">
            <v>2.2200000000000002</v>
          </cell>
          <cell r="C522">
            <v>0</v>
          </cell>
          <cell r="D522">
            <v>73400</v>
          </cell>
          <cell r="E522">
            <v>164</v>
          </cell>
          <cell r="F522">
            <v>6272</v>
          </cell>
        </row>
        <row r="523">
          <cell r="A523" t="str">
            <v>PLE</v>
          </cell>
          <cell r="B523">
            <v>0.41</v>
          </cell>
          <cell r="C523">
            <v>0</v>
          </cell>
          <cell r="D523">
            <v>745700</v>
          </cell>
          <cell r="E523">
            <v>299</v>
          </cell>
          <cell r="F523">
            <v>558</v>
          </cell>
        </row>
        <row r="524">
          <cell r="A524" t="str">
            <v>PLT</v>
          </cell>
          <cell r="B524">
            <v>0.77</v>
          </cell>
          <cell r="C524">
            <v>-1.28</v>
          </cell>
          <cell r="D524">
            <v>746600</v>
          </cell>
          <cell r="E524">
            <v>574</v>
          </cell>
          <cell r="F524">
            <v>739</v>
          </cell>
        </row>
        <row r="525">
          <cell r="A525" t="str">
            <v>PLUS</v>
          </cell>
          <cell r="B525">
            <v>5.55</v>
          </cell>
          <cell r="C525">
            <v>-4.3099999999999996</v>
          </cell>
          <cell r="D525">
            <v>1696800</v>
          </cell>
          <cell r="E525">
            <v>9597</v>
          </cell>
          <cell r="F525">
            <v>3886</v>
          </cell>
        </row>
        <row r="526">
          <cell r="A526" t="str">
            <v>PM</v>
          </cell>
          <cell r="B526">
            <v>8.6</v>
          </cell>
          <cell r="C526">
            <v>0</v>
          </cell>
          <cell r="D526">
            <v>103400</v>
          </cell>
          <cell r="E526">
            <v>890</v>
          </cell>
          <cell r="F526">
            <v>4800</v>
          </cell>
        </row>
        <row r="527">
          <cell r="A527" t="str">
            <v>PMC</v>
          </cell>
          <cell r="B527">
            <v>1.35</v>
          </cell>
          <cell r="C527">
            <v>-3.57</v>
          </cell>
          <cell r="D527">
            <v>19437200</v>
          </cell>
          <cell r="E527">
            <v>26719</v>
          </cell>
          <cell r="F527">
            <v>521</v>
          </cell>
        </row>
        <row r="528">
          <cell r="A528" t="str">
            <v>PMTA</v>
          </cell>
          <cell r="B528">
            <v>8.5</v>
          </cell>
          <cell r="C528">
            <v>-1.73</v>
          </cell>
          <cell r="D528">
            <v>9900</v>
          </cell>
          <cell r="E528">
            <v>84</v>
          </cell>
          <cell r="F528">
            <v>875</v>
          </cell>
        </row>
        <row r="529">
          <cell r="A529" t="str">
            <v>POLAR</v>
          </cell>
          <cell r="B529">
            <v>0.09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</row>
        <row r="530">
          <cell r="A530" t="str">
            <v>POLY</v>
          </cell>
          <cell r="B530">
            <v>9.15</v>
          </cell>
          <cell r="C530">
            <v>-4.1900000000000004</v>
          </cell>
          <cell r="D530">
            <v>22300</v>
          </cell>
          <cell r="E530">
            <v>207</v>
          </cell>
          <cell r="F530">
            <v>4230</v>
          </cell>
        </row>
        <row r="531">
          <cell r="A531" t="str">
            <v>POMPUI</v>
          </cell>
          <cell r="B531">
            <v>0.28999999999999998</v>
          </cell>
          <cell r="C531">
            <v>0</v>
          </cell>
          <cell r="D531">
            <v>0</v>
          </cell>
          <cell r="E531">
            <v>0</v>
          </cell>
          <cell r="F531">
            <v>145</v>
          </cell>
        </row>
        <row r="532">
          <cell r="A532" t="str">
            <v>PORT</v>
          </cell>
          <cell r="B532">
            <v>1.38</v>
          </cell>
          <cell r="C532">
            <v>-2.82</v>
          </cell>
          <cell r="D532">
            <v>30900</v>
          </cell>
          <cell r="E532">
            <v>43</v>
          </cell>
          <cell r="F532">
            <v>862</v>
          </cell>
        </row>
        <row r="533">
          <cell r="A533" t="str">
            <v>POST</v>
          </cell>
          <cell r="B533">
            <v>0.1</v>
          </cell>
          <cell r="C533">
            <v>0</v>
          </cell>
          <cell r="D533">
            <v>0</v>
          </cell>
          <cell r="E533">
            <v>0</v>
          </cell>
          <cell r="F533">
            <v>50</v>
          </cell>
        </row>
        <row r="534">
          <cell r="A534" t="str">
            <v>PPM</v>
          </cell>
          <cell r="B534">
            <v>2.2400000000000002</v>
          </cell>
          <cell r="C534">
            <v>0</v>
          </cell>
          <cell r="D534">
            <v>101600</v>
          </cell>
          <cell r="E534">
            <v>226</v>
          </cell>
          <cell r="F534">
            <v>937</v>
          </cell>
        </row>
        <row r="535">
          <cell r="A535" t="str">
            <v>PPP</v>
          </cell>
          <cell r="B535">
            <v>1.72</v>
          </cell>
          <cell r="C535">
            <v>-2.82</v>
          </cell>
          <cell r="D535">
            <v>4300</v>
          </cell>
          <cell r="E535">
            <v>7</v>
          </cell>
          <cell r="F535">
            <v>516</v>
          </cell>
        </row>
        <row r="536">
          <cell r="A536" t="str">
            <v>PPPM</v>
          </cell>
          <cell r="B536">
            <v>0.99</v>
          </cell>
          <cell r="C536">
            <v>-1.98</v>
          </cell>
          <cell r="D536">
            <v>7087500</v>
          </cell>
          <cell r="E536">
            <v>7027</v>
          </cell>
          <cell r="F536">
            <v>763</v>
          </cell>
        </row>
        <row r="537">
          <cell r="A537" t="str">
            <v>PPS</v>
          </cell>
          <cell r="B537">
            <v>0.22</v>
          </cell>
          <cell r="C537">
            <v>-4.3499999999999996</v>
          </cell>
          <cell r="D537">
            <v>16250000</v>
          </cell>
          <cell r="E537">
            <v>3914</v>
          </cell>
          <cell r="F537">
            <v>215</v>
          </cell>
        </row>
        <row r="538">
          <cell r="A538" t="str">
            <v>PQS</v>
          </cell>
          <cell r="B538">
            <v>2.48</v>
          </cell>
          <cell r="C538">
            <v>-2.36</v>
          </cell>
          <cell r="D538">
            <v>236000</v>
          </cell>
          <cell r="E538">
            <v>591</v>
          </cell>
          <cell r="F538">
            <v>1662</v>
          </cell>
        </row>
        <row r="539">
          <cell r="A539" t="str">
            <v>PR9</v>
          </cell>
          <cell r="B539">
            <v>24.7</v>
          </cell>
          <cell r="C539">
            <v>2.0699999999999998</v>
          </cell>
          <cell r="D539">
            <v>5786300</v>
          </cell>
          <cell r="E539">
            <v>142625</v>
          </cell>
          <cell r="F539">
            <v>19422</v>
          </cell>
        </row>
        <row r="540">
          <cell r="A540" t="str">
            <v>PRAKIT</v>
          </cell>
          <cell r="B540">
            <v>11.2</v>
          </cell>
          <cell r="C540">
            <v>1.82</v>
          </cell>
          <cell r="D540">
            <v>1400</v>
          </cell>
          <cell r="E540">
            <v>16</v>
          </cell>
          <cell r="F540">
            <v>665</v>
          </cell>
        </row>
        <row r="541">
          <cell r="A541" t="str">
            <v>PRAPAT</v>
          </cell>
          <cell r="B541">
            <v>1.37</v>
          </cell>
          <cell r="C541">
            <v>-2.14</v>
          </cell>
          <cell r="D541">
            <v>613900</v>
          </cell>
          <cell r="E541">
            <v>852</v>
          </cell>
          <cell r="F541">
            <v>545</v>
          </cell>
        </row>
        <row r="542">
          <cell r="A542" t="str">
            <v>PREB</v>
          </cell>
          <cell r="B542">
            <v>4.96</v>
          </cell>
          <cell r="C542">
            <v>-0.8</v>
          </cell>
          <cell r="D542">
            <v>124500</v>
          </cell>
          <cell r="E542">
            <v>622</v>
          </cell>
          <cell r="F542">
            <v>1531</v>
          </cell>
        </row>
        <row r="543">
          <cell r="A543" t="str">
            <v>PRECHA</v>
          </cell>
          <cell r="B543">
            <v>1.1399999999999999</v>
          </cell>
          <cell r="C543">
            <v>0.88</v>
          </cell>
          <cell r="D543">
            <v>464300</v>
          </cell>
          <cell r="E543">
            <v>537</v>
          </cell>
          <cell r="F543">
            <v>383</v>
          </cell>
        </row>
        <row r="544">
          <cell r="A544" t="str">
            <v>PRG</v>
          </cell>
          <cell r="B544">
            <v>9.0500000000000007</v>
          </cell>
          <cell r="C544">
            <v>0</v>
          </cell>
          <cell r="D544">
            <v>0</v>
          </cell>
          <cell r="E544">
            <v>0</v>
          </cell>
          <cell r="F544">
            <v>6576</v>
          </cell>
        </row>
        <row r="545">
          <cell r="A545" t="str">
            <v>PRI</v>
          </cell>
          <cell r="B545">
            <v>10.199999999999999</v>
          </cell>
          <cell r="C545">
            <v>-2.86</v>
          </cell>
          <cell r="D545">
            <v>236600</v>
          </cell>
          <cell r="E545">
            <v>2438</v>
          </cell>
          <cell r="F545">
            <v>3264</v>
          </cell>
        </row>
        <row r="546">
          <cell r="A546" t="str">
            <v>PRIME</v>
          </cell>
          <cell r="B546">
            <v>0.22</v>
          </cell>
          <cell r="C546">
            <v>0</v>
          </cell>
          <cell r="D546">
            <v>4580700</v>
          </cell>
          <cell r="E546">
            <v>1010</v>
          </cell>
          <cell r="F546">
            <v>936</v>
          </cell>
        </row>
        <row r="547">
          <cell r="A547" t="str">
            <v>PRIN</v>
          </cell>
          <cell r="B547">
            <v>2.12</v>
          </cell>
          <cell r="C547">
            <v>0</v>
          </cell>
          <cell r="D547">
            <v>200</v>
          </cell>
          <cell r="E547">
            <v>0</v>
          </cell>
          <cell r="F547">
            <v>2586</v>
          </cell>
        </row>
        <row r="548">
          <cell r="A548" t="str">
            <v>PRINC</v>
          </cell>
          <cell r="B548">
            <v>3.02</v>
          </cell>
          <cell r="C548">
            <v>-1.31</v>
          </cell>
          <cell r="D548">
            <v>198500</v>
          </cell>
          <cell r="E548">
            <v>599</v>
          </cell>
          <cell r="F548">
            <v>11502</v>
          </cell>
        </row>
        <row r="549">
          <cell r="A549" t="str">
            <v>PRM</v>
          </cell>
          <cell r="B549">
            <v>8.6999999999999993</v>
          </cell>
          <cell r="C549">
            <v>1.1599999999999999</v>
          </cell>
          <cell r="D549">
            <v>19672400</v>
          </cell>
          <cell r="E549">
            <v>170257</v>
          </cell>
          <cell r="F549">
            <v>21750</v>
          </cell>
        </row>
        <row r="550">
          <cell r="A550" t="str">
            <v>PRO</v>
          </cell>
          <cell r="B550">
            <v>0.35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</row>
        <row r="551">
          <cell r="A551" t="str">
            <v>PROEN</v>
          </cell>
          <cell r="B551">
            <v>3.36</v>
          </cell>
          <cell r="C551">
            <v>-0.59</v>
          </cell>
          <cell r="D551">
            <v>4624300</v>
          </cell>
          <cell r="E551">
            <v>15671</v>
          </cell>
          <cell r="F551">
            <v>1319</v>
          </cell>
        </row>
        <row r="552">
          <cell r="A552" t="str">
            <v>PROS</v>
          </cell>
          <cell r="B552">
            <v>1.17</v>
          </cell>
          <cell r="C552">
            <v>-1.68</v>
          </cell>
          <cell r="D552">
            <v>398300</v>
          </cell>
          <cell r="E552">
            <v>466</v>
          </cell>
          <cell r="F552">
            <v>645</v>
          </cell>
        </row>
        <row r="553">
          <cell r="A553" t="str">
            <v>PROUD</v>
          </cell>
          <cell r="B553">
            <v>1.39</v>
          </cell>
          <cell r="C553">
            <v>0</v>
          </cell>
          <cell r="D553">
            <v>236200</v>
          </cell>
          <cell r="E553">
            <v>320</v>
          </cell>
          <cell r="F553">
            <v>1354</v>
          </cell>
        </row>
        <row r="554">
          <cell r="A554" t="str">
            <v>PRTR</v>
          </cell>
          <cell r="B554">
            <v>4.66</v>
          </cell>
          <cell r="C554">
            <v>-0.85</v>
          </cell>
          <cell r="D554">
            <v>6300</v>
          </cell>
          <cell r="E554">
            <v>29</v>
          </cell>
          <cell r="F554">
            <v>2796</v>
          </cell>
        </row>
        <row r="555">
          <cell r="A555" t="str">
            <v>PSG</v>
          </cell>
          <cell r="B555">
            <v>0.53</v>
          </cell>
          <cell r="C555">
            <v>-1.85</v>
          </cell>
          <cell r="D555">
            <v>10446600</v>
          </cell>
          <cell r="E555">
            <v>5541</v>
          </cell>
          <cell r="F555">
            <v>34446</v>
          </cell>
        </row>
        <row r="556">
          <cell r="A556" t="str">
            <v>PSH</v>
          </cell>
          <cell r="B556">
            <v>8.8000000000000007</v>
          </cell>
          <cell r="C556">
            <v>-0.56000000000000005</v>
          </cell>
          <cell r="D556">
            <v>342300</v>
          </cell>
          <cell r="E556">
            <v>3026</v>
          </cell>
          <cell r="F556">
            <v>19259</v>
          </cell>
        </row>
        <row r="557">
          <cell r="A557" t="str">
            <v>PSL</v>
          </cell>
          <cell r="B557">
            <v>8.35</v>
          </cell>
          <cell r="C557">
            <v>1.83</v>
          </cell>
          <cell r="D557">
            <v>6607900</v>
          </cell>
          <cell r="E557">
            <v>55359</v>
          </cell>
          <cell r="F557">
            <v>12786</v>
          </cell>
        </row>
        <row r="558">
          <cell r="A558" t="str">
            <v>PSP</v>
          </cell>
          <cell r="B558">
            <v>4.4000000000000004</v>
          </cell>
          <cell r="C558">
            <v>0</v>
          </cell>
          <cell r="D558">
            <v>100500</v>
          </cell>
          <cell r="E558">
            <v>442</v>
          </cell>
          <cell r="F558">
            <v>6160</v>
          </cell>
        </row>
        <row r="559">
          <cell r="A559" t="str">
            <v>PSTC</v>
          </cell>
          <cell r="B559">
            <v>0.5</v>
          </cell>
          <cell r="C559">
            <v>2.04</v>
          </cell>
          <cell r="D559">
            <v>3496300</v>
          </cell>
          <cell r="E559">
            <v>1747</v>
          </cell>
          <cell r="F559">
            <v>1732</v>
          </cell>
        </row>
        <row r="560">
          <cell r="A560" t="str">
            <v>PT</v>
          </cell>
          <cell r="B560">
            <v>9.6999999999999993</v>
          </cell>
          <cell r="C560">
            <v>0.52</v>
          </cell>
          <cell r="D560">
            <v>102200</v>
          </cell>
          <cell r="E560">
            <v>986</v>
          </cell>
          <cell r="F560">
            <v>2754</v>
          </cell>
        </row>
        <row r="561">
          <cell r="A561" t="str">
            <v>PTC</v>
          </cell>
          <cell r="B561">
            <v>1.65</v>
          </cell>
          <cell r="C561">
            <v>-1.79</v>
          </cell>
          <cell r="D561">
            <v>64700</v>
          </cell>
          <cell r="E561">
            <v>107</v>
          </cell>
          <cell r="F561">
            <v>677</v>
          </cell>
        </row>
        <row r="562">
          <cell r="A562" t="str">
            <v>PTECH</v>
          </cell>
          <cell r="B562">
            <v>1.57</v>
          </cell>
          <cell r="C562">
            <v>19.850000000000001</v>
          </cell>
          <cell r="D562">
            <v>31500</v>
          </cell>
          <cell r="E562">
            <v>46</v>
          </cell>
          <cell r="F562">
            <v>384</v>
          </cell>
        </row>
        <row r="563">
          <cell r="A563" t="str">
            <v>PTG</v>
          </cell>
          <cell r="B563">
            <v>9.5</v>
          </cell>
          <cell r="C563">
            <v>0</v>
          </cell>
          <cell r="D563">
            <v>2546300</v>
          </cell>
          <cell r="E563">
            <v>24220</v>
          </cell>
          <cell r="F563">
            <v>15949</v>
          </cell>
        </row>
        <row r="564">
          <cell r="A564" t="str">
            <v>PTL</v>
          </cell>
          <cell r="B564">
            <v>13.1</v>
          </cell>
          <cell r="C564">
            <v>-2.2400000000000002</v>
          </cell>
          <cell r="D564">
            <v>596400</v>
          </cell>
          <cell r="E564">
            <v>7863</v>
          </cell>
          <cell r="F564">
            <v>11970</v>
          </cell>
        </row>
        <row r="565">
          <cell r="A565" t="str">
            <v>PTT</v>
          </cell>
          <cell r="B565">
            <v>33.5</v>
          </cell>
          <cell r="C565">
            <v>-1.47</v>
          </cell>
          <cell r="D565">
            <v>34992500</v>
          </cell>
          <cell r="E565">
            <v>1176859</v>
          </cell>
          <cell r="F565">
            <v>956860</v>
          </cell>
        </row>
        <row r="566">
          <cell r="A566" t="str">
            <v>PTTEP</v>
          </cell>
          <cell r="B566">
            <v>124</v>
          </cell>
          <cell r="C566">
            <v>-1.2</v>
          </cell>
          <cell r="D566">
            <v>10305800</v>
          </cell>
          <cell r="E566">
            <v>1284111</v>
          </cell>
          <cell r="F566">
            <v>492278</v>
          </cell>
        </row>
        <row r="567">
          <cell r="A567" t="str">
            <v>PTTGC</v>
          </cell>
          <cell r="B567">
            <v>25.25</v>
          </cell>
          <cell r="C567">
            <v>0</v>
          </cell>
          <cell r="D567">
            <v>12050000</v>
          </cell>
          <cell r="E567">
            <v>304270</v>
          </cell>
          <cell r="F567">
            <v>113848</v>
          </cell>
        </row>
        <row r="568">
          <cell r="A568" t="str">
            <v>PYLON</v>
          </cell>
          <cell r="B568">
            <v>2.2200000000000002</v>
          </cell>
          <cell r="C568">
            <v>-0.89</v>
          </cell>
          <cell r="D568">
            <v>11200</v>
          </cell>
          <cell r="E568">
            <v>25</v>
          </cell>
          <cell r="F568">
            <v>1665</v>
          </cell>
        </row>
        <row r="569">
          <cell r="A569" t="str">
            <v>Q-CON</v>
          </cell>
          <cell r="B569">
            <v>10.3</v>
          </cell>
          <cell r="C569">
            <v>0.98</v>
          </cell>
          <cell r="D569">
            <v>35300</v>
          </cell>
          <cell r="E569">
            <v>363</v>
          </cell>
          <cell r="F569">
            <v>4120</v>
          </cell>
        </row>
        <row r="570">
          <cell r="A570" t="str">
            <v>QH</v>
          </cell>
          <cell r="B570">
            <v>1.86</v>
          </cell>
          <cell r="C570">
            <v>0</v>
          </cell>
          <cell r="D570">
            <v>3913400</v>
          </cell>
          <cell r="E570">
            <v>7254</v>
          </cell>
          <cell r="F570">
            <v>19929</v>
          </cell>
        </row>
        <row r="571">
          <cell r="A571" t="str">
            <v>QHHRREIT</v>
          </cell>
          <cell r="B571">
            <v>6.65</v>
          </cell>
          <cell r="C571">
            <v>-0.75</v>
          </cell>
          <cell r="D571">
            <v>121900</v>
          </cell>
          <cell r="E571">
            <v>805</v>
          </cell>
          <cell r="F571">
            <v>2234</v>
          </cell>
        </row>
        <row r="572">
          <cell r="A572" t="str">
            <v>QLT</v>
          </cell>
          <cell r="B572">
            <v>2.06</v>
          </cell>
          <cell r="C572">
            <v>0</v>
          </cell>
          <cell r="D572">
            <v>177100</v>
          </cell>
          <cell r="E572">
            <v>365</v>
          </cell>
          <cell r="F572">
            <v>203</v>
          </cell>
        </row>
        <row r="573">
          <cell r="A573" t="str">
            <v>QTC</v>
          </cell>
          <cell r="B573">
            <v>3.82</v>
          </cell>
          <cell r="C573">
            <v>0</v>
          </cell>
          <cell r="D573">
            <v>0</v>
          </cell>
          <cell r="E573">
            <v>0</v>
          </cell>
          <cell r="F573">
            <v>1303</v>
          </cell>
        </row>
        <row r="574">
          <cell r="A574" t="str">
            <v>QTCG</v>
          </cell>
          <cell r="B574">
            <v>0.46</v>
          </cell>
          <cell r="C574">
            <v>0</v>
          </cell>
          <cell r="D574">
            <v>3147400</v>
          </cell>
          <cell r="E574">
            <v>1464</v>
          </cell>
          <cell r="F574">
            <v>276</v>
          </cell>
        </row>
        <row r="575">
          <cell r="A575" t="str">
            <v>RABBIT</v>
          </cell>
          <cell r="B575">
            <v>0.6</v>
          </cell>
          <cell r="C575">
            <v>0</v>
          </cell>
          <cell r="D575">
            <v>65001900</v>
          </cell>
          <cell r="E575">
            <v>39005</v>
          </cell>
          <cell r="F575">
            <v>4491</v>
          </cell>
        </row>
        <row r="576">
          <cell r="A576" t="str">
            <v>RAM</v>
          </cell>
          <cell r="B576">
            <v>23.6</v>
          </cell>
          <cell r="C576">
            <v>0.43</v>
          </cell>
          <cell r="D576">
            <v>148100</v>
          </cell>
          <cell r="E576">
            <v>3486</v>
          </cell>
          <cell r="F576">
            <v>28320</v>
          </cell>
        </row>
        <row r="577">
          <cell r="A577" t="str">
            <v>RATCH</v>
          </cell>
          <cell r="B577">
            <v>32</v>
          </cell>
          <cell r="C577">
            <v>-0.78</v>
          </cell>
          <cell r="D577">
            <v>1239400</v>
          </cell>
          <cell r="E577">
            <v>39767</v>
          </cell>
          <cell r="F577">
            <v>69600</v>
          </cell>
        </row>
        <row r="578">
          <cell r="A578" t="str">
            <v>RBF</v>
          </cell>
          <cell r="B578">
            <v>5.75</v>
          </cell>
          <cell r="C578">
            <v>0.88</v>
          </cell>
          <cell r="D578">
            <v>2441800</v>
          </cell>
          <cell r="E578">
            <v>14004</v>
          </cell>
          <cell r="F578">
            <v>11500</v>
          </cell>
        </row>
        <row r="579">
          <cell r="A579" t="str">
            <v>RCL</v>
          </cell>
          <cell r="B579">
            <v>25</v>
          </cell>
          <cell r="C579">
            <v>0</v>
          </cell>
          <cell r="D579">
            <v>2958800</v>
          </cell>
          <cell r="E579">
            <v>75078</v>
          </cell>
          <cell r="F579">
            <v>20719</v>
          </cell>
        </row>
        <row r="580">
          <cell r="A580" t="str">
            <v>READY</v>
          </cell>
          <cell r="B580">
            <v>5.5</v>
          </cell>
          <cell r="C580">
            <v>-2.65</v>
          </cell>
          <cell r="D580">
            <v>168000</v>
          </cell>
          <cell r="E580">
            <v>917</v>
          </cell>
          <cell r="F580">
            <v>672</v>
          </cell>
        </row>
        <row r="581">
          <cell r="A581" t="str">
            <v>RICHY</v>
          </cell>
          <cell r="B581">
            <v>0.5</v>
          </cell>
          <cell r="C581">
            <v>0</v>
          </cell>
          <cell r="D581">
            <v>113800</v>
          </cell>
          <cell r="E581">
            <v>55</v>
          </cell>
          <cell r="F581">
            <v>814</v>
          </cell>
        </row>
        <row r="582">
          <cell r="A582" t="str">
            <v>RJH</v>
          </cell>
          <cell r="B582">
            <v>23.3</v>
          </cell>
          <cell r="C582">
            <v>-2.1</v>
          </cell>
          <cell r="D582">
            <v>332200</v>
          </cell>
          <cell r="E582">
            <v>7840</v>
          </cell>
          <cell r="F582">
            <v>6990</v>
          </cell>
        </row>
        <row r="583">
          <cell r="A583" t="str">
            <v>RML</v>
          </cell>
          <cell r="B583">
            <v>0.34</v>
          </cell>
          <cell r="C583">
            <v>-5.56</v>
          </cell>
          <cell r="D583">
            <v>1685200</v>
          </cell>
          <cell r="E583">
            <v>589</v>
          </cell>
          <cell r="F583">
            <v>1970</v>
          </cell>
        </row>
        <row r="584">
          <cell r="A584" t="str">
            <v>ROCK</v>
          </cell>
          <cell r="B584">
            <v>10.3</v>
          </cell>
          <cell r="C584">
            <v>0</v>
          </cell>
          <cell r="D584">
            <v>0</v>
          </cell>
          <cell r="E584">
            <v>0</v>
          </cell>
          <cell r="F584">
            <v>206</v>
          </cell>
        </row>
        <row r="585">
          <cell r="A585" t="str">
            <v>ROCTEC</v>
          </cell>
          <cell r="B585">
            <v>0.95</v>
          </cell>
          <cell r="C585">
            <v>-4.04</v>
          </cell>
          <cell r="D585">
            <v>13302500</v>
          </cell>
          <cell r="E585">
            <v>12411</v>
          </cell>
          <cell r="F585">
            <v>7712</v>
          </cell>
        </row>
        <row r="586">
          <cell r="A586" t="str">
            <v>ROH</v>
          </cell>
          <cell r="B586">
            <v>2.2599999999999998</v>
          </cell>
          <cell r="C586">
            <v>4.63</v>
          </cell>
          <cell r="D586">
            <v>800</v>
          </cell>
          <cell r="E586">
            <v>2</v>
          </cell>
          <cell r="F586">
            <v>2122</v>
          </cell>
        </row>
        <row r="587">
          <cell r="A587" t="str">
            <v>ROJNA</v>
          </cell>
          <cell r="B587">
            <v>7.2</v>
          </cell>
          <cell r="C587">
            <v>0.7</v>
          </cell>
          <cell r="D587">
            <v>2110600</v>
          </cell>
          <cell r="E587">
            <v>15187</v>
          </cell>
          <cell r="F587">
            <v>14547</v>
          </cell>
        </row>
        <row r="588">
          <cell r="A588" t="str">
            <v>RP</v>
          </cell>
          <cell r="B588">
            <v>1.2</v>
          </cell>
          <cell r="C588">
            <v>0</v>
          </cell>
          <cell r="D588">
            <v>22200</v>
          </cell>
          <cell r="E588">
            <v>26</v>
          </cell>
          <cell r="F588">
            <v>241</v>
          </cell>
        </row>
        <row r="589">
          <cell r="A589" t="str">
            <v>RPC</v>
          </cell>
          <cell r="B589">
            <v>0.51</v>
          </cell>
          <cell r="C589">
            <v>0</v>
          </cell>
          <cell r="D589">
            <v>424300</v>
          </cell>
          <cell r="E589">
            <v>215</v>
          </cell>
          <cell r="F589">
            <v>665</v>
          </cell>
        </row>
        <row r="590">
          <cell r="A590" t="str">
            <v>RPH</v>
          </cell>
          <cell r="B590">
            <v>5.65</v>
          </cell>
          <cell r="C590">
            <v>0</v>
          </cell>
          <cell r="D590">
            <v>124600</v>
          </cell>
          <cell r="E590">
            <v>699</v>
          </cell>
          <cell r="F590">
            <v>3085</v>
          </cell>
        </row>
        <row r="591">
          <cell r="A591" t="str">
            <v>RS</v>
          </cell>
          <cell r="B591">
            <v>6.05</v>
          </cell>
          <cell r="C591">
            <v>-0.82</v>
          </cell>
          <cell r="D591">
            <v>635300</v>
          </cell>
          <cell r="E591">
            <v>3843</v>
          </cell>
          <cell r="F591">
            <v>13202</v>
          </cell>
        </row>
        <row r="592">
          <cell r="A592" t="str">
            <v>RSP</v>
          </cell>
          <cell r="B592">
            <v>1.95</v>
          </cell>
          <cell r="C592">
            <v>-0.51</v>
          </cell>
          <cell r="D592">
            <v>17500</v>
          </cell>
          <cell r="E592">
            <v>34</v>
          </cell>
          <cell r="F592">
            <v>1441</v>
          </cell>
        </row>
        <row r="593">
          <cell r="A593" t="str">
            <v>RT</v>
          </cell>
          <cell r="B593">
            <v>0.48</v>
          </cell>
          <cell r="C593">
            <v>-4</v>
          </cell>
          <cell r="D593">
            <v>939400</v>
          </cell>
          <cell r="E593">
            <v>460</v>
          </cell>
          <cell r="F593">
            <v>661</v>
          </cell>
        </row>
        <row r="594">
          <cell r="A594" t="str">
            <v>RWI</v>
          </cell>
          <cell r="B594">
            <v>0.57999999999999996</v>
          </cell>
          <cell r="C594">
            <v>-1.69</v>
          </cell>
          <cell r="D594">
            <v>122800</v>
          </cell>
          <cell r="E594">
            <v>72</v>
          </cell>
          <cell r="F594">
            <v>531</v>
          </cell>
        </row>
        <row r="595">
          <cell r="A595" t="str">
            <v>S&amp;J</v>
          </cell>
          <cell r="B595">
            <v>40.5</v>
          </cell>
          <cell r="C595">
            <v>1.25</v>
          </cell>
          <cell r="D595">
            <v>100</v>
          </cell>
          <cell r="E595">
            <v>4</v>
          </cell>
          <cell r="F595">
            <v>6072</v>
          </cell>
        </row>
        <row r="596">
          <cell r="A596" t="str">
            <v>S</v>
          </cell>
          <cell r="B596">
            <v>0.94</v>
          </cell>
          <cell r="C596">
            <v>0</v>
          </cell>
          <cell r="D596">
            <v>1320800</v>
          </cell>
          <cell r="E596">
            <v>1241</v>
          </cell>
          <cell r="F596">
            <v>6442</v>
          </cell>
        </row>
        <row r="597">
          <cell r="A597" t="str">
            <v>S11</v>
          </cell>
          <cell r="B597">
            <v>2.62</v>
          </cell>
          <cell r="C597">
            <v>-2.2400000000000002</v>
          </cell>
          <cell r="D597">
            <v>7100</v>
          </cell>
          <cell r="E597">
            <v>19</v>
          </cell>
          <cell r="F597">
            <v>1606</v>
          </cell>
        </row>
        <row r="598">
          <cell r="A598" t="str">
            <v>SA</v>
          </cell>
          <cell r="B598">
            <v>7.45</v>
          </cell>
          <cell r="C598">
            <v>0.68</v>
          </cell>
          <cell r="D598">
            <v>70300</v>
          </cell>
          <cell r="E598">
            <v>520</v>
          </cell>
          <cell r="F598">
            <v>8932</v>
          </cell>
        </row>
        <row r="599">
          <cell r="A599" t="str">
            <v>SAAM</v>
          </cell>
          <cell r="B599">
            <v>8.5500000000000007</v>
          </cell>
          <cell r="C599">
            <v>-1.1599999999999999</v>
          </cell>
          <cell r="D599">
            <v>287000</v>
          </cell>
          <cell r="E599">
            <v>2434</v>
          </cell>
          <cell r="F599">
            <v>2565</v>
          </cell>
        </row>
        <row r="600">
          <cell r="A600" t="str">
            <v>SABINA</v>
          </cell>
          <cell r="B600">
            <v>21.4</v>
          </cell>
          <cell r="C600">
            <v>-1.38</v>
          </cell>
          <cell r="D600">
            <v>696100</v>
          </cell>
          <cell r="E600">
            <v>15014</v>
          </cell>
          <cell r="F600">
            <v>7576</v>
          </cell>
        </row>
        <row r="601">
          <cell r="A601" t="str">
            <v>SABUY</v>
          </cell>
          <cell r="B601">
            <v>0.71</v>
          </cell>
          <cell r="C601">
            <v>-4.05</v>
          </cell>
          <cell r="D601">
            <v>17860500</v>
          </cell>
          <cell r="E601">
            <v>12907</v>
          </cell>
          <cell r="F601">
            <v>1237</v>
          </cell>
        </row>
        <row r="602">
          <cell r="A602" t="str">
            <v>SAF</v>
          </cell>
          <cell r="B602">
            <v>0.53</v>
          </cell>
          <cell r="C602">
            <v>-7.02</v>
          </cell>
          <cell r="D602">
            <v>248200</v>
          </cell>
          <cell r="E602">
            <v>134</v>
          </cell>
          <cell r="F602">
            <v>162</v>
          </cell>
        </row>
        <row r="603">
          <cell r="A603" t="str">
            <v>SAFE</v>
          </cell>
          <cell r="B603">
            <v>14</v>
          </cell>
          <cell r="C603">
            <v>-0.71</v>
          </cell>
          <cell r="D603">
            <v>106600</v>
          </cell>
          <cell r="E603">
            <v>1506</v>
          </cell>
          <cell r="F603">
            <v>4286</v>
          </cell>
        </row>
        <row r="604">
          <cell r="A604" t="str">
            <v>SAK</v>
          </cell>
          <cell r="B604">
            <v>5.4</v>
          </cell>
          <cell r="C604">
            <v>0</v>
          </cell>
          <cell r="D604">
            <v>2508800</v>
          </cell>
          <cell r="E604">
            <v>13548</v>
          </cell>
          <cell r="F604">
            <v>11318</v>
          </cell>
        </row>
        <row r="605">
          <cell r="A605" t="str">
            <v>SALEE</v>
          </cell>
          <cell r="B605">
            <v>0.51</v>
          </cell>
          <cell r="C605">
            <v>2</v>
          </cell>
          <cell r="D605">
            <v>289400</v>
          </cell>
          <cell r="E605">
            <v>143</v>
          </cell>
          <cell r="F605">
            <v>760</v>
          </cell>
        </row>
        <row r="606">
          <cell r="A606" t="str">
            <v>SAM</v>
          </cell>
          <cell r="B606">
            <v>0.4</v>
          </cell>
          <cell r="C606">
            <v>33.33</v>
          </cell>
          <cell r="D606">
            <v>12327600</v>
          </cell>
          <cell r="E606">
            <v>4647</v>
          </cell>
          <cell r="F606">
            <v>408</v>
          </cell>
        </row>
        <row r="607">
          <cell r="A607" t="str">
            <v>SAMART</v>
          </cell>
          <cell r="B607">
            <v>7.4</v>
          </cell>
          <cell r="C607">
            <v>1.37</v>
          </cell>
          <cell r="D607">
            <v>2635600</v>
          </cell>
          <cell r="E607">
            <v>19411</v>
          </cell>
          <cell r="F607">
            <v>7448</v>
          </cell>
        </row>
        <row r="608">
          <cell r="A608" t="str">
            <v>SAMCO</v>
          </cell>
          <cell r="B608">
            <v>0.95</v>
          </cell>
          <cell r="C608">
            <v>-1.04</v>
          </cell>
          <cell r="D608">
            <v>145900</v>
          </cell>
          <cell r="E608">
            <v>139</v>
          </cell>
          <cell r="F608">
            <v>610</v>
          </cell>
        </row>
        <row r="609">
          <cell r="A609" t="str">
            <v>SAMTEL</v>
          </cell>
          <cell r="B609">
            <v>6.9</v>
          </cell>
          <cell r="C609">
            <v>12.2</v>
          </cell>
          <cell r="D609">
            <v>5150100</v>
          </cell>
          <cell r="E609">
            <v>35125</v>
          </cell>
          <cell r="F609">
            <v>4264</v>
          </cell>
        </row>
        <row r="610">
          <cell r="A610" t="str">
            <v>SANKO</v>
          </cell>
          <cell r="B610">
            <v>1.17</v>
          </cell>
          <cell r="C610">
            <v>0</v>
          </cell>
          <cell r="D610">
            <v>48800</v>
          </cell>
          <cell r="E610">
            <v>57</v>
          </cell>
          <cell r="F610">
            <v>377</v>
          </cell>
        </row>
        <row r="611">
          <cell r="A611" t="str">
            <v>SAPPE</v>
          </cell>
          <cell r="B611">
            <v>65.25</v>
          </cell>
          <cell r="C611">
            <v>-1.88</v>
          </cell>
          <cell r="D611">
            <v>1495200</v>
          </cell>
          <cell r="E611">
            <v>97512</v>
          </cell>
          <cell r="F611">
            <v>20116</v>
          </cell>
        </row>
        <row r="612">
          <cell r="A612" t="str">
            <v>SAT</v>
          </cell>
          <cell r="B612">
            <v>12</v>
          </cell>
          <cell r="C612">
            <v>-0.83</v>
          </cell>
          <cell r="D612">
            <v>201500</v>
          </cell>
          <cell r="E612">
            <v>2425</v>
          </cell>
          <cell r="F612">
            <v>5145</v>
          </cell>
        </row>
        <row r="613">
          <cell r="A613" t="str">
            <v>SAUCE</v>
          </cell>
          <cell r="B613">
            <v>39.75</v>
          </cell>
          <cell r="C613">
            <v>0</v>
          </cell>
          <cell r="D613">
            <v>4100</v>
          </cell>
          <cell r="E613">
            <v>163</v>
          </cell>
          <cell r="F613">
            <v>14310</v>
          </cell>
        </row>
        <row r="614">
          <cell r="A614" t="str">
            <v>SAV</v>
          </cell>
          <cell r="B614">
            <v>23.8</v>
          </cell>
          <cell r="C614">
            <v>2.15</v>
          </cell>
          <cell r="D614">
            <v>1449100</v>
          </cell>
          <cell r="E614">
            <v>34022</v>
          </cell>
          <cell r="F614">
            <v>15232</v>
          </cell>
        </row>
        <row r="615">
          <cell r="A615" t="str">
            <v>SAWAD</v>
          </cell>
          <cell r="B615">
            <v>42.25</v>
          </cell>
          <cell r="C615">
            <v>-1.17</v>
          </cell>
          <cell r="D615">
            <v>5912600</v>
          </cell>
          <cell r="E615">
            <v>251728</v>
          </cell>
          <cell r="F615">
            <v>63817</v>
          </cell>
        </row>
        <row r="616">
          <cell r="A616" t="str">
            <v>SAWANG</v>
          </cell>
          <cell r="B616">
            <v>12.5</v>
          </cell>
          <cell r="C616">
            <v>0</v>
          </cell>
          <cell r="D616">
            <v>0</v>
          </cell>
          <cell r="E616">
            <v>0</v>
          </cell>
          <cell r="F616">
            <v>300</v>
          </cell>
        </row>
        <row r="617">
          <cell r="A617" t="str">
            <v>SBNEXT</v>
          </cell>
          <cell r="B617">
            <v>0.56000000000000005</v>
          </cell>
          <cell r="C617">
            <v>0</v>
          </cell>
          <cell r="D617">
            <v>905700</v>
          </cell>
          <cell r="E617">
            <v>513</v>
          </cell>
          <cell r="F617">
            <v>338</v>
          </cell>
        </row>
        <row r="618">
          <cell r="A618" t="str">
            <v>SC</v>
          </cell>
          <cell r="B618">
            <v>2.96</v>
          </cell>
          <cell r="C618">
            <v>0</v>
          </cell>
          <cell r="D618">
            <v>2714100</v>
          </cell>
          <cell r="E618">
            <v>8061</v>
          </cell>
          <cell r="F618">
            <v>12661</v>
          </cell>
        </row>
        <row r="619">
          <cell r="A619" t="str">
            <v>SCAP</v>
          </cell>
          <cell r="B619">
            <v>2.2200000000000002</v>
          </cell>
          <cell r="C619">
            <v>-4.3099999999999996</v>
          </cell>
          <cell r="D619">
            <v>8145600</v>
          </cell>
          <cell r="E619">
            <v>18750</v>
          </cell>
          <cell r="F619">
            <v>14733</v>
          </cell>
        </row>
        <row r="620">
          <cell r="A620" t="str">
            <v>SCB</v>
          </cell>
          <cell r="B620">
            <v>112</v>
          </cell>
          <cell r="C620">
            <v>-2.1800000000000002</v>
          </cell>
          <cell r="D620">
            <v>7681700</v>
          </cell>
          <cell r="E620">
            <v>867026</v>
          </cell>
          <cell r="F620">
            <v>377116</v>
          </cell>
        </row>
        <row r="621">
          <cell r="A621" t="str">
            <v>SCC</v>
          </cell>
          <cell r="B621">
            <v>205</v>
          </cell>
          <cell r="C621">
            <v>-0.97</v>
          </cell>
          <cell r="D621">
            <v>1189900</v>
          </cell>
          <cell r="E621">
            <v>244718</v>
          </cell>
          <cell r="F621">
            <v>246000</v>
          </cell>
        </row>
        <row r="622">
          <cell r="A622" t="str">
            <v>SCCC</v>
          </cell>
          <cell r="B622">
            <v>163.5</v>
          </cell>
          <cell r="C622">
            <v>-0.3</v>
          </cell>
          <cell r="D622">
            <v>20200</v>
          </cell>
          <cell r="E622">
            <v>3314</v>
          </cell>
          <cell r="F622">
            <v>48574</v>
          </cell>
        </row>
        <row r="623">
          <cell r="A623" t="str">
            <v>SCG</v>
          </cell>
          <cell r="B623">
            <v>3.66</v>
          </cell>
          <cell r="C623">
            <v>0.55000000000000004</v>
          </cell>
          <cell r="D623">
            <v>21600</v>
          </cell>
          <cell r="E623">
            <v>78</v>
          </cell>
          <cell r="F623">
            <v>4259</v>
          </cell>
        </row>
        <row r="624">
          <cell r="A624" t="str">
            <v>SCGD</v>
          </cell>
          <cell r="B624">
            <v>6.8</v>
          </cell>
          <cell r="C624">
            <v>-2.86</v>
          </cell>
          <cell r="D624">
            <v>1386100</v>
          </cell>
          <cell r="E624">
            <v>9581</v>
          </cell>
          <cell r="F624">
            <v>11468</v>
          </cell>
        </row>
        <row r="625">
          <cell r="A625" t="str">
            <v>SCGP</v>
          </cell>
          <cell r="B625">
            <v>25</v>
          </cell>
          <cell r="C625">
            <v>-1.96</v>
          </cell>
          <cell r="D625">
            <v>3514100</v>
          </cell>
          <cell r="E625">
            <v>88369</v>
          </cell>
          <cell r="F625">
            <v>109469</v>
          </cell>
        </row>
        <row r="626">
          <cell r="A626" t="str">
            <v>SCI</v>
          </cell>
          <cell r="B626">
            <v>0.85</v>
          </cell>
          <cell r="C626">
            <v>-1.1599999999999999</v>
          </cell>
          <cell r="D626">
            <v>12500</v>
          </cell>
          <cell r="E626">
            <v>11</v>
          </cell>
          <cell r="F626">
            <v>668</v>
          </cell>
        </row>
        <row r="627">
          <cell r="A627" t="str">
            <v>SCL</v>
          </cell>
          <cell r="B627">
            <v>1.4</v>
          </cell>
          <cell r="C627">
            <v>0</v>
          </cell>
          <cell r="D627">
            <v>316300</v>
          </cell>
          <cell r="E627">
            <v>444</v>
          </cell>
          <cell r="F627">
            <v>355</v>
          </cell>
        </row>
        <row r="628">
          <cell r="A628" t="str">
            <v>SCM</v>
          </cell>
          <cell r="B628">
            <v>3.7</v>
          </cell>
          <cell r="C628">
            <v>0</v>
          </cell>
          <cell r="D628">
            <v>127700</v>
          </cell>
          <cell r="E628">
            <v>470</v>
          </cell>
          <cell r="F628">
            <v>2238</v>
          </cell>
        </row>
        <row r="629">
          <cell r="A629" t="str">
            <v>SCN</v>
          </cell>
          <cell r="B629">
            <v>0.98</v>
          </cell>
          <cell r="C629">
            <v>-3.92</v>
          </cell>
          <cell r="D629">
            <v>6053300</v>
          </cell>
          <cell r="E629">
            <v>5981</v>
          </cell>
          <cell r="F629">
            <v>1189</v>
          </cell>
        </row>
        <row r="630">
          <cell r="A630" t="str">
            <v>SCP</v>
          </cell>
          <cell r="B630">
            <v>6.35</v>
          </cell>
          <cell r="C630">
            <v>-1.55</v>
          </cell>
          <cell r="D630">
            <v>163300</v>
          </cell>
          <cell r="E630">
            <v>1030</v>
          </cell>
          <cell r="F630">
            <v>1793</v>
          </cell>
        </row>
        <row r="631">
          <cell r="A631" t="str">
            <v>SDC</v>
          </cell>
          <cell r="B631">
            <v>0.05</v>
          </cell>
          <cell r="C631">
            <v>66.67</v>
          </cell>
          <cell r="D631">
            <v>158114500</v>
          </cell>
          <cell r="E631">
            <v>6393</v>
          </cell>
          <cell r="F631">
            <v>1726</v>
          </cell>
        </row>
        <row r="632">
          <cell r="A632" t="str">
            <v>SE</v>
          </cell>
          <cell r="B632">
            <v>0.68</v>
          </cell>
          <cell r="C632">
            <v>0</v>
          </cell>
          <cell r="D632">
            <v>71000</v>
          </cell>
          <cell r="E632">
            <v>48</v>
          </cell>
          <cell r="F632">
            <v>462</v>
          </cell>
        </row>
        <row r="633">
          <cell r="A633" t="str">
            <v>SE-ED</v>
          </cell>
          <cell r="B633">
            <v>2.14</v>
          </cell>
          <cell r="C633">
            <v>0</v>
          </cell>
          <cell r="D633">
            <v>1600</v>
          </cell>
          <cell r="E633">
            <v>3</v>
          </cell>
          <cell r="F633">
            <v>839</v>
          </cell>
        </row>
        <row r="634">
          <cell r="A634" t="str">
            <v>SEAFCO</v>
          </cell>
          <cell r="B634">
            <v>2.3199999999999998</v>
          </cell>
          <cell r="C634">
            <v>-1.69</v>
          </cell>
          <cell r="D634">
            <v>545300</v>
          </cell>
          <cell r="E634">
            <v>1261</v>
          </cell>
          <cell r="F634">
            <v>1920</v>
          </cell>
        </row>
        <row r="635">
          <cell r="A635" t="str">
            <v>SEAOIL</v>
          </cell>
          <cell r="B635">
            <v>2.62</v>
          </cell>
          <cell r="C635">
            <v>0</v>
          </cell>
          <cell r="D635">
            <v>29600</v>
          </cell>
          <cell r="E635">
            <v>78</v>
          </cell>
          <cell r="F635">
            <v>1936</v>
          </cell>
        </row>
        <row r="636">
          <cell r="A636" t="str">
            <v>SECURE</v>
          </cell>
          <cell r="B636">
            <v>13.1</v>
          </cell>
          <cell r="C636">
            <v>-0.76</v>
          </cell>
          <cell r="D636">
            <v>160600</v>
          </cell>
          <cell r="E636">
            <v>2104</v>
          </cell>
          <cell r="F636">
            <v>1336</v>
          </cell>
        </row>
        <row r="637">
          <cell r="A637" t="str">
            <v>SEI</v>
          </cell>
          <cell r="B637">
            <v>5.45</v>
          </cell>
          <cell r="C637">
            <v>1.87</v>
          </cell>
          <cell r="D637">
            <v>5229000</v>
          </cell>
          <cell r="E637">
            <v>28445</v>
          </cell>
          <cell r="F637">
            <v>927</v>
          </cell>
        </row>
        <row r="638">
          <cell r="A638" t="str">
            <v>SELIC</v>
          </cell>
          <cell r="B638">
            <v>3.18</v>
          </cell>
          <cell r="C638">
            <v>0.63</v>
          </cell>
          <cell r="D638">
            <v>147200</v>
          </cell>
          <cell r="E638">
            <v>468</v>
          </cell>
          <cell r="F638">
            <v>1931</v>
          </cell>
        </row>
        <row r="639">
          <cell r="A639" t="str">
            <v>SENA</v>
          </cell>
          <cell r="B639">
            <v>2.34</v>
          </cell>
          <cell r="C639">
            <v>0</v>
          </cell>
          <cell r="D639">
            <v>169700</v>
          </cell>
          <cell r="E639">
            <v>394</v>
          </cell>
          <cell r="F639">
            <v>3375</v>
          </cell>
        </row>
        <row r="640">
          <cell r="A640" t="str">
            <v>SENAJ</v>
          </cell>
          <cell r="B640">
            <v>0.83</v>
          </cell>
          <cell r="C640">
            <v>0</v>
          </cell>
          <cell r="D640">
            <v>0</v>
          </cell>
          <cell r="E640">
            <v>0</v>
          </cell>
          <cell r="F640">
            <v>3486</v>
          </cell>
        </row>
        <row r="641">
          <cell r="A641" t="str">
            <v>SENX</v>
          </cell>
          <cell r="B641">
            <v>0.39</v>
          </cell>
          <cell r="C641">
            <v>-2.5</v>
          </cell>
          <cell r="D641">
            <v>596800</v>
          </cell>
          <cell r="E641">
            <v>233</v>
          </cell>
          <cell r="F641">
            <v>1638</v>
          </cell>
        </row>
        <row r="642">
          <cell r="A642" t="str">
            <v>SFLEX</v>
          </cell>
          <cell r="B642">
            <v>3.12</v>
          </cell>
          <cell r="C642">
            <v>-1.27</v>
          </cell>
          <cell r="D642">
            <v>2924800</v>
          </cell>
          <cell r="E642">
            <v>9179</v>
          </cell>
          <cell r="F642">
            <v>2558</v>
          </cell>
        </row>
        <row r="643">
          <cell r="A643" t="str">
            <v>SFP</v>
          </cell>
          <cell r="B643">
            <v>438</v>
          </cell>
          <cell r="C643">
            <v>28.82</v>
          </cell>
          <cell r="D643">
            <v>1400</v>
          </cell>
          <cell r="E643">
            <v>507</v>
          </cell>
          <cell r="F643">
            <v>9198</v>
          </cell>
        </row>
        <row r="644">
          <cell r="A644" t="str">
            <v>SFT</v>
          </cell>
          <cell r="B644">
            <v>3.52</v>
          </cell>
          <cell r="C644">
            <v>-4.3499999999999996</v>
          </cell>
          <cell r="D644">
            <v>17400</v>
          </cell>
          <cell r="E644">
            <v>61</v>
          </cell>
          <cell r="F644">
            <v>1549</v>
          </cell>
        </row>
        <row r="645">
          <cell r="A645" t="str">
            <v>SGC</v>
          </cell>
          <cell r="B645">
            <v>1.49</v>
          </cell>
          <cell r="C645">
            <v>0.68</v>
          </cell>
          <cell r="D645">
            <v>47492400</v>
          </cell>
          <cell r="E645">
            <v>71108</v>
          </cell>
          <cell r="F645">
            <v>9298</v>
          </cell>
        </row>
        <row r="646">
          <cell r="A646" t="str">
            <v>SGF</v>
          </cell>
          <cell r="B646">
            <v>0.3</v>
          </cell>
          <cell r="C646">
            <v>0</v>
          </cell>
          <cell r="D646">
            <v>313400</v>
          </cell>
          <cell r="E646">
            <v>94</v>
          </cell>
          <cell r="F646">
            <v>393</v>
          </cell>
        </row>
        <row r="647">
          <cell r="A647" t="str">
            <v>SGP</v>
          </cell>
          <cell r="B647">
            <v>7.15</v>
          </cell>
          <cell r="C647">
            <v>0</v>
          </cell>
          <cell r="D647">
            <v>36900</v>
          </cell>
          <cell r="E647">
            <v>262</v>
          </cell>
          <cell r="F647">
            <v>13141</v>
          </cell>
        </row>
        <row r="648">
          <cell r="A648" t="str">
            <v>SHANG</v>
          </cell>
          <cell r="B648">
            <v>49.5</v>
          </cell>
          <cell r="C648">
            <v>-2.46</v>
          </cell>
          <cell r="D648">
            <v>1300</v>
          </cell>
          <cell r="E648">
            <v>64</v>
          </cell>
          <cell r="F648">
            <v>6435</v>
          </cell>
        </row>
        <row r="649">
          <cell r="A649" t="str">
            <v>SHR</v>
          </cell>
          <cell r="B649">
            <v>2.1800000000000002</v>
          </cell>
          <cell r="C649">
            <v>-0.91</v>
          </cell>
          <cell r="D649">
            <v>5152800</v>
          </cell>
          <cell r="E649">
            <v>11420</v>
          </cell>
          <cell r="F649">
            <v>7978</v>
          </cell>
        </row>
        <row r="650">
          <cell r="A650" t="str">
            <v>SIAM</v>
          </cell>
          <cell r="B650">
            <v>1.1599999999999999</v>
          </cell>
          <cell r="C650">
            <v>0.87</v>
          </cell>
          <cell r="D650">
            <v>9100</v>
          </cell>
          <cell r="E650">
            <v>11</v>
          </cell>
          <cell r="F650">
            <v>688</v>
          </cell>
        </row>
        <row r="651">
          <cell r="A651" t="str">
            <v>SICT</v>
          </cell>
          <cell r="B651">
            <v>6.1</v>
          </cell>
          <cell r="C651">
            <v>0.83</v>
          </cell>
          <cell r="D651">
            <v>1078100</v>
          </cell>
          <cell r="E651">
            <v>6584</v>
          </cell>
          <cell r="F651">
            <v>2928</v>
          </cell>
        </row>
        <row r="652">
          <cell r="A652" t="str">
            <v>SIMAT</v>
          </cell>
          <cell r="B652">
            <v>1.93</v>
          </cell>
          <cell r="C652">
            <v>0.52</v>
          </cell>
          <cell r="D652">
            <v>491100</v>
          </cell>
          <cell r="E652">
            <v>957</v>
          </cell>
          <cell r="F652">
            <v>1252</v>
          </cell>
        </row>
        <row r="653">
          <cell r="A653" t="str">
            <v>SINGER</v>
          </cell>
          <cell r="B653">
            <v>10.8</v>
          </cell>
          <cell r="C653">
            <v>0</v>
          </cell>
          <cell r="D653">
            <v>3614200</v>
          </cell>
          <cell r="E653">
            <v>39433</v>
          </cell>
          <cell r="F653">
            <v>8953</v>
          </cell>
        </row>
        <row r="654">
          <cell r="A654" t="str">
            <v>SINO</v>
          </cell>
          <cell r="B654">
            <v>1.1599999999999999</v>
          </cell>
          <cell r="C654">
            <v>0</v>
          </cell>
          <cell r="D654">
            <v>403300</v>
          </cell>
          <cell r="E654">
            <v>469</v>
          </cell>
          <cell r="F654">
            <v>1206</v>
          </cell>
        </row>
        <row r="655">
          <cell r="A655" t="str">
            <v>SIRI</v>
          </cell>
          <cell r="B655">
            <v>1.77</v>
          </cell>
          <cell r="C655">
            <v>-1.1200000000000001</v>
          </cell>
          <cell r="D655">
            <v>39381400</v>
          </cell>
          <cell r="E655">
            <v>70074</v>
          </cell>
          <cell r="F655">
            <v>30600</v>
          </cell>
        </row>
        <row r="656">
          <cell r="A656" t="str">
            <v>SIS</v>
          </cell>
          <cell r="B656">
            <v>25</v>
          </cell>
          <cell r="C656">
            <v>0</v>
          </cell>
          <cell r="D656">
            <v>242100</v>
          </cell>
          <cell r="E656">
            <v>6060</v>
          </cell>
          <cell r="F656">
            <v>8755</v>
          </cell>
        </row>
        <row r="657">
          <cell r="A657" t="str">
            <v>SISB</v>
          </cell>
          <cell r="B657">
            <v>33.5</v>
          </cell>
          <cell r="C657">
            <v>1.52</v>
          </cell>
          <cell r="D657">
            <v>1857900</v>
          </cell>
          <cell r="E657">
            <v>62110</v>
          </cell>
          <cell r="F657">
            <v>31490</v>
          </cell>
        </row>
        <row r="658">
          <cell r="A658" t="str">
            <v>SITHAI</v>
          </cell>
          <cell r="B658">
            <v>1.35</v>
          </cell>
          <cell r="C658">
            <v>0</v>
          </cell>
          <cell r="D658">
            <v>474900</v>
          </cell>
          <cell r="E658">
            <v>642</v>
          </cell>
          <cell r="F658">
            <v>3658</v>
          </cell>
        </row>
        <row r="659">
          <cell r="A659" t="str">
            <v>SJWD</v>
          </cell>
          <cell r="B659">
            <v>11.5</v>
          </cell>
          <cell r="C659">
            <v>1.77</v>
          </cell>
          <cell r="D659">
            <v>2726100</v>
          </cell>
          <cell r="E659">
            <v>31257</v>
          </cell>
          <cell r="F659">
            <v>20646</v>
          </cell>
        </row>
        <row r="660">
          <cell r="A660" t="str">
            <v>SK</v>
          </cell>
          <cell r="B660">
            <v>0.69</v>
          </cell>
          <cell r="C660">
            <v>0</v>
          </cell>
          <cell r="D660">
            <v>161500</v>
          </cell>
          <cell r="E660">
            <v>112</v>
          </cell>
          <cell r="F660">
            <v>317</v>
          </cell>
        </row>
        <row r="661">
          <cell r="A661" t="str">
            <v>SKE</v>
          </cell>
          <cell r="B661">
            <v>0.37</v>
          </cell>
          <cell r="C661">
            <v>2.78</v>
          </cell>
          <cell r="D661">
            <v>309900</v>
          </cell>
          <cell r="E661">
            <v>112</v>
          </cell>
          <cell r="F661">
            <v>402</v>
          </cell>
        </row>
        <row r="662">
          <cell r="A662" t="str">
            <v>SKN</v>
          </cell>
          <cell r="B662">
            <v>5.4</v>
          </cell>
          <cell r="C662">
            <v>-1.82</v>
          </cell>
          <cell r="D662">
            <v>16900</v>
          </cell>
          <cell r="E662">
            <v>91</v>
          </cell>
          <cell r="F662">
            <v>4320</v>
          </cell>
        </row>
        <row r="663">
          <cell r="A663" t="str">
            <v>SKR</v>
          </cell>
          <cell r="B663">
            <v>9.25</v>
          </cell>
          <cell r="C663">
            <v>-0.54</v>
          </cell>
          <cell r="D663">
            <v>36500</v>
          </cell>
          <cell r="E663">
            <v>337</v>
          </cell>
          <cell r="F663">
            <v>19198</v>
          </cell>
        </row>
        <row r="664">
          <cell r="A664" t="str">
            <v>SKY</v>
          </cell>
          <cell r="B664">
            <v>23.5</v>
          </cell>
          <cell r="C664">
            <v>0.43</v>
          </cell>
          <cell r="D664">
            <v>424900</v>
          </cell>
          <cell r="E664">
            <v>10029</v>
          </cell>
          <cell r="F664">
            <v>16814</v>
          </cell>
        </row>
        <row r="665">
          <cell r="A665" t="str">
            <v>SLM</v>
          </cell>
          <cell r="B665">
            <v>0.04</v>
          </cell>
          <cell r="C665">
            <v>0</v>
          </cell>
          <cell r="D665">
            <v>2559800</v>
          </cell>
          <cell r="E665">
            <v>98</v>
          </cell>
          <cell r="F665">
            <v>8</v>
          </cell>
        </row>
        <row r="666">
          <cell r="A666" t="str">
            <v>SLP</v>
          </cell>
          <cell r="B666">
            <v>0.49</v>
          </cell>
          <cell r="C666">
            <v>4.26</v>
          </cell>
          <cell r="D666">
            <v>3306300</v>
          </cell>
          <cell r="E666">
            <v>1639</v>
          </cell>
          <cell r="F666">
            <v>564</v>
          </cell>
        </row>
        <row r="667">
          <cell r="A667" t="str">
            <v>SM</v>
          </cell>
          <cell r="B667">
            <v>1.1299999999999999</v>
          </cell>
          <cell r="C667">
            <v>-0.88</v>
          </cell>
          <cell r="D667">
            <v>327200</v>
          </cell>
          <cell r="E667">
            <v>371</v>
          </cell>
          <cell r="F667">
            <v>1243</v>
          </cell>
        </row>
        <row r="668">
          <cell r="A668" t="str">
            <v>SMART</v>
          </cell>
          <cell r="B668">
            <v>0.8</v>
          </cell>
          <cell r="C668">
            <v>0</v>
          </cell>
          <cell r="D668">
            <v>411300</v>
          </cell>
          <cell r="E668">
            <v>326</v>
          </cell>
          <cell r="F668">
            <v>833</v>
          </cell>
        </row>
        <row r="669">
          <cell r="A669" t="str">
            <v>SMD</v>
          </cell>
          <cell r="B669">
            <v>4.0199999999999996</v>
          </cell>
          <cell r="C669">
            <v>-0.5</v>
          </cell>
          <cell r="D669">
            <v>78000</v>
          </cell>
          <cell r="E669">
            <v>314</v>
          </cell>
          <cell r="F669">
            <v>903</v>
          </cell>
        </row>
        <row r="670">
          <cell r="A670" t="str">
            <v>SMIT</v>
          </cell>
          <cell r="B670">
            <v>3.98</v>
          </cell>
          <cell r="C670">
            <v>-1.49</v>
          </cell>
          <cell r="D670">
            <v>93800</v>
          </cell>
          <cell r="E670">
            <v>376</v>
          </cell>
          <cell r="F670">
            <v>2109</v>
          </cell>
        </row>
        <row r="671">
          <cell r="A671" t="str">
            <v>SMK</v>
          </cell>
          <cell r="B671">
            <v>0.06</v>
          </cell>
          <cell r="C671">
            <v>-33.33</v>
          </cell>
          <cell r="D671">
            <v>8162900</v>
          </cell>
          <cell r="E671">
            <v>575</v>
          </cell>
          <cell r="F671">
            <v>12</v>
          </cell>
        </row>
        <row r="672">
          <cell r="A672" t="str">
            <v>SMPC</v>
          </cell>
          <cell r="B672">
            <v>9.75</v>
          </cell>
          <cell r="C672">
            <v>-1.02</v>
          </cell>
          <cell r="D672">
            <v>49100</v>
          </cell>
          <cell r="E672">
            <v>481</v>
          </cell>
          <cell r="F672">
            <v>5275</v>
          </cell>
        </row>
        <row r="673">
          <cell r="A673" t="str">
            <v>SMT</v>
          </cell>
          <cell r="B673">
            <v>1.82</v>
          </cell>
          <cell r="C673">
            <v>-0.55000000000000004</v>
          </cell>
          <cell r="D673">
            <v>1599300</v>
          </cell>
          <cell r="E673">
            <v>2958</v>
          </cell>
          <cell r="F673">
            <v>1547</v>
          </cell>
        </row>
        <row r="674">
          <cell r="A674" t="str">
            <v>SNC</v>
          </cell>
          <cell r="B674">
            <v>5.85</v>
          </cell>
          <cell r="C674">
            <v>0</v>
          </cell>
          <cell r="D674">
            <v>123800</v>
          </cell>
          <cell r="E674">
            <v>725</v>
          </cell>
          <cell r="F674">
            <v>2119</v>
          </cell>
        </row>
        <row r="675">
          <cell r="A675" t="str">
            <v>SNNP</v>
          </cell>
          <cell r="B675">
            <v>12.5</v>
          </cell>
          <cell r="C675">
            <v>-1.57</v>
          </cell>
          <cell r="D675">
            <v>2658500</v>
          </cell>
          <cell r="E675">
            <v>33150</v>
          </cell>
          <cell r="F675">
            <v>12192</v>
          </cell>
        </row>
        <row r="676">
          <cell r="A676" t="str">
            <v>SNP</v>
          </cell>
          <cell r="B676">
            <v>12.4</v>
          </cell>
          <cell r="C676">
            <v>0</v>
          </cell>
          <cell r="D676">
            <v>6600</v>
          </cell>
          <cell r="E676">
            <v>82</v>
          </cell>
          <cell r="F676">
            <v>6382</v>
          </cell>
        </row>
        <row r="677">
          <cell r="A677" t="str">
            <v>SO</v>
          </cell>
          <cell r="B677">
            <v>5.0999999999999996</v>
          </cell>
          <cell r="C677">
            <v>-0.97</v>
          </cell>
          <cell r="D677">
            <v>21600</v>
          </cell>
          <cell r="E677">
            <v>109</v>
          </cell>
          <cell r="F677">
            <v>2428</v>
          </cell>
        </row>
        <row r="678">
          <cell r="A678" t="str">
            <v>SOLAR</v>
          </cell>
          <cell r="B678">
            <v>0.53</v>
          </cell>
          <cell r="C678">
            <v>3.92</v>
          </cell>
          <cell r="D678">
            <v>5030400</v>
          </cell>
          <cell r="E678">
            <v>2759</v>
          </cell>
          <cell r="F678">
            <v>719</v>
          </cell>
        </row>
        <row r="679">
          <cell r="A679" t="str">
            <v>SONIC</v>
          </cell>
          <cell r="B679">
            <v>1.55</v>
          </cell>
          <cell r="C679">
            <v>1.31</v>
          </cell>
          <cell r="D679">
            <v>635000</v>
          </cell>
          <cell r="E679">
            <v>976</v>
          </cell>
          <cell r="F679">
            <v>1298</v>
          </cell>
        </row>
        <row r="680">
          <cell r="A680" t="str">
            <v>SORKON</v>
          </cell>
          <cell r="B680">
            <v>4.38</v>
          </cell>
          <cell r="C680">
            <v>-0.9</v>
          </cell>
          <cell r="D680">
            <v>82900</v>
          </cell>
          <cell r="E680">
            <v>365</v>
          </cell>
          <cell r="F680">
            <v>1416</v>
          </cell>
        </row>
        <row r="681">
          <cell r="A681" t="str">
            <v>SPA</v>
          </cell>
          <cell r="B681">
            <v>6.45</v>
          </cell>
          <cell r="C681">
            <v>-1.53</v>
          </cell>
          <cell r="D681">
            <v>936700</v>
          </cell>
          <cell r="E681">
            <v>6106</v>
          </cell>
          <cell r="F681">
            <v>8272</v>
          </cell>
        </row>
        <row r="682">
          <cell r="A682" t="str">
            <v>SPACK</v>
          </cell>
          <cell r="B682">
            <v>1.84</v>
          </cell>
          <cell r="C682">
            <v>0.55000000000000004</v>
          </cell>
          <cell r="D682">
            <v>58700</v>
          </cell>
          <cell r="E682">
            <v>108</v>
          </cell>
          <cell r="F682">
            <v>549</v>
          </cell>
        </row>
        <row r="683">
          <cell r="A683" t="str">
            <v>SPALI</v>
          </cell>
          <cell r="B683">
            <v>19.600000000000001</v>
          </cell>
          <cell r="C683">
            <v>-1.51</v>
          </cell>
          <cell r="D683">
            <v>4100400</v>
          </cell>
          <cell r="E683">
            <v>80110</v>
          </cell>
          <cell r="F683">
            <v>38866</v>
          </cell>
        </row>
        <row r="684">
          <cell r="A684" t="str">
            <v>SPC</v>
          </cell>
          <cell r="B684">
            <v>57.5</v>
          </cell>
          <cell r="C684">
            <v>-0.86</v>
          </cell>
          <cell r="D684">
            <v>50400</v>
          </cell>
          <cell r="E684">
            <v>2910</v>
          </cell>
          <cell r="F684">
            <v>18975</v>
          </cell>
        </row>
        <row r="685">
          <cell r="A685" t="str">
            <v>SPCG</v>
          </cell>
          <cell r="B685">
            <v>8.75</v>
          </cell>
          <cell r="C685">
            <v>-0.56999999999999995</v>
          </cell>
          <cell r="D685">
            <v>248900</v>
          </cell>
          <cell r="E685">
            <v>2193</v>
          </cell>
          <cell r="F685">
            <v>9291</v>
          </cell>
        </row>
        <row r="686">
          <cell r="A686" t="str">
            <v>SPG</v>
          </cell>
          <cell r="B686">
            <v>14</v>
          </cell>
          <cell r="C686">
            <v>0</v>
          </cell>
          <cell r="D686">
            <v>700</v>
          </cell>
          <cell r="E686">
            <v>10</v>
          </cell>
          <cell r="F686">
            <v>4830</v>
          </cell>
        </row>
        <row r="687">
          <cell r="A687" t="str">
            <v>SPI</v>
          </cell>
          <cell r="B687">
            <v>65.75</v>
          </cell>
          <cell r="C687">
            <v>0</v>
          </cell>
          <cell r="D687">
            <v>1300</v>
          </cell>
          <cell r="E687">
            <v>85</v>
          </cell>
          <cell r="F687">
            <v>37605</v>
          </cell>
        </row>
        <row r="688">
          <cell r="A688" t="str">
            <v>SPRC</v>
          </cell>
          <cell r="B688">
            <v>6.6</v>
          </cell>
          <cell r="C688">
            <v>-1.49</v>
          </cell>
          <cell r="D688">
            <v>9385800</v>
          </cell>
          <cell r="E688">
            <v>61662</v>
          </cell>
          <cell r="F688">
            <v>28617</v>
          </cell>
        </row>
        <row r="689">
          <cell r="A689" t="str">
            <v>SPREME</v>
          </cell>
          <cell r="B689">
            <v>2</v>
          </cell>
          <cell r="C689">
            <v>-1.96</v>
          </cell>
          <cell r="D689">
            <v>11708400</v>
          </cell>
          <cell r="E689">
            <v>23812</v>
          </cell>
          <cell r="F689">
            <v>1480</v>
          </cell>
        </row>
        <row r="690">
          <cell r="A690" t="str">
            <v>SPVI</v>
          </cell>
          <cell r="B690">
            <v>2.7</v>
          </cell>
          <cell r="C690">
            <v>-0.74</v>
          </cell>
          <cell r="D690">
            <v>140500</v>
          </cell>
          <cell r="E690">
            <v>378</v>
          </cell>
          <cell r="F690">
            <v>1080</v>
          </cell>
        </row>
        <row r="691">
          <cell r="A691" t="str">
            <v>SQ</v>
          </cell>
          <cell r="B691">
            <v>0.93</v>
          </cell>
          <cell r="C691">
            <v>-2.11</v>
          </cell>
          <cell r="D691">
            <v>535500</v>
          </cell>
          <cell r="E691">
            <v>504</v>
          </cell>
          <cell r="F691">
            <v>1069</v>
          </cell>
        </row>
        <row r="692">
          <cell r="A692" t="str">
            <v>SR</v>
          </cell>
          <cell r="B692">
            <v>0.67</v>
          </cell>
          <cell r="C692">
            <v>6.35</v>
          </cell>
          <cell r="D692">
            <v>1000</v>
          </cell>
          <cell r="E692">
            <v>1</v>
          </cell>
          <cell r="F692">
            <v>453</v>
          </cell>
        </row>
        <row r="693">
          <cell r="A693" t="str">
            <v>SRICHA</v>
          </cell>
          <cell r="B693">
            <v>5.95</v>
          </cell>
          <cell r="C693">
            <v>-2.46</v>
          </cell>
          <cell r="D693">
            <v>86300</v>
          </cell>
          <cell r="E693">
            <v>518</v>
          </cell>
          <cell r="F693">
            <v>1844</v>
          </cell>
        </row>
        <row r="694">
          <cell r="A694" t="str">
            <v>SRS</v>
          </cell>
          <cell r="B694">
            <v>5.25</v>
          </cell>
          <cell r="C694">
            <v>1.94</v>
          </cell>
          <cell r="D694">
            <v>20100</v>
          </cell>
          <cell r="E694">
            <v>104</v>
          </cell>
          <cell r="F694">
            <v>840</v>
          </cell>
        </row>
        <row r="695">
          <cell r="A695" t="str">
            <v>SSC</v>
          </cell>
          <cell r="B695">
            <v>63.25</v>
          </cell>
          <cell r="C695">
            <v>0.4</v>
          </cell>
          <cell r="D695">
            <v>5600</v>
          </cell>
          <cell r="E695">
            <v>353</v>
          </cell>
          <cell r="F695">
            <v>16818</v>
          </cell>
        </row>
        <row r="696">
          <cell r="A696" t="str">
            <v>SSF</v>
          </cell>
          <cell r="B696">
            <v>6.95</v>
          </cell>
          <cell r="C696">
            <v>0</v>
          </cell>
          <cell r="D696">
            <v>1200</v>
          </cell>
          <cell r="E696">
            <v>8</v>
          </cell>
          <cell r="F696">
            <v>1876</v>
          </cell>
        </row>
        <row r="697">
          <cell r="A697" t="str">
            <v>SSP</v>
          </cell>
          <cell r="B697">
            <v>5.75</v>
          </cell>
          <cell r="C697">
            <v>-0.86</v>
          </cell>
          <cell r="D697">
            <v>185000</v>
          </cell>
          <cell r="E697">
            <v>1064</v>
          </cell>
          <cell r="F697">
            <v>7382</v>
          </cell>
        </row>
        <row r="698">
          <cell r="A698" t="str">
            <v>SSS</v>
          </cell>
          <cell r="B698">
            <v>0.71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</row>
        <row r="699">
          <cell r="A699" t="str">
            <v>SSSC</v>
          </cell>
          <cell r="B699">
            <v>2.2599999999999998</v>
          </cell>
          <cell r="C699">
            <v>0</v>
          </cell>
          <cell r="D699">
            <v>51900</v>
          </cell>
          <cell r="E699">
            <v>117</v>
          </cell>
          <cell r="F699">
            <v>1446</v>
          </cell>
        </row>
        <row r="700">
          <cell r="A700" t="str">
            <v>SST</v>
          </cell>
          <cell r="B700">
            <v>4.9000000000000004</v>
          </cell>
          <cell r="C700">
            <v>0.41</v>
          </cell>
          <cell r="D700">
            <v>100</v>
          </cell>
          <cell r="E700">
            <v>0</v>
          </cell>
          <cell r="F700">
            <v>2569</v>
          </cell>
        </row>
        <row r="701">
          <cell r="A701" t="str">
            <v>STA</v>
          </cell>
          <cell r="B701">
            <v>20.5</v>
          </cell>
          <cell r="C701">
            <v>-0.97</v>
          </cell>
          <cell r="D701">
            <v>7342500</v>
          </cell>
          <cell r="E701">
            <v>151230</v>
          </cell>
          <cell r="F701">
            <v>31642</v>
          </cell>
        </row>
        <row r="702">
          <cell r="A702" t="str">
            <v>STANLY</v>
          </cell>
          <cell r="B702">
            <v>218</v>
          </cell>
          <cell r="C702">
            <v>-0.46</v>
          </cell>
          <cell r="D702">
            <v>58900</v>
          </cell>
          <cell r="E702">
            <v>12841</v>
          </cell>
          <cell r="F702">
            <v>16781</v>
          </cell>
        </row>
        <row r="703">
          <cell r="A703" t="str">
            <v>STARK</v>
          </cell>
          <cell r="B703">
            <v>0.01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</row>
        <row r="704">
          <cell r="A704" t="str">
            <v>STC</v>
          </cell>
          <cell r="B704">
            <v>0.57999999999999996</v>
          </cell>
          <cell r="C704">
            <v>0</v>
          </cell>
          <cell r="D704">
            <v>256800</v>
          </cell>
          <cell r="E704">
            <v>145</v>
          </cell>
          <cell r="F704">
            <v>329</v>
          </cell>
        </row>
        <row r="705">
          <cell r="A705" t="str">
            <v>STEC</v>
          </cell>
          <cell r="B705">
            <v>6.5</v>
          </cell>
          <cell r="C705">
            <v>30</v>
          </cell>
          <cell r="D705">
            <v>6827900</v>
          </cell>
          <cell r="E705">
            <v>34905</v>
          </cell>
          <cell r="F705">
            <v>9456</v>
          </cell>
        </row>
        <row r="706">
          <cell r="A706" t="str">
            <v>STECH</v>
          </cell>
          <cell r="B706">
            <v>1.1499999999999999</v>
          </cell>
          <cell r="C706">
            <v>0</v>
          </cell>
          <cell r="D706">
            <v>194800</v>
          </cell>
          <cell r="E706">
            <v>225</v>
          </cell>
          <cell r="F706">
            <v>834</v>
          </cell>
        </row>
        <row r="707">
          <cell r="A707" t="str">
            <v>STECON</v>
          </cell>
          <cell r="B707">
            <v>9</v>
          </cell>
          <cell r="C707">
            <v>-1.64</v>
          </cell>
          <cell r="D707">
            <v>10323700</v>
          </cell>
          <cell r="E707">
            <v>93903</v>
          </cell>
          <cell r="F707">
            <v>0</v>
          </cell>
        </row>
        <row r="708">
          <cell r="A708" t="str">
            <v>STGT</v>
          </cell>
          <cell r="B708">
            <v>10.5</v>
          </cell>
          <cell r="C708">
            <v>-1.87</v>
          </cell>
          <cell r="D708">
            <v>1750700</v>
          </cell>
          <cell r="E708">
            <v>18368</v>
          </cell>
          <cell r="F708">
            <v>30657</v>
          </cell>
        </row>
        <row r="709">
          <cell r="A709" t="str">
            <v>STHAI</v>
          </cell>
          <cell r="B709">
            <v>0.01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</row>
        <row r="710">
          <cell r="A710" t="str">
            <v>STI</v>
          </cell>
          <cell r="B710">
            <v>3.2</v>
          </cell>
          <cell r="C710">
            <v>0</v>
          </cell>
          <cell r="D710">
            <v>3500</v>
          </cell>
          <cell r="E710">
            <v>11</v>
          </cell>
          <cell r="F710">
            <v>1930</v>
          </cell>
        </row>
        <row r="711">
          <cell r="A711" t="str">
            <v>STOWER</v>
          </cell>
          <cell r="B711">
            <v>0.08</v>
          </cell>
          <cell r="C711">
            <v>0</v>
          </cell>
          <cell r="D711">
            <v>39100</v>
          </cell>
          <cell r="E711">
            <v>3</v>
          </cell>
          <cell r="F711">
            <v>296</v>
          </cell>
        </row>
        <row r="712">
          <cell r="A712" t="str">
            <v>STP</v>
          </cell>
          <cell r="B712">
            <v>13.4</v>
          </cell>
          <cell r="C712">
            <v>0</v>
          </cell>
          <cell r="D712">
            <v>12300</v>
          </cell>
          <cell r="E712">
            <v>164</v>
          </cell>
          <cell r="F712">
            <v>1340</v>
          </cell>
        </row>
        <row r="713">
          <cell r="A713" t="str">
            <v>STPI</v>
          </cell>
          <cell r="B713">
            <v>3.84</v>
          </cell>
          <cell r="C713">
            <v>0</v>
          </cell>
          <cell r="D713">
            <v>471400</v>
          </cell>
          <cell r="E713">
            <v>1819</v>
          </cell>
          <cell r="F713">
            <v>6995</v>
          </cell>
        </row>
        <row r="714">
          <cell r="A714" t="str">
            <v>STX</v>
          </cell>
          <cell r="B714">
            <v>1.5</v>
          </cell>
          <cell r="C714">
            <v>0.67</v>
          </cell>
          <cell r="D714">
            <v>68600</v>
          </cell>
          <cell r="E714">
            <v>103</v>
          </cell>
          <cell r="F714">
            <v>461</v>
          </cell>
        </row>
        <row r="715">
          <cell r="A715" t="str">
            <v>SUC</v>
          </cell>
          <cell r="B715">
            <v>31.75</v>
          </cell>
          <cell r="C715">
            <v>0</v>
          </cell>
          <cell r="D715">
            <v>2900</v>
          </cell>
          <cell r="E715">
            <v>91</v>
          </cell>
          <cell r="F715">
            <v>9450</v>
          </cell>
        </row>
        <row r="716">
          <cell r="A716" t="str">
            <v>SUN</v>
          </cell>
          <cell r="B716">
            <v>3.86</v>
          </cell>
          <cell r="C716">
            <v>-0.52</v>
          </cell>
          <cell r="D716">
            <v>400000</v>
          </cell>
          <cell r="E716">
            <v>1553</v>
          </cell>
          <cell r="F716">
            <v>3003</v>
          </cell>
        </row>
        <row r="717">
          <cell r="A717" t="str">
            <v>SUPER</v>
          </cell>
          <cell r="B717">
            <v>0.28000000000000003</v>
          </cell>
          <cell r="C717">
            <v>-3.45</v>
          </cell>
          <cell r="D717">
            <v>12731400</v>
          </cell>
          <cell r="E717">
            <v>3567</v>
          </cell>
          <cell r="F717">
            <v>7658</v>
          </cell>
        </row>
        <row r="718">
          <cell r="A718" t="str">
            <v>SUSCO</v>
          </cell>
          <cell r="B718">
            <v>3.14</v>
          </cell>
          <cell r="C718">
            <v>0</v>
          </cell>
          <cell r="D718">
            <v>473700</v>
          </cell>
          <cell r="E718">
            <v>1498</v>
          </cell>
          <cell r="F718">
            <v>3180</v>
          </cell>
        </row>
        <row r="719">
          <cell r="A719" t="str">
            <v>SUTHA</v>
          </cell>
          <cell r="B719">
            <v>3</v>
          </cell>
          <cell r="C719">
            <v>-0.66</v>
          </cell>
          <cell r="D719">
            <v>20000</v>
          </cell>
          <cell r="E719">
            <v>60</v>
          </cell>
          <cell r="F719">
            <v>1094</v>
          </cell>
        </row>
        <row r="720">
          <cell r="A720" t="str">
            <v>SVI</v>
          </cell>
          <cell r="B720">
            <v>7.9</v>
          </cell>
          <cell r="C720">
            <v>0.64</v>
          </cell>
          <cell r="D720">
            <v>1455600</v>
          </cell>
          <cell r="E720">
            <v>11552</v>
          </cell>
          <cell r="F720">
            <v>16903</v>
          </cell>
        </row>
        <row r="721">
          <cell r="A721" t="str">
            <v>SVOA</v>
          </cell>
          <cell r="B721">
            <v>1.65</v>
          </cell>
          <cell r="C721">
            <v>0.61</v>
          </cell>
          <cell r="D721">
            <v>40300</v>
          </cell>
          <cell r="E721">
            <v>66</v>
          </cell>
          <cell r="F721">
            <v>1342</v>
          </cell>
        </row>
        <row r="722">
          <cell r="A722" t="str">
            <v>SVR</v>
          </cell>
          <cell r="B722">
            <v>1.26</v>
          </cell>
          <cell r="C722">
            <v>0</v>
          </cell>
          <cell r="D722">
            <v>4900</v>
          </cell>
          <cell r="E722">
            <v>6</v>
          </cell>
          <cell r="F722">
            <v>643</v>
          </cell>
        </row>
        <row r="723">
          <cell r="A723" t="str">
            <v>SVT</v>
          </cell>
          <cell r="B723">
            <v>1.78</v>
          </cell>
          <cell r="C723">
            <v>-1.66</v>
          </cell>
          <cell r="D723">
            <v>987800</v>
          </cell>
          <cell r="E723">
            <v>1768</v>
          </cell>
          <cell r="F723">
            <v>1260</v>
          </cell>
        </row>
        <row r="724">
          <cell r="A724" t="str">
            <v>SWC</v>
          </cell>
          <cell r="B724">
            <v>3.24</v>
          </cell>
          <cell r="C724">
            <v>0.62</v>
          </cell>
          <cell r="D724">
            <v>40500</v>
          </cell>
          <cell r="E724">
            <v>127</v>
          </cell>
          <cell r="F724">
            <v>1616</v>
          </cell>
        </row>
        <row r="725">
          <cell r="A725" t="str">
            <v>SYMC</v>
          </cell>
          <cell r="B725">
            <v>8.4</v>
          </cell>
          <cell r="C725">
            <v>1.2</v>
          </cell>
          <cell r="D725">
            <v>707200</v>
          </cell>
          <cell r="E725">
            <v>5967</v>
          </cell>
          <cell r="F725">
            <v>3643</v>
          </cell>
        </row>
        <row r="726">
          <cell r="A726" t="str">
            <v>SYNEX</v>
          </cell>
          <cell r="B726">
            <v>15.3</v>
          </cell>
          <cell r="C726">
            <v>-1.29</v>
          </cell>
          <cell r="D726">
            <v>935600</v>
          </cell>
          <cell r="E726">
            <v>14489</v>
          </cell>
          <cell r="F726">
            <v>13219</v>
          </cell>
        </row>
        <row r="727">
          <cell r="A727" t="str">
            <v>SYNTEC</v>
          </cell>
          <cell r="B727">
            <v>1.64</v>
          </cell>
          <cell r="C727">
            <v>-0.61</v>
          </cell>
          <cell r="D727">
            <v>191600</v>
          </cell>
          <cell r="E727">
            <v>316</v>
          </cell>
          <cell r="F727">
            <v>2609</v>
          </cell>
        </row>
        <row r="728">
          <cell r="A728" t="str">
            <v>TACC</v>
          </cell>
          <cell r="B728">
            <v>4.8</v>
          </cell>
          <cell r="C728">
            <v>-0.41</v>
          </cell>
          <cell r="D728">
            <v>1433000</v>
          </cell>
          <cell r="E728">
            <v>6910</v>
          </cell>
          <cell r="F728">
            <v>2918</v>
          </cell>
        </row>
        <row r="729">
          <cell r="A729" t="str">
            <v>TAE</v>
          </cell>
          <cell r="B729">
            <v>0.88</v>
          </cell>
          <cell r="C729">
            <v>0</v>
          </cell>
          <cell r="D729">
            <v>101200</v>
          </cell>
          <cell r="E729">
            <v>89</v>
          </cell>
          <cell r="F729">
            <v>880</v>
          </cell>
        </row>
        <row r="730">
          <cell r="A730" t="str">
            <v>TAKUNI</v>
          </cell>
          <cell r="B730">
            <v>0.95</v>
          </cell>
          <cell r="C730">
            <v>-1.04</v>
          </cell>
          <cell r="D730">
            <v>4683800</v>
          </cell>
          <cell r="E730">
            <v>4468</v>
          </cell>
          <cell r="F730">
            <v>768</v>
          </cell>
        </row>
        <row r="731">
          <cell r="A731" t="str">
            <v>TAN</v>
          </cell>
          <cell r="B731">
            <v>8</v>
          </cell>
          <cell r="C731">
            <v>-2.44</v>
          </cell>
          <cell r="D731">
            <v>322300</v>
          </cell>
          <cell r="E731">
            <v>2610</v>
          </cell>
          <cell r="F731">
            <v>2415</v>
          </cell>
        </row>
        <row r="732">
          <cell r="A732" t="str">
            <v>TAPAC</v>
          </cell>
          <cell r="B732">
            <v>0.52</v>
          </cell>
          <cell r="C732">
            <v>0</v>
          </cell>
          <cell r="D732">
            <v>0</v>
          </cell>
          <cell r="E732">
            <v>0</v>
          </cell>
          <cell r="F732">
            <v>214</v>
          </cell>
        </row>
        <row r="733">
          <cell r="A733" t="str">
            <v>TASCO</v>
          </cell>
          <cell r="B733">
            <v>18.399999999999999</v>
          </cell>
          <cell r="C733">
            <v>-0.54</v>
          </cell>
          <cell r="D733">
            <v>6059200</v>
          </cell>
          <cell r="E733">
            <v>111996</v>
          </cell>
          <cell r="F733">
            <v>29042</v>
          </cell>
        </row>
        <row r="734">
          <cell r="A734" t="str">
            <v>TATG</v>
          </cell>
          <cell r="B734">
            <v>1.35</v>
          </cell>
          <cell r="C734">
            <v>-5.59</v>
          </cell>
          <cell r="D734">
            <v>7016800</v>
          </cell>
          <cell r="E734">
            <v>9681</v>
          </cell>
          <cell r="F734">
            <v>540</v>
          </cell>
        </row>
        <row r="735">
          <cell r="A735" t="str">
            <v>TBN</v>
          </cell>
          <cell r="B735">
            <v>6.2</v>
          </cell>
          <cell r="C735">
            <v>0</v>
          </cell>
          <cell r="D735">
            <v>32100</v>
          </cell>
          <cell r="E735">
            <v>200</v>
          </cell>
          <cell r="F735">
            <v>615</v>
          </cell>
        </row>
        <row r="736">
          <cell r="A736" t="str">
            <v>TC</v>
          </cell>
          <cell r="B736">
            <v>8</v>
          </cell>
          <cell r="C736">
            <v>-0.62</v>
          </cell>
          <cell r="D736">
            <v>395700</v>
          </cell>
          <cell r="E736">
            <v>3180</v>
          </cell>
          <cell r="F736">
            <v>2640</v>
          </cell>
        </row>
        <row r="737">
          <cell r="A737" t="str">
            <v>TCAP</v>
          </cell>
          <cell r="B737">
            <v>52.25</v>
          </cell>
          <cell r="C737">
            <v>-0.48</v>
          </cell>
          <cell r="D737">
            <v>1016100</v>
          </cell>
          <cell r="E737">
            <v>53205</v>
          </cell>
          <cell r="F737">
            <v>54790</v>
          </cell>
        </row>
        <row r="738">
          <cell r="A738" t="str">
            <v>TCC</v>
          </cell>
          <cell r="B738">
            <v>0.48</v>
          </cell>
          <cell r="C738">
            <v>-2.04</v>
          </cell>
          <cell r="D738">
            <v>245600</v>
          </cell>
          <cell r="E738">
            <v>119</v>
          </cell>
          <cell r="F738">
            <v>684</v>
          </cell>
        </row>
        <row r="739">
          <cell r="A739" t="str">
            <v>TCCC</v>
          </cell>
          <cell r="B739">
            <v>26.5</v>
          </cell>
          <cell r="C739">
            <v>0</v>
          </cell>
          <cell r="D739">
            <v>0</v>
          </cell>
          <cell r="E739">
            <v>0</v>
          </cell>
          <cell r="F739">
            <v>15495</v>
          </cell>
        </row>
        <row r="740">
          <cell r="A740" t="str">
            <v>TCJ</v>
          </cell>
          <cell r="B740">
            <v>3.22</v>
          </cell>
          <cell r="C740">
            <v>0</v>
          </cell>
          <cell r="D740">
            <v>0</v>
          </cell>
          <cell r="E740">
            <v>0</v>
          </cell>
          <cell r="F740">
            <v>340</v>
          </cell>
        </row>
        <row r="741">
          <cell r="A741" t="str">
            <v>TCMC</v>
          </cell>
          <cell r="B741">
            <v>0.87</v>
          </cell>
          <cell r="C741">
            <v>2.35</v>
          </cell>
          <cell r="D741">
            <v>1710500</v>
          </cell>
          <cell r="E741">
            <v>1512</v>
          </cell>
          <cell r="F741">
            <v>664</v>
          </cell>
        </row>
        <row r="742">
          <cell r="A742" t="str">
            <v>TCOAT</v>
          </cell>
          <cell r="B742">
            <v>26</v>
          </cell>
          <cell r="C742">
            <v>0</v>
          </cell>
          <cell r="D742">
            <v>0</v>
          </cell>
          <cell r="E742">
            <v>0</v>
          </cell>
          <cell r="F742">
            <v>273</v>
          </cell>
        </row>
        <row r="743">
          <cell r="A743" t="str">
            <v>TEAM</v>
          </cell>
          <cell r="B743">
            <v>3.78</v>
          </cell>
          <cell r="C743">
            <v>-1.05</v>
          </cell>
          <cell r="D743">
            <v>241500</v>
          </cell>
          <cell r="E743">
            <v>921</v>
          </cell>
          <cell r="F743">
            <v>2408</v>
          </cell>
        </row>
        <row r="744">
          <cell r="A744" t="str">
            <v>TEAMG</v>
          </cell>
          <cell r="B744">
            <v>4.12</v>
          </cell>
          <cell r="C744">
            <v>-1.44</v>
          </cell>
          <cell r="D744">
            <v>1137800</v>
          </cell>
          <cell r="E744">
            <v>4738</v>
          </cell>
          <cell r="F744">
            <v>3370</v>
          </cell>
        </row>
        <row r="745">
          <cell r="A745" t="str">
            <v>TEGH</v>
          </cell>
          <cell r="B745">
            <v>3.24</v>
          </cell>
          <cell r="C745">
            <v>-1.82</v>
          </cell>
          <cell r="D745">
            <v>1903900</v>
          </cell>
          <cell r="E745">
            <v>6226</v>
          </cell>
          <cell r="F745">
            <v>3521</v>
          </cell>
        </row>
        <row r="746">
          <cell r="A746" t="str">
            <v>TEKA</v>
          </cell>
          <cell r="B746">
            <v>2.42</v>
          </cell>
          <cell r="C746">
            <v>0.83</v>
          </cell>
          <cell r="D746">
            <v>13500</v>
          </cell>
          <cell r="E746">
            <v>33</v>
          </cell>
          <cell r="F746">
            <v>726</v>
          </cell>
        </row>
        <row r="747">
          <cell r="A747" t="str">
            <v>TERA</v>
          </cell>
          <cell r="B747">
            <v>1.54</v>
          </cell>
          <cell r="C747">
            <v>-1.28</v>
          </cell>
          <cell r="D747">
            <v>201600</v>
          </cell>
          <cell r="E747">
            <v>314</v>
          </cell>
          <cell r="F747">
            <v>370</v>
          </cell>
        </row>
        <row r="748">
          <cell r="A748" t="str">
            <v>TFG</v>
          </cell>
          <cell r="B748">
            <v>4.12</v>
          </cell>
          <cell r="C748">
            <v>0</v>
          </cell>
          <cell r="D748">
            <v>2797700</v>
          </cell>
          <cell r="E748">
            <v>11572</v>
          </cell>
          <cell r="F748">
            <v>23941</v>
          </cell>
        </row>
        <row r="749">
          <cell r="A749" t="str">
            <v>TFI</v>
          </cell>
          <cell r="B749">
            <v>7.0000000000000007E-2</v>
          </cell>
          <cell r="C749">
            <v>-12.5</v>
          </cell>
          <cell r="D749">
            <v>1023800</v>
          </cell>
          <cell r="E749">
            <v>77</v>
          </cell>
          <cell r="F749">
            <v>1346</v>
          </cell>
        </row>
        <row r="750">
          <cell r="A750" t="str">
            <v>TFM</v>
          </cell>
          <cell r="B750">
            <v>8.5</v>
          </cell>
          <cell r="C750">
            <v>0</v>
          </cell>
          <cell r="D750">
            <v>61400</v>
          </cell>
          <cell r="E750">
            <v>522</v>
          </cell>
          <cell r="F750">
            <v>4250</v>
          </cell>
        </row>
        <row r="751">
          <cell r="A751" t="str">
            <v>TFMAMA</v>
          </cell>
          <cell r="B751">
            <v>201</v>
          </cell>
          <cell r="C751">
            <v>-0.5</v>
          </cell>
          <cell r="D751">
            <v>2300</v>
          </cell>
          <cell r="E751">
            <v>463</v>
          </cell>
          <cell r="F751">
            <v>66600</v>
          </cell>
        </row>
        <row r="752">
          <cell r="A752" t="str">
            <v>TGE</v>
          </cell>
          <cell r="B752">
            <v>2.64</v>
          </cell>
          <cell r="C752">
            <v>0</v>
          </cell>
          <cell r="D752">
            <v>563600</v>
          </cell>
          <cell r="E752">
            <v>1461</v>
          </cell>
          <cell r="F752">
            <v>5808</v>
          </cell>
        </row>
        <row r="753">
          <cell r="A753" t="str">
            <v>TGH</v>
          </cell>
          <cell r="B753">
            <v>13.5</v>
          </cell>
          <cell r="C753">
            <v>0</v>
          </cell>
          <cell r="D753">
            <v>1500</v>
          </cell>
          <cell r="E753">
            <v>20</v>
          </cell>
          <cell r="F753">
            <v>10153</v>
          </cell>
        </row>
        <row r="754">
          <cell r="A754" t="str">
            <v>TGPRO</v>
          </cell>
          <cell r="B754">
            <v>0.11</v>
          </cell>
          <cell r="C754">
            <v>10</v>
          </cell>
          <cell r="D754">
            <v>429000</v>
          </cell>
          <cell r="E754">
            <v>43</v>
          </cell>
          <cell r="F754">
            <v>519</v>
          </cell>
        </row>
        <row r="755">
          <cell r="A755" t="str">
            <v>TH</v>
          </cell>
          <cell r="B755">
            <v>1.01</v>
          </cell>
          <cell r="C755">
            <v>2.02</v>
          </cell>
          <cell r="D755">
            <v>5708000</v>
          </cell>
          <cell r="E755">
            <v>5750</v>
          </cell>
          <cell r="F755">
            <v>1018</v>
          </cell>
        </row>
        <row r="756">
          <cell r="A756" t="str">
            <v>THAI</v>
          </cell>
          <cell r="B756">
            <v>3.32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</row>
        <row r="757">
          <cell r="A757" t="str">
            <v>THANA</v>
          </cell>
          <cell r="B757">
            <v>1.47</v>
          </cell>
          <cell r="C757">
            <v>-0.68</v>
          </cell>
          <cell r="D757">
            <v>300700</v>
          </cell>
          <cell r="E757">
            <v>448</v>
          </cell>
          <cell r="F757">
            <v>408</v>
          </cell>
        </row>
        <row r="758">
          <cell r="A758" t="str">
            <v>THANI</v>
          </cell>
          <cell r="B758">
            <v>2.02</v>
          </cell>
          <cell r="C758">
            <v>-1.94</v>
          </cell>
          <cell r="D758">
            <v>4041500</v>
          </cell>
          <cell r="E758">
            <v>8234</v>
          </cell>
          <cell r="F758">
            <v>12832</v>
          </cell>
        </row>
        <row r="759">
          <cell r="A759" t="str">
            <v>THCOM</v>
          </cell>
          <cell r="B759">
            <v>14.2</v>
          </cell>
          <cell r="C759">
            <v>-1.39</v>
          </cell>
          <cell r="D759">
            <v>15941800</v>
          </cell>
          <cell r="E759">
            <v>227772</v>
          </cell>
          <cell r="F759">
            <v>15565</v>
          </cell>
        </row>
        <row r="760">
          <cell r="A760" t="str">
            <v>THE</v>
          </cell>
          <cell r="B760">
            <v>0.87</v>
          </cell>
          <cell r="C760">
            <v>1.1599999999999999</v>
          </cell>
          <cell r="D760">
            <v>33000</v>
          </cell>
          <cell r="E760">
            <v>28</v>
          </cell>
          <cell r="F760">
            <v>959</v>
          </cell>
        </row>
        <row r="761">
          <cell r="A761" t="str">
            <v>THG</v>
          </cell>
          <cell r="B761">
            <v>19.5</v>
          </cell>
          <cell r="C761">
            <v>-1.52</v>
          </cell>
          <cell r="D761">
            <v>451900</v>
          </cell>
          <cell r="E761">
            <v>8891</v>
          </cell>
          <cell r="F761">
            <v>16610</v>
          </cell>
        </row>
        <row r="762">
          <cell r="A762" t="str">
            <v>THIP</v>
          </cell>
          <cell r="B762">
            <v>29.25</v>
          </cell>
          <cell r="C762">
            <v>0</v>
          </cell>
          <cell r="D762">
            <v>1400</v>
          </cell>
          <cell r="E762">
            <v>41</v>
          </cell>
          <cell r="F762">
            <v>2632</v>
          </cell>
        </row>
        <row r="763">
          <cell r="A763" t="str">
            <v>THL</v>
          </cell>
          <cell r="B763">
            <v>0.04</v>
          </cell>
          <cell r="C763">
            <v>0</v>
          </cell>
          <cell r="D763">
            <v>0</v>
          </cell>
          <cell r="E763">
            <v>0</v>
          </cell>
          <cell r="F763">
            <v>64</v>
          </cell>
        </row>
        <row r="764">
          <cell r="A764" t="str">
            <v>THMUI</v>
          </cell>
          <cell r="B764">
            <v>0.59</v>
          </cell>
          <cell r="C764">
            <v>5.36</v>
          </cell>
          <cell r="D764">
            <v>67200</v>
          </cell>
          <cell r="E764">
            <v>38</v>
          </cell>
          <cell r="F764">
            <v>194</v>
          </cell>
        </row>
        <row r="765">
          <cell r="A765" t="str">
            <v>THRE</v>
          </cell>
          <cell r="B765">
            <v>0.63</v>
          </cell>
          <cell r="C765">
            <v>0</v>
          </cell>
          <cell r="D765">
            <v>910000</v>
          </cell>
          <cell r="E765">
            <v>566</v>
          </cell>
          <cell r="F765">
            <v>2655</v>
          </cell>
        </row>
        <row r="766">
          <cell r="A766" t="str">
            <v>THREL</v>
          </cell>
          <cell r="B766">
            <v>1.78</v>
          </cell>
          <cell r="C766">
            <v>-1.1100000000000001</v>
          </cell>
          <cell r="D766">
            <v>80900</v>
          </cell>
          <cell r="E766">
            <v>145</v>
          </cell>
          <cell r="F766">
            <v>1116</v>
          </cell>
        </row>
        <row r="767">
          <cell r="A767" t="str">
            <v>TIDLOR</v>
          </cell>
          <cell r="B767">
            <v>17.3</v>
          </cell>
          <cell r="C767">
            <v>-1.7</v>
          </cell>
          <cell r="D767">
            <v>8939100</v>
          </cell>
          <cell r="E767">
            <v>155845</v>
          </cell>
          <cell r="F767">
            <v>50695</v>
          </cell>
        </row>
        <row r="768">
          <cell r="A768" t="str">
            <v>TIGER</v>
          </cell>
          <cell r="B768">
            <v>0.59</v>
          </cell>
          <cell r="C768">
            <v>0</v>
          </cell>
          <cell r="D768">
            <v>64100</v>
          </cell>
          <cell r="E768">
            <v>38</v>
          </cell>
          <cell r="F768">
            <v>271</v>
          </cell>
        </row>
        <row r="769">
          <cell r="A769" t="str">
            <v>TIPCO</v>
          </cell>
          <cell r="B769">
            <v>9.8000000000000007</v>
          </cell>
          <cell r="C769">
            <v>0.51</v>
          </cell>
          <cell r="D769">
            <v>32400</v>
          </cell>
          <cell r="E769">
            <v>316</v>
          </cell>
          <cell r="F769">
            <v>4705</v>
          </cell>
        </row>
        <row r="770">
          <cell r="A770" t="str">
            <v>TIPH</v>
          </cell>
          <cell r="B770">
            <v>26</v>
          </cell>
          <cell r="C770">
            <v>0</v>
          </cell>
          <cell r="D770">
            <v>185500</v>
          </cell>
          <cell r="E770">
            <v>4828</v>
          </cell>
          <cell r="F770">
            <v>15452</v>
          </cell>
        </row>
        <row r="771">
          <cell r="A771" t="str">
            <v>TISCO</v>
          </cell>
          <cell r="B771">
            <v>96.25</v>
          </cell>
          <cell r="C771">
            <v>-0.77</v>
          </cell>
          <cell r="D771">
            <v>3328200</v>
          </cell>
          <cell r="E771">
            <v>321327</v>
          </cell>
          <cell r="F771">
            <v>77062</v>
          </cell>
        </row>
        <row r="772">
          <cell r="A772" t="str">
            <v>TITLE</v>
          </cell>
          <cell r="B772">
            <v>4.34</v>
          </cell>
          <cell r="C772">
            <v>-2.69</v>
          </cell>
          <cell r="D772">
            <v>297000</v>
          </cell>
          <cell r="E772">
            <v>1301</v>
          </cell>
          <cell r="F772">
            <v>3425</v>
          </cell>
        </row>
        <row r="773">
          <cell r="A773" t="str">
            <v>TK</v>
          </cell>
          <cell r="B773">
            <v>4.8600000000000003</v>
          </cell>
          <cell r="C773">
            <v>-1.22</v>
          </cell>
          <cell r="D773">
            <v>42500</v>
          </cell>
          <cell r="E773">
            <v>207</v>
          </cell>
          <cell r="F773">
            <v>2430</v>
          </cell>
        </row>
        <row r="774">
          <cell r="A774" t="str">
            <v>TKC</v>
          </cell>
          <cell r="B774">
            <v>13.7</v>
          </cell>
          <cell r="C774">
            <v>0.74</v>
          </cell>
          <cell r="D774">
            <v>90200</v>
          </cell>
          <cell r="E774">
            <v>1218</v>
          </cell>
          <cell r="F774">
            <v>5480</v>
          </cell>
        </row>
        <row r="775">
          <cell r="A775" t="str">
            <v>TKN</v>
          </cell>
          <cell r="B775">
            <v>10.4</v>
          </cell>
          <cell r="C775">
            <v>-2.8</v>
          </cell>
          <cell r="D775">
            <v>7132700</v>
          </cell>
          <cell r="E775">
            <v>74665</v>
          </cell>
          <cell r="F775">
            <v>14352</v>
          </cell>
        </row>
        <row r="776">
          <cell r="A776" t="str">
            <v>TKS</v>
          </cell>
          <cell r="B776">
            <v>6.9</v>
          </cell>
          <cell r="C776">
            <v>-1.43</v>
          </cell>
          <cell r="D776">
            <v>215700</v>
          </cell>
          <cell r="E776">
            <v>1488</v>
          </cell>
          <cell r="F776">
            <v>3508</v>
          </cell>
        </row>
        <row r="777">
          <cell r="A777" t="str">
            <v>TKT</v>
          </cell>
          <cell r="B777">
            <v>1.65</v>
          </cell>
          <cell r="C777">
            <v>1.23</v>
          </cell>
          <cell r="D777">
            <v>2600</v>
          </cell>
          <cell r="E777">
            <v>4</v>
          </cell>
          <cell r="F777">
            <v>579</v>
          </cell>
        </row>
        <row r="778">
          <cell r="A778" t="str">
            <v>TLI</v>
          </cell>
          <cell r="B778">
            <v>11</v>
          </cell>
          <cell r="C778">
            <v>-1.79</v>
          </cell>
          <cell r="D778">
            <v>5782600</v>
          </cell>
          <cell r="E778">
            <v>64167</v>
          </cell>
          <cell r="F778">
            <v>125950</v>
          </cell>
        </row>
        <row r="779">
          <cell r="A779" t="str">
            <v>TM</v>
          </cell>
          <cell r="B779">
            <v>1.35</v>
          </cell>
          <cell r="C779">
            <v>-2.17</v>
          </cell>
          <cell r="D779">
            <v>52900</v>
          </cell>
          <cell r="E779">
            <v>72</v>
          </cell>
          <cell r="F779">
            <v>416</v>
          </cell>
        </row>
        <row r="780">
          <cell r="A780" t="str">
            <v>TMAN</v>
          </cell>
          <cell r="B780">
            <v>16.600000000000001</v>
          </cell>
          <cell r="C780">
            <v>0</v>
          </cell>
          <cell r="D780">
            <v>5282200</v>
          </cell>
          <cell r="E780">
            <v>87803</v>
          </cell>
          <cell r="F780">
            <v>6640</v>
          </cell>
        </row>
        <row r="781">
          <cell r="A781" t="str">
            <v>TMC</v>
          </cell>
          <cell r="B781">
            <v>1.27</v>
          </cell>
          <cell r="C781">
            <v>1.6</v>
          </cell>
          <cell r="D781">
            <v>2194100</v>
          </cell>
          <cell r="E781">
            <v>2850</v>
          </cell>
          <cell r="F781">
            <v>573</v>
          </cell>
        </row>
        <row r="782">
          <cell r="A782" t="str">
            <v>TMD</v>
          </cell>
          <cell r="B782">
            <v>24.2</v>
          </cell>
          <cell r="C782">
            <v>-0.82</v>
          </cell>
          <cell r="D782">
            <v>500</v>
          </cell>
          <cell r="E782">
            <v>12</v>
          </cell>
          <cell r="F782">
            <v>3630</v>
          </cell>
        </row>
        <row r="783">
          <cell r="A783" t="str">
            <v>TMI</v>
          </cell>
          <cell r="B783">
            <v>1</v>
          </cell>
          <cell r="C783">
            <v>-1.96</v>
          </cell>
          <cell r="D783">
            <v>941200</v>
          </cell>
          <cell r="E783">
            <v>947</v>
          </cell>
          <cell r="F783">
            <v>671</v>
          </cell>
        </row>
        <row r="784">
          <cell r="A784" t="str">
            <v>TMILL</v>
          </cell>
          <cell r="B784">
            <v>3.64</v>
          </cell>
          <cell r="C784">
            <v>1.1100000000000001</v>
          </cell>
          <cell r="D784">
            <v>1400</v>
          </cell>
          <cell r="E784">
            <v>5</v>
          </cell>
          <cell r="F784">
            <v>1435</v>
          </cell>
        </row>
        <row r="785">
          <cell r="A785" t="str">
            <v>TMT</v>
          </cell>
          <cell r="B785">
            <v>4.1399999999999997</v>
          </cell>
          <cell r="C785">
            <v>-0.48</v>
          </cell>
          <cell r="D785">
            <v>317600</v>
          </cell>
          <cell r="E785">
            <v>1313</v>
          </cell>
          <cell r="F785">
            <v>3605</v>
          </cell>
        </row>
        <row r="786">
          <cell r="A786" t="str">
            <v>TMW</v>
          </cell>
          <cell r="B786">
            <v>63.25</v>
          </cell>
          <cell r="C786">
            <v>0</v>
          </cell>
          <cell r="D786">
            <v>1200</v>
          </cell>
          <cell r="E786">
            <v>77</v>
          </cell>
          <cell r="F786">
            <v>2524</v>
          </cell>
        </row>
        <row r="787">
          <cell r="A787" t="str">
            <v>TNDT</v>
          </cell>
          <cell r="B787">
            <v>0.3</v>
          </cell>
          <cell r="C787">
            <v>-3.23</v>
          </cell>
          <cell r="D787">
            <v>2576100</v>
          </cell>
          <cell r="E787">
            <v>755</v>
          </cell>
          <cell r="F787">
            <v>519</v>
          </cell>
        </row>
        <row r="788">
          <cell r="A788" t="str">
            <v>TNH</v>
          </cell>
          <cell r="B788">
            <v>36.75</v>
          </cell>
          <cell r="C788">
            <v>0.68</v>
          </cell>
          <cell r="D788">
            <v>10900</v>
          </cell>
          <cell r="E788">
            <v>398</v>
          </cell>
          <cell r="F788">
            <v>6570</v>
          </cell>
        </row>
        <row r="789">
          <cell r="A789" t="str">
            <v>TNITY</v>
          </cell>
          <cell r="B789">
            <v>3.7</v>
          </cell>
          <cell r="C789">
            <v>0</v>
          </cell>
          <cell r="D789">
            <v>14300</v>
          </cell>
          <cell r="E789">
            <v>53</v>
          </cell>
          <cell r="F789">
            <v>793</v>
          </cell>
        </row>
        <row r="790">
          <cell r="A790" t="str">
            <v>TNL</v>
          </cell>
          <cell r="B790">
            <v>37</v>
          </cell>
          <cell r="C790">
            <v>0</v>
          </cell>
          <cell r="D790">
            <v>0</v>
          </cell>
          <cell r="E790">
            <v>0</v>
          </cell>
          <cell r="F790">
            <v>11271</v>
          </cell>
        </row>
        <row r="791">
          <cell r="A791" t="str">
            <v>TNP</v>
          </cell>
          <cell r="B791">
            <v>3.5</v>
          </cell>
          <cell r="C791">
            <v>-0.56999999999999995</v>
          </cell>
          <cell r="D791">
            <v>169800</v>
          </cell>
          <cell r="E791">
            <v>597</v>
          </cell>
          <cell r="F791">
            <v>2816</v>
          </cell>
        </row>
        <row r="792">
          <cell r="A792" t="str">
            <v>TNPC</v>
          </cell>
          <cell r="B792">
            <v>1.06</v>
          </cell>
          <cell r="C792">
            <v>0.95</v>
          </cell>
          <cell r="D792">
            <v>4200</v>
          </cell>
          <cell r="E792">
            <v>4</v>
          </cell>
          <cell r="F792">
            <v>361</v>
          </cell>
        </row>
        <row r="793">
          <cell r="A793" t="str">
            <v>TNR</v>
          </cell>
          <cell r="B793">
            <v>9.3000000000000007</v>
          </cell>
          <cell r="C793">
            <v>-1.59</v>
          </cell>
          <cell r="D793">
            <v>48000</v>
          </cell>
          <cell r="E793">
            <v>448</v>
          </cell>
          <cell r="F793">
            <v>2835</v>
          </cell>
        </row>
        <row r="794">
          <cell r="A794" t="str">
            <v>TOA</v>
          </cell>
          <cell r="B794">
            <v>17.8</v>
          </cell>
          <cell r="C794">
            <v>-1.1100000000000001</v>
          </cell>
          <cell r="D794">
            <v>270300</v>
          </cell>
          <cell r="E794">
            <v>4829</v>
          </cell>
          <cell r="F794">
            <v>36522</v>
          </cell>
        </row>
        <row r="795">
          <cell r="A795" t="str">
            <v>TOG</v>
          </cell>
          <cell r="B795">
            <v>10.3</v>
          </cell>
          <cell r="C795">
            <v>0.98</v>
          </cell>
          <cell r="D795">
            <v>43700</v>
          </cell>
          <cell r="E795">
            <v>452</v>
          </cell>
          <cell r="F795">
            <v>4933</v>
          </cell>
        </row>
        <row r="796">
          <cell r="A796" t="str">
            <v>TOP</v>
          </cell>
          <cell r="B796">
            <v>40.75</v>
          </cell>
          <cell r="C796">
            <v>-2.4</v>
          </cell>
          <cell r="D796">
            <v>12724900</v>
          </cell>
          <cell r="E796">
            <v>522940</v>
          </cell>
          <cell r="F796">
            <v>93263</v>
          </cell>
        </row>
        <row r="797">
          <cell r="A797" t="str">
            <v>TOPP</v>
          </cell>
          <cell r="B797">
            <v>169</v>
          </cell>
          <cell r="C797">
            <v>-0.59</v>
          </cell>
          <cell r="D797">
            <v>100</v>
          </cell>
          <cell r="E797">
            <v>17</v>
          </cell>
          <cell r="F797">
            <v>1014</v>
          </cell>
        </row>
        <row r="798">
          <cell r="A798" t="str">
            <v>TPA</v>
          </cell>
          <cell r="B798">
            <v>3.96</v>
          </cell>
          <cell r="C798">
            <v>-1.49</v>
          </cell>
          <cell r="D798">
            <v>200</v>
          </cell>
          <cell r="E798">
            <v>1</v>
          </cell>
          <cell r="F798">
            <v>488</v>
          </cell>
        </row>
        <row r="799">
          <cell r="A799" t="str">
            <v>TPAC</v>
          </cell>
          <cell r="B799">
            <v>11</v>
          </cell>
          <cell r="C799">
            <v>-0.9</v>
          </cell>
          <cell r="D799">
            <v>33900</v>
          </cell>
          <cell r="E799">
            <v>373</v>
          </cell>
          <cell r="F799">
            <v>3592</v>
          </cell>
        </row>
        <row r="800">
          <cell r="A800" t="str">
            <v>TPBI</v>
          </cell>
          <cell r="B800">
            <v>4.46</v>
          </cell>
          <cell r="C800">
            <v>-0.89</v>
          </cell>
          <cell r="D800">
            <v>66200</v>
          </cell>
          <cell r="E800">
            <v>296</v>
          </cell>
          <cell r="F800">
            <v>1859</v>
          </cell>
        </row>
        <row r="801">
          <cell r="A801" t="str">
            <v>TPCH</v>
          </cell>
          <cell r="B801">
            <v>5.85</v>
          </cell>
          <cell r="C801">
            <v>0</v>
          </cell>
          <cell r="D801">
            <v>180900</v>
          </cell>
          <cell r="E801">
            <v>1058</v>
          </cell>
          <cell r="F801">
            <v>2347</v>
          </cell>
        </row>
        <row r="802">
          <cell r="A802" t="str">
            <v>TPCS</v>
          </cell>
          <cell r="B802">
            <v>11.9</v>
          </cell>
          <cell r="C802">
            <v>0</v>
          </cell>
          <cell r="D802">
            <v>2600</v>
          </cell>
          <cell r="E802">
            <v>31</v>
          </cell>
          <cell r="F802">
            <v>1285</v>
          </cell>
        </row>
        <row r="803">
          <cell r="A803" t="str">
            <v>TPIPL</v>
          </cell>
          <cell r="B803">
            <v>1.1499999999999999</v>
          </cell>
          <cell r="C803">
            <v>0</v>
          </cell>
          <cell r="D803">
            <v>1426900</v>
          </cell>
          <cell r="E803">
            <v>1636</v>
          </cell>
          <cell r="F803">
            <v>21776</v>
          </cell>
        </row>
        <row r="804">
          <cell r="A804" t="str">
            <v>TPIPP</v>
          </cell>
          <cell r="B804">
            <v>2.96</v>
          </cell>
          <cell r="C804">
            <v>-1.99</v>
          </cell>
          <cell r="D804">
            <v>2317900</v>
          </cell>
          <cell r="E804">
            <v>6921</v>
          </cell>
          <cell r="F804">
            <v>24864</v>
          </cell>
        </row>
        <row r="805">
          <cell r="A805" t="str">
            <v>TPL</v>
          </cell>
          <cell r="B805">
            <v>1.22</v>
          </cell>
          <cell r="C805">
            <v>0</v>
          </cell>
          <cell r="D805">
            <v>1166800</v>
          </cell>
          <cell r="E805">
            <v>1411</v>
          </cell>
          <cell r="F805">
            <v>639</v>
          </cell>
        </row>
        <row r="806">
          <cell r="A806" t="str">
            <v>TPLAS</v>
          </cell>
          <cell r="B806">
            <v>1.45</v>
          </cell>
          <cell r="C806">
            <v>-0.68</v>
          </cell>
          <cell r="D806">
            <v>7900</v>
          </cell>
          <cell r="E806">
            <v>11</v>
          </cell>
          <cell r="F806">
            <v>392</v>
          </cell>
        </row>
        <row r="807">
          <cell r="A807" t="str">
            <v>TPOLY</v>
          </cell>
          <cell r="B807">
            <v>0.83</v>
          </cell>
          <cell r="C807">
            <v>-1.19</v>
          </cell>
          <cell r="D807">
            <v>385200</v>
          </cell>
          <cell r="E807">
            <v>323</v>
          </cell>
          <cell r="F807">
            <v>487</v>
          </cell>
        </row>
        <row r="808">
          <cell r="A808" t="str">
            <v>TPP</v>
          </cell>
          <cell r="B808">
            <v>13</v>
          </cell>
          <cell r="C808">
            <v>0</v>
          </cell>
          <cell r="D808">
            <v>0</v>
          </cell>
          <cell r="E808">
            <v>0</v>
          </cell>
          <cell r="F808">
            <v>488</v>
          </cell>
        </row>
        <row r="809">
          <cell r="A809" t="str">
            <v>TPS</v>
          </cell>
          <cell r="B809">
            <v>3.08</v>
          </cell>
          <cell r="C809">
            <v>0</v>
          </cell>
          <cell r="D809">
            <v>196900</v>
          </cell>
          <cell r="E809">
            <v>601</v>
          </cell>
          <cell r="F809">
            <v>1282</v>
          </cell>
        </row>
        <row r="810">
          <cell r="A810" t="str">
            <v>TQM</v>
          </cell>
          <cell r="B810">
            <v>25.25</v>
          </cell>
          <cell r="C810">
            <v>-1.94</v>
          </cell>
          <cell r="D810">
            <v>636100</v>
          </cell>
          <cell r="E810">
            <v>16217</v>
          </cell>
          <cell r="F810">
            <v>15150</v>
          </cell>
        </row>
        <row r="811">
          <cell r="A811" t="str">
            <v>TQR</v>
          </cell>
          <cell r="B811">
            <v>6.5</v>
          </cell>
          <cell r="C811">
            <v>0</v>
          </cell>
          <cell r="D811">
            <v>7000</v>
          </cell>
          <cell r="E811">
            <v>45</v>
          </cell>
          <cell r="F811">
            <v>1495</v>
          </cell>
        </row>
        <row r="812">
          <cell r="A812" t="str">
            <v>TR</v>
          </cell>
          <cell r="B812">
            <v>39.5</v>
          </cell>
          <cell r="C812">
            <v>0</v>
          </cell>
          <cell r="D812">
            <v>102000</v>
          </cell>
          <cell r="E812">
            <v>4029</v>
          </cell>
          <cell r="F812">
            <v>7963</v>
          </cell>
        </row>
        <row r="813">
          <cell r="A813" t="str">
            <v>TRC</v>
          </cell>
          <cell r="B813">
            <v>0.15</v>
          </cell>
          <cell r="C813">
            <v>7.14</v>
          </cell>
          <cell r="D813">
            <v>117058800</v>
          </cell>
          <cell r="E813">
            <v>18292</v>
          </cell>
          <cell r="F813">
            <v>1917</v>
          </cell>
        </row>
        <row r="814">
          <cell r="A814" t="str">
            <v>TRITN</v>
          </cell>
          <cell r="B814">
            <v>0.13</v>
          </cell>
          <cell r="C814">
            <v>-7.14</v>
          </cell>
          <cell r="D814">
            <v>46802700</v>
          </cell>
          <cell r="E814">
            <v>6105</v>
          </cell>
          <cell r="F814">
            <v>1447</v>
          </cell>
        </row>
        <row r="815">
          <cell r="A815" t="str">
            <v>TRP</v>
          </cell>
          <cell r="B815">
            <v>9.35</v>
          </cell>
          <cell r="C815">
            <v>-0.53</v>
          </cell>
          <cell r="D815">
            <v>230500</v>
          </cell>
          <cell r="E815">
            <v>2142</v>
          </cell>
          <cell r="F815">
            <v>3255</v>
          </cell>
        </row>
        <row r="816">
          <cell r="A816" t="str">
            <v>TRT</v>
          </cell>
          <cell r="B816">
            <v>3.68</v>
          </cell>
          <cell r="C816">
            <v>0.55000000000000004</v>
          </cell>
          <cell r="D816">
            <v>139500</v>
          </cell>
          <cell r="E816">
            <v>511</v>
          </cell>
          <cell r="F816">
            <v>1133</v>
          </cell>
        </row>
        <row r="817">
          <cell r="A817" t="str">
            <v>TRU</v>
          </cell>
          <cell r="B817">
            <v>3.2</v>
          </cell>
          <cell r="C817">
            <v>-0.62</v>
          </cell>
          <cell r="D817">
            <v>14300</v>
          </cell>
          <cell r="E817">
            <v>46</v>
          </cell>
          <cell r="F817">
            <v>2167</v>
          </cell>
        </row>
        <row r="818">
          <cell r="A818" t="str">
            <v>TRUBB</v>
          </cell>
          <cell r="B818">
            <v>1.1000000000000001</v>
          </cell>
          <cell r="C818">
            <v>-0.9</v>
          </cell>
          <cell r="D818">
            <v>941100</v>
          </cell>
          <cell r="E818">
            <v>1043</v>
          </cell>
          <cell r="F818">
            <v>908</v>
          </cell>
        </row>
        <row r="819">
          <cell r="A819" t="str">
            <v>TRUE</v>
          </cell>
          <cell r="B819">
            <v>12.3</v>
          </cell>
          <cell r="C819">
            <v>1.65</v>
          </cell>
          <cell r="D819">
            <v>44307100</v>
          </cell>
          <cell r="E819">
            <v>539613</v>
          </cell>
          <cell r="F819">
            <v>424991</v>
          </cell>
        </row>
        <row r="820">
          <cell r="A820" t="str">
            <v>TRV</v>
          </cell>
          <cell r="B820">
            <v>2.08</v>
          </cell>
          <cell r="C820">
            <v>0</v>
          </cell>
          <cell r="D820">
            <v>0</v>
          </cell>
          <cell r="E820">
            <v>0</v>
          </cell>
          <cell r="F820">
            <v>499</v>
          </cell>
        </row>
        <row r="821">
          <cell r="A821" t="str">
            <v>TSC</v>
          </cell>
          <cell r="B821">
            <v>14.2</v>
          </cell>
          <cell r="C821">
            <v>0</v>
          </cell>
          <cell r="D821">
            <v>3300</v>
          </cell>
          <cell r="E821">
            <v>47</v>
          </cell>
          <cell r="F821">
            <v>3689</v>
          </cell>
        </row>
        <row r="822">
          <cell r="A822" t="str">
            <v>TSE</v>
          </cell>
          <cell r="B822">
            <v>1</v>
          </cell>
          <cell r="C822">
            <v>0</v>
          </cell>
          <cell r="D822">
            <v>1910500</v>
          </cell>
          <cell r="E822">
            <v>1910</v>
          </cell>
          <cell r="F822">
            <v>2118</v>
          </cell>
        </row>
        <row r="823">
          <cell r="A823" t="str">
            <v>TSF</v>
          </cell>
          <cell r="B823">
            <v>0.01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</row>
        <row r="824">
          <cell r="A824" t="str">
            <v>TSI</v>
          </cell>
          <cell r="B824">
            <v>0.1</v>
          </cell>
          <cell r="C824">
            <v>25</v>
          </cell>
          <cell r="D824">
            <v>400</v>
          </cell>
          <cell r="E824">
            <v>0</v>
          </cell>
          <cell r="F824">
            <v>190</v>
          </cell>
        </row>
        <row r="825">
          <cell r="A825" t="str">
            <v>TSR</v>
          </cell>
          <cell r="B825">
            <v>3.42</v>
          </cell>
          <cell r="C825">
            <v>0</v>
          </cell>
          <cell r="D825">
            <v>0</v>
          </cell>
          <cell r="E825">
            <v>0</v>
          </cell>
          <cell r="F825">
            <v>1879</v>
          </cell>
        </row>
        <row r="826">
          <cell r="A826" t="str">
            <v>TSTE</v>
          </cell>
          <cell r="B826">
            <v>15.3</v>
          </cell>
          <cell r="C826">
            <v>0</v>
          </cell>
          <cell r="D826">
            <v>0</v>
          </cell>
          <cell r="E826">
            <v>0</v>
          </cell>
          <cell r="F826">
            <v>5865</v>
          </cell>
        </row>
        <row r="827">
          <cell r="A827" t="str">
            <v>TSTH</v>
          </cell>
          <cell r="B827">
            <v>0.7</v>
          </cell>
          <cell r="C827">
            <v>2.94</v>
          </cell>
          <cell r="D827">
            <v>938300</v>
          </cell>
          <cell r="E827">
            <v>655</v>
          </cell>
          <cell r="F827">
            <v>5895</v>
          </cell>
        </row>
        <row r="828">
          <cell r="A828" t="str">
            <v>TTA</v>
          </cell>
          <cell r="B828">
            <v>5.45</v>
          </cell>
          <cell r="C828">
            <v>0.93</v>
          </cell>
          <cell r="D828">
            <v>7074100</v>
          </cell>
          <cell r="E828">
            <v>38969</v>
          </cell>
          <cell r="F828">
            <v>9932</v>
          </cell>
        </row>
        <row r="829">
          <cell r="A829" t="str">
            <v>TTB</v>
          </cell>
          <cell r="B829">
            <v>1.77</v>
          </cell>
          <cell r="C829">
            <v>-1.1200000000000001</v>
          </cell>
          <cell r="D829">
            <v>280053700</v>
          </cell>
          <cell r="E829">
            <v>500741</v>
          </cell>
          <cell r="F829">
            <v>172400</v>
          </cell>
        </row>
        <row r="830">
          <cell r="A830" t="str">
            <v>TTCL</v>
          </cell>
          <cell r="B830">
            <v>2.76</v>
          </cell>
          <cell r="C830">
            <v>-1.43</v>
          </cell>
          <cell r="D830">
            <v>304100</v>
          </cell>
          <cell r="E830">
            <v>844</v>
          </cell>
          <cell r="F830">
            <v>1700</v>
          </cell>
        </row>
        <row r="831">
          <cell r="A831" t="str">
            <v>TTI</v>
          </cell>
          <cell r="B831">
            <v>26</v>
          </cell>
          <cell r="C831">
            <v>0</v>
          </cell>
          <cell r="D831">
            <v>0</v>
          </cell>
          <cell r="E831">
            <v>0</v>
          </cell>
          <cell r="F831">
            <v>1300</v>
          </cell>
        </row>
        <row r="832">
          <cell r="A832" t="str">
            <v>TTT</v>
          </cell>
          <cell r="B832">
            <v>53.5</v>
          </cell>
          <cell r="C832">
            <v>0</v>
          </cell>
          <cell r="D832">
            <v>1000</v>
          </cell>
          <cell r="E832">
            <v>54</v>
          </cell>
          <cell r="F832">
            <v>3094</v>
          </cell>
        </row>
        <row r="833">
          <cell r="A833" t="str">
            <v>TTW</v>
          </cell>
          <cell r="B833">
            <v>9</v>
          </cell>
          <cell r="C833">
            <v>-0.55000000000000004</v>
          </cell>
          <cell r="D833">
            <v>2236000</v>
          </cell>
          <cell r="E833">
            <v>20155</v>
          </cell>
          <cell r="F833">
            <v>35910</v>
          </cell>
        </row>
        <row r="834">
          <cell r="A834" t="str">
            <v>TU</v>
          </cell>
          <cell r="B834">
            <v>15.1</v>
          </cell>
          <cell r="C834">
            <v>-0.66</v>
          </cell>
          <cell r="D834">
            <v>15684000</v>
          </cell>
          <cell r="E834">
            <v>235795</v>
          </cell>
          <cell r="F834">
            <v>67273</v>
          </cell>
        </row>
        <row r="835">
          <cell r="A835" t="str">
            <v>TURTLE</v>
          </cell>
          <cell r="B835">
            <v>5.7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</row>
        <row r="836">
          <cell r="A836" t="str">
            <v>TVDH</v>
          </cell>
          <cell r="B836">
            <v>0.19</v>
          </cell>
          <cell r="C836">
            <v>5.56</v>
          </cell>
          <cell r="D836">
            <v>2645500</v>
          </cell>
          <cell r="E836">
            <v>488</v>
          </cell>
          <cell r="F836">
            <v>315</v>
          </cell>
        </row>
        <row r="837">
          <cell r="A837" t="str">
            <v>TVH</v>
          </cell>
          <cell r="B837">
            <v>8.5</v>
          </cell>
          <cell r="C837">
            <v>-3.41</v>
          </cell>
          <cell r="D837">
            <v>42600</v>
          </cell>
          <cell r="E837">
            <v>366</v>
          </cell>
          <cell r="F837">
            <v>2608</v>
          </cell>
        </row>
        <row r="838">
          <cell r="A838" t="str">
            <v>TVI</v>
          </cell>
          <cell r="B838">
            <v>7.3</v>
          </cell>
          <cell r="C838">
            <v>0</v>
          </cell>
          <cell r="D838">
            <v>0</v>
          </cell>
          <cell r="E838">
            <v>0</v>
          </cell>
          <cell r="F838">
            <v>2212</v>
          </cell>
        </row>
        <row r="839">
          <cell r="A839" t="str">
            <v>TVO</v>
          </cell>
          <cell r="B839">
            <v>24.3</v>
          </cell>
          <cell r="C839">
            <v>0.41</v>
          </cell>
          <cell r="D839">
            <v>247700</v>
          </cell>
          <cell r="E839">
            <v>6011</v>
          </cell>
          <cell r="F839">
            <v>21525</v>
          </cell>
        </row>
        <row r="840">
          <cell r="A840" t="str">
            <v>TVT</v>
          </cell>
          <cell r="B840">
            <v>0.52</v>
          </cell>
          <cell r="C840">
            <v>13.04</v>
          </cell>
          <cell r="D840">
            <v>14233700</v>
          </cell>
          <cell r="E840">
            <v>7563</v>
          </cell>
          <cell r="F840">
            <v>416</v>
          </cell>
        </row>
        <row r="841">
          <cell r="A841" t="str">
            <v>TWP</v>
          </cell>
          <cell r="B841">
            <v>1.54</v>
          </cell>
          <cell r="C841">
            <v>0</v>
          </cell>
          <cell r="D841">
            <v>17400</v>
          </cell>
          <cell r="E841">
            <v>26</v>
          </cell>
          <cell r="F841">
            <v>388</v>
          </cell>
        </row>
        <row r="842">
          <cell r="A842" t="str">
            <v>TWPC</v>
          </cell>
          <cell r="B842">
            <v>3.24</v>
          </cell>
          <cell r="C842">
            <v>0</v>
          </cell>
          <cell r="D842">
            <v>112300</v>
          </cell>
          <cell r="E842">
            <v>364</v>
          </cell>
          <cell r="F842">
            <v>2853</v>
          </cell>
        </row>
        <row r="843">
          <cell r="A843" t="str">
            <v>TWZ</v>
          </cell>
          <cell r="B843">
            <v>0.04</v>
          </cell>
          <cell r="C843">
            <v>33.33</v>
          </cell>
          <cell r="D843">
            <v>2471100</v>
          </cell>
          <cell r="E843">
            <v>79</v>
          </cell>
          <cell r="F843">
            <v>596</v>
          </cell>
        </row>
        <row r="844">
          <cell r="A844" t="str">
            <v>TYCN</v>
          </cell>
          <cell r="B844">
            <v>2.2200000000000002</v>
          </cell>
          <cell r="C844">
            <v>0</v>
          </cell>
          <cell r="D844">
            <v>13200</v>
          </cell>
          <cell r="E844">
            <v>29</v>
          </cell>
          <cell r="F844">
            <v>1325</v>
          </cell>
        </row>
        <row r="845">
          <cell r="A845" t="str">
            <v>UAC</v>
          </cell>
          <cell r="B845">
            <v>3.4</v>
          </cell>
          <cell r="C845">
            <v>0.59</v>
          </cell>
          <cell r="D845">
            <v>91800</v>
          </cell>
          <cell r="E845">
            <v>309</v>
          </cell>
          <cell r="F845">
            <v>2270</v>
          </cell>
        </row>
        <row r="846">
          <cell r="A846" t="str">
            <v>UBA</v>
          </cell>
          <cell r="B846">
            <v>0.97</v>
          </cell>
          <cell r="C846">
            <v>1.04</v>
          </cell>
          <cell r="D846">
            <v>115700</v>
          </cell>
          <cell r="E846">
            <v>113</v>
          </cell>
          <cell r="F846">
            <v>588</v>
          </cell>
        </row>
        <row r="847">
          <cell r="A847" t="str">
            <v>UBE</v>
          </cell>
          <cell r="B847">
            <v>0.81</v>
          </cell>
          <cell r="C847">
            <v>1.25</v>
          </cell>
          <cell r="D847">
            <v>5445700</v>
          </cell>
          <cell r="E847">
            <v>4423</v>
          </cell>
          <cell r="F847">
            <v>3171</v>
          </cell>
        </row>
        <row r="848">
          <cell r="A848" t="str">
            <v>UBIS</v>
          </cell>
          <cell r="B848">
            <v>1.95</v>
          </cell>
          <cell r="C848">
            <v>1.56</v>
          </cell>
          <cell r="D848">
            <v>40800</v>
          </cell>
          <cell r="E848">
            <v>79</v>
          </cell>
          <cell r="F848">
            <v>556</v>
          </cell>
        </row>
        <row r="849">
          <cell r="A849" t="str">
            <v>UEC</v>
          </cell>
          <cell r="B849">
            <v>1.4</v>
          </cell>
          <cell r="C849">
            <v>-1.41</v>
          </cell>
          <cell r="D849">
            <v>65400</v>
          </cell>
          <cell r="E849">
            <v>92</v>
          </cell>
          <cell r="F849">
            <v>810</v>
          </cell>
        </row>
        <row r="850">
          <cell r="A850" t="str">
            <v>UKEM</v>
          </cell>
          <cell r="B850">
            <v>0.74</v>
          </cell>
          <cell r="C850">
            <v>-3.9</v>
          </cell>
          <cell r="D850">
            <v>555600</v>
          </cell>
          <cell r="E850">
            <v>421</v>
          </cell>
          <cell r="F850">
            <v>906</v>
          </cell>
        </row>
        <row r="851">
          <cell r="A851" t="str">
            <v>UMI</v>
          </cell>
          <cell r="B851">
            <v>0.79</v>
          </cell>
          <cell r="C851">
            <v>0</v>
          </cell>
          <cell r="D851">
            <v>588700</v>
          </cell>
          <cell r="E851">
            <v>481</v>
          </cell>
          <cell r="F851">
            <v>661</v>
          </cell>
        </row>
        <row r="852">
          <cell r="A852" t="str">
            <v>UMS</v>
          </cell>
          <cell r="B852">
            <v>0.72</v>
          </cell>
          <cell r="C852">
            <v>-5.26</v>
          </cell>
          <cell r="D852">
            <v>100</v>
          </cell>
          <cell r="E852">
            <v>0</v>
          </cell>
          <cell r="F852">
            <v>928</v>
          </cell>
        </row>
        <row r="853">
          <cell r="A853" t="str">
            <v>UNIQ</v>
          </cell>
          <cell r="B853">
            <v>2.92</v>
          </cell>
          <cell r="C853">
            <v>-0.68</v>
          </cell>
          <cell r="D853">
            <v>174900</v>
          </cell>
          <cell r="E853">
            <v>507</v>
          </cell>
          <cell r="F853">
            <v>3157</v>
          </cell>
        </row>
        <row r="854">
          <cell r="A854" t="str">
            <v>UOBKH</v>
          </cell>
          <cell r="B854">
            <v>4.82</v>
          </cell>
          <cell r="C854">
            <v>-4.55</v>
          </cell>
          <cell r="D854">
            <v>1000</v>
          </cell>
          <cell r="E854">
            <v>5</v>
          </cell>
          <cell r="F854">
            <v>2402</v>
          </cell>
        </row>
        <row r="855">
          <cell r="A855" t="str">
            <v>UP</v>
          </cell>
          <cell r="B855">
            <v>17.2</v>
          </cell>
          <cell r="C855">
            <v>-0.57999999999999996</v>
          </cell>
          <cell r="D855">
            <v>200</v>
          </cell>
          <cell r="E855">
            <v>3</v>
          </cell>
          <cell r="F855">
            <v>430</v>
          </cell>
        </row>
        <row r="856">
          <cell r="A856" t="str">
            <v>UPF</v>
          </cell>
          <cell r="B856">
            <v>34.5</v>
          </cell>
          <cell r="C856">
            <v>0.73</v>
          </cell>
          <cell r="D856">
            <v>1400</v>
          </cell>
          <cell r="E856">
            <v>48</v>
          </cell>
          <cell r="F856">
            <v>257</v>
          </cell>
        </row>
        <row r="857">
          <cell r="A857" t="str">
            <v>UPOIC</v>
          </cell>
          <cell r="B857">
            <v>6.5</v>
          </cell>
          <cell r="C857">
            <v>-0.76</v>
          </cell>
          <cell r="D857">
            <v>25800</v>
          </cell>
          <cell r="E857">
            <v>169</v>
          </cell>
          <cell r="F857">
            <v>2106</v>
          </cell>
        </row>
        <row r="858">
          <cell r="A858" t="str">
            <v>UREKA</v>
          </cell>
          <cell r="B858">
            <v>0.49</v>
          </cell>
          <cell r="C858">
            <v>2.08</v>
          </cell>
          <cell r="D858">
            <v>1091900</v>
          </cell>
          <cell r="E858">
            <v>535</v>
          </cell>
          <cell r="F858">
            <v>891</v>
          </cell>
        </row>
        <row r="859">
          <cell r="A859" t="str">
            <v>UTP</v>
          </cell>
          <cell r="B859">
            <v>10.8</v>
          </cell>
          <cell r="C859">
            <v>0</v>
          </cell>
          <cell r="D859">
            <v>34400</v>
          </cell>
          <cell r="E859">
            <v>370</v>
          </cell>
          <cell r="F859">
            <v>6955</v>
          </cell>
        </row>
        <row r="860">
          <cell r="A860" t="str">
            <v>UV</v>
          </cell>
          <cell r="B860">
            <v>1.67</v>
          </cell>
          <cell r="C860">
            <v>0</v>
          </cell>
          <cell r="D860">
            <v>100800</v>
          </cell>
          <cell r="E860">
            <v>169</v>
          </cell>
          <cell r="F860">
            <v>3193</v>
          </cell>
        </row>
        <row r="861">
          <cell r="A861" t="str">
            <v>UVAN</v>
          </cell>
          <cell r="B861">
            <v>8.85</v>
          </cell>
          <cell r="C861">
            <v>0.56999999999999995</v>
          </cell>
          <cell r="D861">
            <v>292900</v>
          </cell>
          <cell r="E861">
            <v>2585</v>
          </cell>
          <cell r="F861">
            <v>8319</v>
          </cell>
        </row>
        <row r="862">
          <cell r="A862" t="str">
            <v>VARO</v>
          </cell>
          <cell r="B862">
            <v>4.9400000000000004</v>
          </cell>
          <cell r="C862">
            <v>-0.8</v>
          </cell>
          <cell r="D862">
            <v>15400</v>
          </cell>
          <cell r="E862">
            <v>77</v>
          </cell>
          <cell r="F862">
            <v>494</v>
          </cell>
        </row>
        <row r="863">
          <cell r="A863" t="str">
            <v>VCOM</v>
          </cell>
          <cell r="B863">
            <v>2.68</v>
          </cell>
          <cell r="C863">
            <v>0</v>
          </cell>
          <cell r="D863">
            <v>74800</v>
          </cell>
          <cell r="E863">
            <v>199</v>
          </cell>
          <cell r="F863">
            <v>823</v>
          </cell>
        </row>
        <row r="864">
          <cell r="A864" t="str">
            <v>VGI</v>
          </cell>
          <cell r="B864">
            <v>2.76</v>
          </cell>
          <cell r="C864">
            <v>0.73</v>
          </cell>
          <cell r="D864">
            <v>67680800</v>
          </cell>
          <cell r="E864">
            <v>188370</v>
          </cell>
          <cell r="F864">
            <v>30897</v>
          </cell>
        </row>
        <row r="865">
          <cell r="A865" t="str">
            <v>VIBHA</v>
          </cell>
          <cell r="B865">
            <v>1.91</v>
          </cell>
          <cell r="C865">
            <v>-1.55</v>
          </cell>
          <cell r="D865">
            <v>2026500</v>
          </cell>
          <cell r="E865">
            <v>3888</v>
          </cell>
          <cell r="F865">
            <v>25930</v>
          </cell>
        </row>
        <row r="866">
          <cell r="A866" t="str">
            <v>VIH</v>
          </cell>
          <cell r="B866">
            <v>10.3</v>
          </cell>
          <cell r="C866">
            <v>1.98</v>
          </cell>
          <cell r="D866">
            <v>1709100</v>
          </cell>
          <cell r="E866">
            <v>17564</v>
          </cell>
          <cell r="F866">
            <v>6270</v>
          </cell>
        </row>
        <row r="867">
          <cell r="A867" t="str">
            <v>VL</v>
          </cell>
          <cell r="B867">
            <v>0.96</v>
          </cell>
          <cell r="C867">
            <v>-1.03</v>
          </cell>
          <cell r="D867">
            <v>1503800</v>
          </cell>
          <cell r="E867">
            <v>1456</v>
          </cell>
          <cell r="F867">
            <v>1136</v>
          </cell>
        </row>
        <row r="868">
          <cell r="A868" t="str">
            <v>VNG</v>
          </cell>
          <cell r="B868">
            <v>3.38</v>
          </cell>
          <cell r="C868">
            <v>0</v>
          </cell>
          <cell r="D868">
            <v>142100</v>
          </cell>
          <cell r="E868">
            <v>476</v>
          </cell>
          <cell r="F868">
            <v>5796</v>
          </cell>
        </row>
        <row r="869">
          <cell r="A869" t="str">
            <v>VPO</v>
          </cell>
          <cell r="B869">
            <v>0.73</v>
          </cell>
          <cell r="C869">
            <v>7.35</v>
          </cell>
          <cell r="D869">
            <v>5372400</v>
          </cell>
          <cell r="E869">
            <v>3904</v>
          </cell>
          <cell r="F869">
            <v>686</v>
          </cell>
        </row>
        <row r="870">
          <cell r="A870" t="str">
            <v>VRANDA</v>
          </cell>
          <cell r="B870">
            <v>5.4</v>
          </cell>
          <cell r="C870">
            <v>-0.92</v>
          </cell>
          <cell r="D870">
            <v>77200</v>
          </cell>
          <cell r="E870">
            <v>417</v>
          </cell>
          <cell r="F870">
            <v>1726</v>
          </cell>
        </row>
        <row r="871">
          <cell r="A871" t="str">
            <v>W</v>
          </cell>
          <cell r="B871">
            <v>0.71</v>
          </cell>
          <cell r="C871">
            <v>0</v>
          </cell>
          <cell r="D871">
            <v>6394400</v>
          </cell>
          <cell r="E871">
            <v>4454</v>
          </cell>
          <cell r="F871">
            <v>1066</v>
          </cell>
        </row>
        <row r="872">
          <cell r="A872" t="str">
            <v>WACOAL</v>
          </cell>
          <cell r="B872">
            <v>29.25</v>
          </cell>
          <cell r="C872">
            <v>1.74</v>
          </cell>
          <cell r="D872">
            <v>2400</v>
          </cell>
          <cell r="E872">
            <v>72</v>
          </cell>
          <cell r="F872">
            <v>3510</v>
          </cell>
        </row>
        <row r="873">
          <cell r="A873" t="str">
            <v>WARRIX</v>
          </cell>
          <cell r="B873">
            <v>3.76</v>
          </cell>
          <cell r="C873">
            <v>3.87</v>
          </cell>
          <cell r="D873">
            <v>5565200</v>
          </cell>
          <cell r="E873">
            <v>20842</v>
          </cell>
          <cell r="F873">
            <v>2256</v>
          </cell>
        </row>
        <row r="874">
          <cell r="A874" t="str">
            <v>WAVE</v>
          </cell>
          <cell r="B874">
            <v>0.12</v>
          </cell>
          <cell r="C874">
            <v>0</v>
          </cell>
          <cell r="D874">
            <v>41092500</v>
          </cell>
          <cell r="E874">
            <v>4963</v>
          </cell>
          <cell r="F874">
            <v>1375</v>
          </cell>
        </row>
        <row r="875">
          <cell r="A875" t="str">
            <v>WFX</v>
          </cell>
          <cell r="B875">
            <v>1.47</v>
          </cell>
          <cell r="C875">
            <v>0</v>
          </cell>
          <cell r="D875">
            <v>362200</v>
          </cell>
          <cell r="E875">
            <v>527</v>
          </cell>
          <cell r="F875">
            <v>682</v>
          </cell>
        </row>
        <row r="876">
          <cell r="A876" t="str">
            <v>WGE</v>
          </cell>
          <cell r="B876">
            <v>0.7</v>
          </cell>
          <cell r="C876">
            <v>-2.78</v>
          </cell>
          <cell r="D876">
            <v>375200</v>
          </cell>
          <cell r="E876">
            <v>266</v>
          </cell>
          <cell r="F876">
            <v>426</v>
          </cell>
        </row>
        <row r="877">
          <cell r="A877" t="str">
            <v>WHA</v>
          </cell>
          <cell r="B877">
            <v>5.75</v>
          </cell>
          <cell r="C877">
            <v>-0.86</v>
          </cell>
          <cell r="D877">
            <v>57481900</v>
          </cell>
          <cell r="E877">
            <v>329048</v>
          </cell>
          <cell r="F877">
            <v>85197</v>
          </cell>
        </row>
        <row r="878">
          <cell r="A878" t="str">
            <v>WHAUP</v>
          </cell>
          <cell r="B878">
            <v>5.4</v>
          </cell>
          <cell r="C878">
            <v>0</v>
          </cell>
          <cell r="D878">
            <v>12722000</v>
          </cell>
          <cell r="E878">
            <v>68678</v>
          </cell>
          <cell r="F878">
            <v>20655</v>
          </cell>
        </row>
        <row r="879">
          <cell r="A879" t="str">
            <v>WICE</v>
          </cell>
          <cell r="B879">
            <v>5.95</v>
          </cell>
          <cell r="C879">
            <v>0.85</v>
          </cell>
          <cell r="D879">
            <v>509400</v>
          </cell>
          <cell r="E879">
            <v>3036</v>
          </cell>
          <cell r="F879">
            <v>3879</v>
          </cell>
        </row>
        <row r="880">
          <cell r="A880" t="str">
            <v>WIIK</v>
          </cell>
          <cell r="B880">
            <v>1.0900000000000001</v>
          </cell>
          <cell r="C880">
            <v>0</v>
          </cell>
          <cell r="D880">
            <v>179300</v>
          </cell>
          <cell r="E880">
            <v>196</v>
          </cell>
          <cell r="F880">
            <v>913</v>
          </cell>
        </row>
        <row r="881">
          <cell r="A881" t="str">
            <v>WIN</v>
          </cell>
          <cell r="B881">
            <v>0.5</v>
          </cell>
          <cell r="C881">
            <v>0</v>
          </cell>
          <cell r="D881">
            <v>296400</v>
          </cell>
          <cell r="E881">
            <v>147</v>
          </cell>
          <cell r="F881">
            <v>281</v>
          </cell>
        </row>
        <row r="882">
          <cell r="A882" t="str">
            <v>WINDOW</v>
          </cell>
          <cell r="B882">
            <v>1.03</v>
          </cell>
          <cell r="C882">
            <v>0</v>
          </cell>
          <cell r="D882">
            <v>374000</v>
          </cell>
          <cell r="E882">
            <v>388</v>
          </cell>
          <cell r="F882">
            <v>915</v>
          </cell>
        </row>
        <row r="883">
          <cell r="A883" t="str">
            <v>WINMED</v>
          </cell>
          <cell r="B883">
            <v>2.04</v>
          </cell>
          <cell r="C883">
            <v>0</v>
          </cell>
          <cell r="D883">
            <v>25500</v>
          </cell>
          <cell r="E883">
            <v>52</v>
          </cell>
          <cell r="F883">
            <v>824</v>
          </cell>
        </row>
        <row r="884">
          <cell r="A884" t="str">
            <v>WINNER</v>
          </cell>
          <cell r="B884">
            <v>2.1</v>
          </cell>
          <cell r="C884">
            <v>0</v>
          </cell>
          <cell r="D884">
            <v>289600</v>
          </cell>
          <cell r="E884">
            <v>603</v>
          </cell>
          <cell r="F884">
            <v>1260</v>
          </cell>
        </row>
        <row r="885">
          <cell r="A885" t="str">
            <v>WORK</v>
          </cell>
          <cell r="B885">
            <v>8.65</v>
          </cell>
          <cell r="C885">
            <v>-0.56999999999999995</v>
          </cell>
          <cell r="D885">
            <v>86000</v>
          </cell>
          <cell r="E885">
            <v>747</v>
          </cell>
          <cell r="F885">
            <v>3819</v>
          </cell>
        </row>
        <row r="886">
          <cell r="A886" t="str">
            <v>WORLD</v>
          </cell>
          <cell r="B886">
            <v>0.02</v>
          </cell>
          <cell r="C886">
            <v>0</v>
          </cell>
          <cell r="D886">
            <v>0</v>
          </cell>
          <cell r="E886">
            <v>0</v>
          </cell>
          <cell r="F886">
            <v>219</v>
          </cell>
        </row>
        <row r="887">
          <cell r="A887" t="str">
            <v>WP</v>
          </cell>
          <cell r="B887">
            <v>3.66</v>
          </cell>
          <cell r="C887">
            <v>0</v>
          </cell>
          <cell r="D887">
            <v>55000</v>
          </cell>
          <cell r="E887">
            <v>199</v>
          </cell>
          <cell r="F887">
            <v>1868</v>
          </cell>
        </row>
        <row r="888">
          <cell r="A888" t="str">
            <v>WPH</v>
          </cell>
          <cell r="B888">
            <v>10.9</v>
          </cell>
          <cell r="C888">
            <v>0</v>
          </cell>
          <cell r="D888">
            <v>250700</v>
          </cell>
          <cell r="E888">
            <v>2730</v>
          </cell>
          <cell r="F888">
            <v>7338</v>
          </cell>
        </row>
        <row r="889">
          <cell r="A889" t="str">
            <v>XO</v>
          </cell>
          <cell r="B889">
            <v>23.4</v>
          </cell>
          <cell r="C889">
            <v>-1.27</v>
          </cell>
          <cell r="D889">
            <v>653400</v>
          </cell>
          <cell r="E889">
            <v>15382</v>
          </cell>
          <cell r="F889">
            <v>10021</v>
          </cell>
        </row>
        <row r="890">
          <cell r="A890" t="str">
            <v>XPG</v>
          </cell>
          <cell r="B890">
            <v>0.98</v>
          </cell>
          <cell r="C890">
            <v>0</v>
          </cell>
          <cell r="D890">
            <v>32972800</v>
          </cell>
          <cell r="E890">
            <v>32667</v>
          </cell>
          <cell r="F890">
            <v>10486</v>
          </cell>
        </row>
        <row r="891">
          <cell r="A891" t="str">
            <v>YGG</v>
          </cell>
          <cell r="B891">
            <v>0.81</v>
          </cell>
          <cell r="C891">
            <v>-4.71</v>
          </cell>
          <cell r="D891">
            <v>4359400</v>
          </cell>
          <cell r="E891">
            <v>3606</v>
          </cell>
          <cell r="F891">
            <v>506</v>
          </cell>
        </row>
        <row r="892">
          <cell r="A892" t="str">
            <v>YONG</v>
          </cell>
          <cell r="B892">
            <v>1.39</v>
          </cell>
          <cell r="C892">
            <v>-0.71</v>
          </cell>
          <cell r="D892">
            <v>204300</v>
          </cell>
          <cell r="E892">
            <v>287</v>
          </cell>
          <cell r="F892">
            <v>952</v>
          </cell>
        </row>
        <row r="893">
          <cell r="A893" t="str">
            <v>YUASA</v>
          </cell>
          <cell r="B893">
            <v>11.1</v>
          </cell>
          <cell r="C893">
            <v>2.78</v>
          </cell>
          <cell r="D893">
            <v>100</v>
          </cell>
          <cell r="E893">
            <v>1</v>
          </cell>
          <cell r="F893">
            <v>1195</v>
          </cell>
        </row>
        <row r="894">
          <cell r="A894" t="str">
            <v>ZAA</v>
          </cell>
          <cell r="B894">
            <v>0.9</v>
          </cell>
          <cell r="C894">
            <v>-2.17</v>
          </cell>
          <cell r="D894">
            <v>32700</v>
          </cell>
          <cell r="E894">
            <v>30</v>
          </cell>
          <cell r="F894">
            <v>1170</v>
          </cell>
        </row>
        <row r="895">
          <cell r="A895" t="str">
            <v>ZEN</v>
          </cell>
          <cell r="B895">
            <v>7.6</v>
          </cell>
          <cell r="C895">
            <v>-0.65</v>
          </cell>
          <cell r="D895">
            <v>14700</v>
          </cell>
          <cell r="E895">
            <v>112</v>
          </cell>
          <cell r="F895">
            <v>2280</v>
          </cell>
        </row>
        <row r="896">
          <cell r="A896" t="str">
            <v>ZIGA</v>
          </cell>
          <cell r="B896">
            <v>2.02</v>
          </cell>
          <cell r="C896">
            <v>-1.94</v>
          </cell>
          <cell r="D896">
            <v>5853400</v>
          </cell>
          <cell r="E896">
            <v>11903</v>
          </cell>
          <cell r="F896">
            <v>1489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Sheet"/>
      <sheetName val="Symbol"/>
      <sheetName val="Price1"/>
      <sheetName val="Price"/>
      <sheetName val="RSI 2022"/>
      <sheetName val="RSI 2023"/>
      <sheetName val="RSI 2024"/>
      <sheetName val="IPO Performance"/>
      <sheetName val="Dashboard"/>
      <sheetName val="CREDIT"/>
      <sheetName val="KTC"/>
      <sheetName val="TIDLOR"/>
      <sheetName val="MTC"/>
      <sheetName val="SAWAD"/>
      <sheetName val="HENG"/>
      <sheetName val="SAK"/>
      <sheetName val="SM"/>
      <sheetName val="ASK"/>
      <sheetName val="NCAP"/>
      <sheetName val="JMT"/>
      <sheetName val="CHASE"/>
      <sheetName val="TQM"/>
      <sheetName val="XO"/>
      <sheetName val="KCG"/>
      <sheetName val="NSL"/>
      <sheetName val="CHAO"/>
      <sheetName val="SNNP"/>
      <sheetName val="ZEN"/>
      <sheetName val="MAGURO"/>
      <sheetName val="OKJ"/>
      <sheetName val="AU"/>
      <sheetName val="ICHI"/>
      <sheetName val="SAPPE"/>
      <sheetName val="COCOCO"/>
      <sheetName val="PLUS"/>
      <sheetName val="TACC"/>
      <sheetName val="JUBILE"/>
      <sheetName val="SABINA"/>
      <sheetName val="MC"/>
      <sheetName val="NEO"/>
      <sheetName val="MEGA"/>
      <sheetName val="TMAN"/>
      <sheetName val="BLC"/>
      <sheetName val="CPN"/>
      <sheetName val="CPALL"/>
      <sheetName val="CPAXT"/>
      <sheetName val="TNP"/>
      <sheetName val="MOSHI"/>
      <sheetName val="CRC"/>
      <sheetName val="HMPRO"/>
      <sheetName val="GLOBAL"/>
      <sheetName val="DOHOME"/>
      <sheetName val="ILM"/>
      <sheetName val="HL"/>
      <sheetName val="ADVICE"/>
      <sheetName val="COM7"/>
      <sheetName val="CPW"/>
      <sheetName val="SPVI"/>
      <sheetName val="AUCT"/>
      <sheetName val="AURA"/>
      <sheetName val="BCH"/>
      <sheetName val="BDMS"/>
      <sheetName val="BH"/>
      <sheetName val="CHG"/>
      <sheetName val="EKH"/>
      <sheetName val="PHG"/>
      <sheetName val="PR9"/>
      <sheetName val="RJH"/>
      <sheetName val="RPH"/>
      <sheetName val="SKR"/>
      <sheetName val="WPH"/>
      <sheetName val="MEDEZE"/>
      <sheetName val="BKGI"/>
      <sheetName val="KTMS"/>
      <sheetName val="KLINIQ"/>
      <sheetName val="PLANB"/>
      <sheetName val="SISB"/>
      <sheetName val="PRTR"/>
      <sheetName val="SO"/>
      <sheetName val="MINT"/>
      <sheetName val="CENTEL"/>
      <sheetName val="SPA"/>
      <sheetName val="AOT"/>
      <sheetName val="SAV"/>
      <sheetName val="ADVANC"/>
      <sheetName val="HUMAN"/>
      <sheetName val="BOL"/>
      <sheetName val="MEB"/>
      <sheetName val="READY"/>
      <sheetName val="BVG"/>
      <sheetName val="SIS"/>
      <sheetName val="Adjusted Shares"/>
    </sheetNames>
    <sheetDataSet>
      <sheetData sheetId="0"/>
      <sheetData sheetId="1"/>
      <sheetData sheetId="2">
        <row r="1">
          <cell r="A1" t="str">
            <v>Symbol</v>
          </cell>
          <cell r="B1" t="str">
            <v>Name</v>
          </cell>
          <cell r="C1" t="str">
            <v>Last</v>
          </cell>
          <cell r="D1" t="str">
            <v>High</v>
          </cell>
          <cell r="E1" t="str">
            <v>Low</v>
          </cell>
          <cell r="F1" t="str">
            <v>Chg. %</v>
          </cell>
        </row>
        <row r="2">
          <cell r="A2" t="str">
            <v>24CS</v>
          </cell>
          <cell r="B2" t="str">
            <v>Twenty Four Con and Supply PCL</v>
          </cell>
          <cell r="C2">
            <v>3.82</v>
          </cell>
          <cell r="D2">
            <v>3.94</v>
          </cell>
          <cell r="E2">
            <v>3.8</v>
          </cell>
          <cell r="F2">
            <v>5.3E-3</v>
          </cell>
        </row>
        <row r="3">
          <cell r="A3" t="str">
            <v>2S</v>
          </cell>
          <cell r="B3" t="str">
            <v>2S Metal</v>
          </cell>
          <cell r="C3">
            <v>2.94</v>
          </cell>
          <cell r="D3">
            <v>2.96</v>
          </cell>
          <cell r="E3">
            <v>2.94</v>
          </cell>
          <cell r="F3">
            <v>0</v>
          </cell>
        </row>
        <row r="4">
          <cell r="A4" t="str">
            <v>A</v>
          </cell>
          <cell r="B4" t="str">
            <v>Areeya Property</v>
          </cell>
          <cell r="C4">
            <v>4.96</v>
          </cell>
          <cell r="D4">
            <v>4.96</v>
          </cell>
          <cell r="E4">
            <v>4.96</v>
          </cell>
          <cell r="F4">
            <v>0</v>
          </cell>
        </row>
        <row r="5">
          <cell r="A5" t="str">
            <v>A5</v>
          </cell>
          <cell r="B5" t="str">
            <v>Asset Five</v>
          </cell>
          <cell r="C5">
            <v>2.56</v>
          </cell>
          <cell r="D5">
            <v>2.62</v>
          </cell>
          <cell r="E5">
            <v>2.56</v>
          </cell>
          <cell r="F5">
            <v>-7.7999999999999996E-3</v>
          </cell>
        </row>
        <row r="6">
          <cell r="A6" t="str">
            <v>AAI</v>
          </cell>
          <cell r="B6" t="str">
            <v>Asian Alliance International PCL</v>
          </cell>
          <cell r="C6">
            <v>6.5</v>
          </cell>
          <cell r="D6">
            <v>6.6</v>
          </cell>
          <cell r="E6">
            <v>6.45</v>
          </cell>
          <cell r="F6">
            <v>0</v>
          </cell>
        </row>
        <row r="7">
          <cell r="A7" t="str">
            <v>AAV</v>
          </cell>
          <cell r="B7" t="str">
            <v>Asia Aviation</v>
          </cell>
          <cell r="C7">
            <v>2.94</v>
          </cell>
          <cell r="D7">
            <v>2.96</v>
          </cell>
          <cell r="E7">
            <v>2.92</v>
          </cell>
          <cell r="F7">
            <v>1.38E-2</v>
          </cell>
        </row>
        <row r="8">
          <cell r="A8" t="str">
            <v>ABM</v>
          </cell>
          <cell r="B8" t="str">
            <v>Asia Biomass</v>
          </cell>
          <cell r="C8">
            <v>1.31</v>
          </cell>
          <cell r="D8">
            <v>1.31</v>
          </cell>
          <cell r="E8">
            <v>1.29</v>
          </cell>
          <cell r="F8">
            <v>0</v>
          </cell>
        </row>
        <row r="9">
          <cell r="A9" t="str">
            <v>ACAP</v>
          </cell>
          <cell r="B9" t="str">
            <v>Asia Capital</v>
          </cell>
          <cell r="C9">
            <v>0.33</v>
          </cell>
          <cell r="D9">
            <v>0.36</v>
          </cell>
          <cell r="E9">
            <v>0.21</v>
          </cell>
          <cell r="F9">
            <v>0</v>
          </cell>
        </row>
        <row r="10">
          <cell r="A10" t="str">
            <v>ACC</v>
          </cell>
          <cell r="B10" t="str">
            <v>Advanced Connection</v>
          </cell>
          <cell r="C10">
            <v>1.1100000000000001</v>
          </cell>
          <cell r="D10">
            <v>1.1399999999999999</v>
          </cell>
          <cell r="E10">
            <v>1.1000000000000001</v>
          </cell>
          <cell r="F10">
            <v>0</v>
          </cell>
        </row>
        <row r="11">
          <cell r="A11" t="str">
            <v>ACE</v>
          </cell>
          <cell r="B11" t="str">
            <v>Absolute Clean Energy</v>
          </cell>
          <cell r="C11">
            <v>1.32</v>
          </cell>
          <cell r="D11">
            <v>1.32</v>
          </cell>
          <cell r="E11">
            <v>1.31</v>
          </cell>
          <cell r="F11">
            <v>0</v>
          </cell>
        </row>
        <row r="12">
          <cell r="A12" t="str">
            <v>ACG</v>
          </cell>
          <cell r="B12" t="str">
            <v>Autocorp Holding</v>
          </cell>
          <cell r="C12">
            <v>1.02</v>
          </cell>
          <cell r="D12">
            <v>1.02</v>
          </cell>
          <cell r="E12">
            <v>0.95</v>
          </cell>
          <cell r="F12">
            <v>9.9000000000000008E-3</v>
          </cell>
        </row>
        <row r="13">
          <cell r="A13" t="str">
            <v>ADB</v>
          </cell>
          <cell r="B13" t="str">
            <v>Applied DB</v>
          </cell>
          <cell r="C13">
            <v>0.92</v>
          </cell>
          <cell r="D13">
            <v>0.97</v>
          </cell>
          <cell r="E13">
            <v>0.9</v>
          </cell>
          <cell r="F13">
            <v>-5.1499999999999997E-2</v>
          </cell>
        </row>
        <row r="14">
          <cell r="A14" t="str">
            <v>ADD</v>
          </cell>
          <cell r="B14" t="str">
            <v>Addtech Hub PCL</v>
          </cell>
          <cell r="C14">
            <v>4.68</v>
          </cell>
          <cell r="D14">
            <v>4.68</v>
          </cell>
          <cell r="E14">
            <v>4.68</v>
          </cell>
          <cell r="F14">
            <v>-2.0899999999999998E-2</v>
          </cell>
        </row>
        <row r="15">
          <cell r="A15" t="str">
            <v>ADVANC</v>
          </cell>
          <cell r="B15" t="str">
            <v>Advanced Info</v>
          </cell>
          <cell r="C15">
            <v>267</v>
          </cell>
          <cell r="D15">
            <v>272</v>
          </cell>
          <cell r="E15">
            <v>266</v>
          </cell>
          <cell r="F15">
            <v>3.8E-3</v>
          </cell>
        </row>
        <row r="16">
          <cell r="A16" t="str">
            <v>ADVICE</v>
          </cell>
          <cell r="B16" t="str">
            <v>Advice IT Infinite PCL</v>
          </cell>
          <cell r="C16">
            <v>6.6</v>
          </cell>
          <cell r="D16">
            <v>6.75</v>
          </cell>
          <cell r="E16">
            <v>6.45</v>
          </cell>
          <cell r="F16">
            <v>2.3300000000000001E-2</v>
          </cell>
        </row>
        <row r="17">
          <cell r="A17" t="str">
            <v>AE</v>
          </cell>
          <cell r="B17" t="str">
            <v>All Energy Utilities PCL</v>
          </cell>
          <cell r="C17">
            <v>0.25</v>
          </cell>
          <cell r="D17">
            <v>0.25</v>
          </cell>
          <cell r="E17">
            <v>0.24</v>
          </cell>
          <cell r="F17">
            <v>4.1700000000000001E-2</v>
          </cell>
        </row>
        <row r="18">
          <cell r="A18" t="str">
            <v>AEONTS</v>
          </cell>
          <cell r="B18" t="str">
            <v>Aeon Thana Sinsap</v>
          </cell>
          <cell r="C18">
            <v>137</v>
          </cell>
          <cell r="D18">
            <v>137.5</v>
          </cell>
          <cell r="E18">
            <v>136</v>
          </cell>
          <cell r="F18">
            <v>3.7000000000000002E-3</v>
          </cell>
        </row>
        <row r="19">
          <cell r="A19" t="str">
            <v>AF</v>
          </cell>
          <cell r="B19" t="str">
            <v>Aira Factoring</v>
          </cell>
          <cell r="C19">
            <v>0.61</v>
          </cell>
          <cell r="D19">
            <v>0.61</v>
          </cell>
          <cell r="E19">
            <v>0.61</v>
          </cell>
          <cell r="F19">
            <v>1.67E-2</v>
          </cell>
        </row>
        <row r="20">
          <cell r="A20" t="str">
            <v>AFC</v>
          </cell>
          <cell r="B20" t="str">
            <v>Asia Fiber</v>
          </cell>
          <cell r="C20">
            <v>5.3</v>
          </cell>
          <cell r="D20">
            <v>5.45</v>
          </cell>
          <cell r="E20">
            <v>5.2</v>
          </cell>
          <cell r="F20">
            <v>3.9199999999999999E-2</v>
          </cell>
        </row>
        <row r="21">
          <cell r="A21" t="str">
            <v>AGE</v>
          </cell>
          <cell r="B21" t="str">
            <v>Asia Green Energy</v>
          </cell>
          <cell r="C21">
            <v>1.37</v>
          </cell>
          <cell r="D21">
            <v>1.37</v>
          </cell>
          <cell r="E21">
            <v>1.34</v>
          </cell>
          <cell r="F21">
            <v>2.24E-2</v>
          </cell>
        </row>
        <row r="22">
          <cell r="A22" t="str">
            <v>AH</v>
          </cell>
          <cell r="B22" t="str">
            <v>AAPICO Hitech</v>
          </cell>
          <cell r="C22">
            <v>19.600000000000001</v>
          </cell>
          <cell r="D22">
            <v>19.7</v>
          </cell>
          <cell r="E22">
            <v>19.5</v>
          </cell>
          <cell r="F22">
            <v>0</v>
          </cell>
        </row>
        <row r="23">
          <cell r="A23" t="str">
            <v>AHC</v>
          </cell>
          <cell r="B23" t="str">
            <v>Aikchol Hospital</v>
          </cell>
          <cell r="C23">
            <v>16</v>
          </cell>
          <cell r="D23">
            <v>16</v>
          </cell>
          <cell r="E23">
            <v>16</v>
          </cell>
          <cell r="F23">
            <v>0</v>
          </cell>
        </row>
        <row r="24">
          <cell r="A24" t="str">
            <v>AI</v>
          </cell>
          <cell r="B24" t="str">
            <v>Asian Insulators</v>
          </cell>
          <cell r="C24">
            <v>3.88</v>
          </cell>
          <cell r="D24">
            <v>3.9</v>
          </cell>
          <cell r="E24">
            <v>3.88</v>
          </cell>
          <cell r="F24">
            <v>-5.1000000000000004E-3</v>
          </cell>
        </row>
        <row r="25">
          <cell r="A25" t="str">
            <v>AIE</v>
          </cell>
          <cell r="B25" t="str">
            <v>AI Energy</v>
          </cell>
          <cell r="C25">
            <v>1.1499999999999999</v>
          </cell>
          <cell r="D25">
            <v>1.1499999999999999</v>
          </cell>
          <cell r="E25">
            <v>1.1399999999999999</v>
          </cell>
          <cell r="F25">
            <v>8.8000000000000005E-3</v>
          </cell>
        </row>
        <row r="26">
          <cell r="A26" t="str">
            <v>AIRA</v>
          </cell>
          <cell r="B26" t="str">
            <v>Aira Capital</v>
          </cell>
          <cell r="C26">
            <v>1.3</v>
          </cell>
          <cell r="D26">
            <v>1.3</v>
          </cell>
          <cell r="E26">
            <v>1.3</v>
          </cell>
          <cell r="F26">
            <v>0</v>
          </cell>
        </row>
        <row r="27">
          <cell r="A27" t="str">
            <v>AIT</v>
          </cell>
          <cell r="B27" t="str">
            <v>Advanced Info Tech</v>
          </cell>
          <cell r="C27">
            <v>4.24</v>
          </cell>
          <cell r="D27">
            <v>4.24</v>
          </cell>
          <cell r="E27">
            <v>4.18</v>
          </cell>
          <cell r="F27">
            <v>1.44E-2</v>
          </cell>
        </row>
        <row r="28">
          <cell r="A28" t="str">
            <v>AJ</v>
          </cell>
          <cell r="B28" t="str">
            <v>AJ Plast</v>
          </cell>
          <cell r="C28">
            <v>5.05</v>
          </cell>
          <cell r="D28">
            <v>5.0999999999999996</v>
          </cell>
          <cell r="E28">
            <v>5</v>
          </cell>
          <cell r="F28">
            <v>0</v>
          </cell>
        </row>
        <row r="29">
          <cell r="A29" t="str">
            <v>AJA</v>
          </cell>
          <cell r="B29" t="str">
            <v>AJ Advance</v>
          </cell>
          <cell r="C29">
            <v>0.17</v>
          </cell>
          <cell r="D29">
            <v>0.17</v>
          </cell>
          <cell r="E29">
            <v>0.16</v>
          </cell>
          <cell r="F29">
            <v>0</v>
          </cell>
        </row>
        <row r="30">
          <cell r="A30" t="str">
            <v>AKP</v>
          </cell>
          <cell r="B30" t="str">
            <v>Akkhie Prakarn</v>
          </cell>
          <cell r="C30">
            <v>0.9</v>
          </cell>
          <cell r="D30">
            <v>0.91</v>
          </cell>
          <cell r="E30">
            <v>0.87</v>
          </cell>
          <cell r="F30">
            <v>2.2700000000000001E-2</v>
          </cell>
        </row>
        <row r="31">
          <cell r="A31" t="str">
            <v>AKR</v>
          </cell>
          <cell r="B31" t="str">
            <v>Ekarat Engineering</v>
          </cell>
          <cell r="C31">
            <v>0.93</v>
          </cell>
          <cell r="D31">
            <v>0.93</v>
          </cell>
          <cell r="E31">
            <v>0.92</v>
          </cell>
          <cell r="F31">
            <v>0</v>
          </cell>
        </row>
        <row r="32">
          <cell r="A32" t="str">
            <v>AKS</v>
          </cell>
          <cell r="B32" t="str">
            <v>AKS Corporation PCL</v>
          </cell>
          <cell r="C32">
            <v>0.01</v>
          </cell>
          <cell r="D32">
            <v>0.01</v>
          </cell>
          <cell r="E32">
            <v>0.01</v>
          </cell>
          <cell r="F32">
            <v>0</v>
          </cell>
        </row>
        <row r="33">
          <cell r="A33" t="str">
            <v>ALLA</v>
          </cell>
          <cell r="B33" t="str">
            <v>Alla</v>
          </cell>
          <cell r="C33">
            <v>1.54</v>
          </cell>
          <cell r="D33">
            <v>1.54</v>
          </cell>
          <cell r="E33">
            <v>1.53</v>
          </cell>
          <cell r="F33">
            <v>0</v>
          </cell>
        </row>
        <row r="34">
          <cell r="A34" t="str">
            <v>ALPHAX</v>
          </cell>
          <cell r="B34" t="str">
            <v>Alpha Divisions PCL</v>
          </cell>
          <cell r="C34">
            <v>0.68</v>
          </cell>
          <cell r="D34">
            <v>0.7</v>
          </cell>
          <cell r="E34">
            <v>0.68</v>
          </cell>
          <cell r="F34">
            <v>0</v>
          </cell>
        </row>
        <row r="35">
          <cell r="A35" t="str">
            <v>ALT</v>
          </cell>
          <cell r="B35" t="str">
            <v>ALT Telecom</v>
          </cell>
          <cell r="C35">
            <v>1.1200000000000001</v>
          </cell>
          <cell r="D35">
            <v>1.1200000000000001</v>
          </cell>
          <cell r="E35">
            <v>1.1100000000000001</v>
          </cell>
          <cell r="F35">
            <v>0</v>
          </cell>
        </row>
        <row r="36">
          <cell r="A36" t="str">
            <v>ALUCON</v>
          </cell>
          <cell r="B36" t="str">
            <v>Alucon</v>
          </cell>
          <cell r="C36">
            <v>175</v>
          </cell>
          <cell r="D36">
            <v>175</v>
          </cell>
          <cell r="E36">
            <v>175</v>
          </cell>
          <cell r="F36">
            <v>0</v>
          </cell>
        </row>
        <row r="37">
          <cell r="A37" t="str">
            <v>AMA</v>
          </cell>
          <cell r="B37" t="str">
            <v>AMA Marine</v>
          </cell>
          <cell r="C37">
            <v>4.4000000000000004</v>
          </cell>
          <cell r="D37">
            <v>4.4000000000000004</v>
          </cell>
          <cell r="E37">
            <v>4.38</v>
          </cell>
          <cell r="F37">
            <v>0</v>
          </cell>
        </row>
        <row r="38">
          <cell r="A38" t="str">
            <v>AMANAH</v>
          </cell>
          <cell r="B38" t="str">
            <v>Amanah Leasing</v>
          </cell>
          <cell r="C38">
            <v>1.35</v>
          </cell>
          <cell r="D38">
            <v>1.36</v>
          </cell>
          <cell r="E38">
            <v>1.35</v>
          </cell>
          <cell r="F38">
            <v>7.4999999999999997E-3</v>
          </cell>
        </row>
        <row r="39">
          <cell r="A39" t="str">
            <v>AMARC</v>
          </cell>
          <cell r="B39" t="str">
            <v>Asia Medical Agricultural</v>
          </cell>
          <cell r="C39">
            <v>1.35</v>
          </cell>
          <cell r="D39">
            <v>1.35</v>
          </cell>
          <cell r="E39">
            <v>1.35</v>
          </cell>
          <cell r="F39">
            <v>-7.4000000000000003E-3</v>
          </cell>
        </row>
        <row r="40">
          <cell r="A40" t="str">
            <v>AMARIN</v>
          </cell>
          <cell r="B40" t="str">
            <v>Amarin Printing</v>
          </cell>
          <cell r="C40">
            <v>3.74</v>
          </cell>
          <cell r="D40">
            <v>3.74</v>
          </cell>
          <cell r="E40">
            <v>3.74</v>
          </cell>
          <cell r="F40">
            <v>-1.5800000000000002E-2</v>
          </cell>
        </row>
        <row r="41">
          <cell r="A41" t="str">
            <v>AMATA</v>
          </cell>
          <cell r="B41" t="str">
            <v>Amata Corp</v>
          </cell>
          <cell r="C41">
            <v>29.25</v>
          </cell>
          <cell r="D41">
            <v>29.25</v>
          </cell>
          <cell r="E41">
            <v>28.25</v>
          </cell>
          <cell r="F41">
            <v>2.63E-2</v>
          </cell>
        </row>
        <row r="42">
          <cell r="A42" t="str">
            <v>AMATAV</v>
          </cell>
          <cell r="B42" t="str">
            <v>Amata VN</v>
          </cell>
          <cell r="C42">
            <v>4.82</v>
          </cell>
          <cell r="D42">
            <v>4.82</v>
          </cell>
          <cell r="E42">
            <v>4.8</v>
          </cell>
          <cell r="F42">
            <v>4.1999999999999997E-3</v>
          </cell>
        </row>
        <row r="43">
          <cell r="A43" t="str">
            <v>AMC</v>
          </cell>
          <cell r="B43" t="str">
            <v>Asia Metal</v>
          </cell>
          <cell r="C43">
            <v>3.22</v>
          </cell>
          <cell r="D43">
            <v>3.24</v>
          </cell>
          <cell r="E43">
            <v>3.2</v>
          </cell>
          <cell r="F43">
            <v>-6.1999999999999998E-3</v>
          </cell>
        </row>
        <row r="44">
          <cell r="A44" t="str">
            <v>AMR</v>
          </cell>
          <cell r="B44" t="str">
            <v>AMR Asia PCL</v>
          </cell>
          <cell r="C44">
            <v>1.1000000000000001</v>
          </cell>
          <cell r="D44">
            <v>1.1200000000000001</v>
          </cell>
          <cell r="E44">
            <v>1.0900000000000001</v>
          </cell>
          <cell r="F44">
            <v>9.1999999999999998E-3</v>
          </cell>
        </row>
        <row r="45">
          <cell r="A45" t="str">
            <v>ANAN</v>
          </cell>
          <cell r="B45" t="str">
            <v>Ananda Develop</v>
          </cell>
          <cell r="C45">
            <v>0.72</v>
          </cell>
          <cell r="D45">
            <v>0.73</v>
          </cell>
          <cell r="E45">
            <v>0.72</v>
          </cell>
          <cell r="F45">
            <v>-1.37E-2</v>
          </cell>
        </row>
        <row r="46">
          <cell r="A46" t="str">
            <v>ANI</v>
          </cell>
          <cell r="B46" t="str">
            <v>Asia Network International PCL</v>
          </cell>
          <cell r="C46">
            <v>3.9</v>
          </cell>
          <cell r="D46">
            <v>3.9</v>
          </cell>
          <cell r="E46">
            <v>3.86</v>
          </cell>
          <cell r="F46">
            <v>5.1999999999999998E-3</v>
          </cell>
        </row>
        <row r="47">
          <cell r="A47" t="str">
            <v>AOT</v>
          </cell>
          <cell r="B47" t="str">
            <v>Airports of Thailand</v>
          </cell>
          <cell r="C47">
            <v>61.25</v>
          </cell>
          <cell r="D47">
            <v>62</v>
          </cell>
          <cell r="E47">
            <v>61.25</v>
          </cell>
          <cell r="F47">
            <v>-1.61E-2</v>
          </cell>
        </row>
        <row r="48">
          <cell r="A48" t="str">
            <v>AP</v>
          </cell>
          <cell r="B48" t="str">
            <v>AP</v>
          </cell>
          <cell r="C48">
            <v>9.5500000000000007</v>
          </cell>
          <cell r="D48">
            <v>9.5500000000000007</v>
          </cell>
          <cell r="E48">
            <v>9.35</v>
          </cell>
          <cell r="F48">
            <v>1.6E-2</v>
          </cell>
        </row>
        <row r="49">
          <cell r="A49" t="str">
            <v>APCO</v>
          </cell>
          <cell r="B49" t="str">
            <v>Asian Phytoceuticals</v>
          </cell>
          <cell r="C49">
            <v>5.2</v>
          </cell>
          <cell r="D49">
            <v>5.25</v>
          </cell>
          <cell r="E49">
            <v>5.15</v>
          </cell>
          <cell r="F49">
            <v>-9.4999999999999998E-3</v>
          </cell>
        </row>
        <row r="50">
          <cell r="A50" t="str">
            <v>APCS</v>
          </cell>
          <cell r="B50" t="str">
            <v>Asia Precision</v>
          </cell>
          <cell r="C50">
            <v>2.08</v>
          </cell>
          <cell r="D50">
            <v>2.08</v>
          </cell>
          <cell r="E50">
            <v>1.98</v>
          </cell>
          <cell r="F50">
            <v>0</v>
          </cell>
        </row>
        <row r="51">
          <cell r="A51" t="str">
            <v>APO</v>
          </cell>
          <cell r="B51" t="str">
            <v>Asian Palm Oil PCL</v>
          </cell>
          <cell r="C51">
            <v>2.3199999999999998</v>
          </cell>
          <cell r="D51">
            <v>2.38</v>
          </cell>
          <cell r="E51">
            <v>2.3199999999999998</v>
          </cell>
          <cell r="F51">
            <v>8.6999999999999994E-3</v>
          </cell>
        </row>
        <row r="52">
          <cell r="A52" t="str">
            <v>APP</v>
          </cell>
          <cell r="B52" t="str">
            <v>AppliCAD PCL</v>
          </cell>
          <cell r="C52">
            <v>1.77</v>
          </cell>
          <cell r="D52">
            <v>1.79</v>
          </cell>
          <cell r="E52">
            <v>1.74</v>
          </cell>
          <cell r="F52">
            <v>5.7000000000000002E-3</v>
          </cell>
        </row>
        <row r="53">
          <cell r="A53" t="str">
            <v>APURE</v>
          </cell>
          <cell r="B53" t="str">
            <v>Agripure</v>
          </cell>
          <cell r="C53">
            <v>4.32</v>
          </cell>
          <cell r="D53">
            <v>4.3600000000000003</v>
          </cell>
          <cell r="E53">
            <v>4.28</v>
          </cell>
          <cell r="F53">
            <v>0</v>
          </cell>
        </row>
        <row r="54">
          <cell r="A54" t="str">
            <v>AQUA</v>
          </cell>
          <cell r="B54" t="str">
            <v>Aqua Corp</v>
          </cell>
          <cell r="C54">
            <v>0.35</v>
          </cell>
          <cell r="D54">
            <v>0.35</v>
          </cell>
          <cell r="E54">
            <v>0.34</v>
          </cell>
          <cell r="F54">
            <v>2.9399999999999999E-2</v>
          </cell>
        </row>
        <row r="55">
          <cell r="A55" t="str">
            <v>ARIN</v>
          </cell>
          <cell r="B55" t="str">
            <v>Arinsiri Land</v>
          </cell>
          <cell r="C55">
            <v>1.08</v>
          </cell>
          <cell r="D55">
            <v>1.1100000000000001</v>
          </cell>
          <cell r="E55">
            <v>1.06</v>
          </cell>
          <cell r="F55">
            <v>9.2999999999999992E-3</v>
          </cell>
        </row>
        <row r="56">
          <cell r="A56" t="str">
            <v>ARIP</v>
          </cell>
          <cell r="B56" t="str">
            <v>ARIP</v>
          </cell>
          <cell r="C56">
            <v>0.62</v>
          </cell>
          <cell r="D56">
            <v>0.63</v>
          </cell>
          <cell r="E56">
            <v>0.62</v>
          </cell>
          <cell r="F56">
            <v>0</v>
          </cell>
        </row>
        <row r="57">
          <cell r="A57" t="str">
            <v>ARROW</v>
          </cell>
          <cell r="B57" t="str">
            <v>Arrow Syndicate</v>
          </cell>
          <cell r="C57">
            <v>5.7</v>
          </cell>
          <cell r="D57">
            <v>5.75</v>
          </cell>
          <cell r="E57">
            <v>5.7</v>
          </cell>
          <cell r="F57">
            <v>0</v>
          </cell>
        </row>
        <row r="58">
          <cell r="A58" t="str">
            <v>AS</v>
          </cell>
          <cell r="B58" t="str">
            <v>Asphere Innovations PCL</v>
          </cell>
          <cell r="C58">
            <v>4.4000000000000004</v>
          </cell>
          <cell r="D58">
            <v>4.5</v>
          </cell>
          <cell r="E58">
            <v>4.38</v>
          </cell>
          <cell r="F58">
            <v>-4.4999999999999997E-3</v>
          </cell>
        </row>
        <row r="59">
          <cell r="A59" t="str">
            <v>ASAP</v>
          </cell>
          <cell r="B59" t="str">
            <v>Synergetic Auto Performance</v>
          </cell>
          <cell r="C59">
            <v>2.2599999999999998</v>
          </cell>
          <cell r="D59">
            <v>2.2799999999999998</v>
          </cell>
          <cell r="E59">
            <v>2.2400000000000002</v>
          </cell>
          <cell r="F59">
            <v>-3.4200000000000001E-2</v>
          </cell>
        </row>
        <row r="60">
          <cell r="A60" t="str">
            <v>ASEFA</v>
          </cell>
          <cell r="B60" t="str">
            <v>Asefa</v>
          </cell>
          <cell r="C60">
            <v>3.3</v>
          </cell>
          <cell r="D60">
            <v>3.3</v>
          </cell>
          <cell r="E60">
            <v>3.26</v>
          </cell>
          <cell r="F60">
            <v>6.1000000000000004E-3</v>
          </cell>
        </row>
        <row r="61">
          <cell r="A61" t="str">
            <v>ASIA</v>
          </cell>
          <cell r="B61" t="str">
            <v>Asia Hotel</v>
          </cell>
          <cell r="C61">
            <v>6.75</v>
          </cell>
          <cell r="D61">
            <v>6.75</v>
          </cell>
          <cell r="E61">
            <v>6.75</v>
          </cell>
          <cell r="F61">
            <v>0</v>
          </cell>
        </row>
        <row r="62">
          <cell r="A62" t="str">
            <v>ASIAN</v>
          </cell>
          <cell r="B62" t="str">
            <v>Asian Seafoods</v>
          </cell>
          <cell r="C62">
            <v>9.1999999999999993</v>
          </cell>
          <cell r="D62">
            <v>9.3000000000000007</v>
          </cell>
          <cell r="E62">
            <v>9.1999999999999993</v>
          </cell>
          <cell r="F62">
            <v>-5.4000000000000003E-3</v>
          </cell>
        </row>
        <row r="63">
          <cell r="A63" t="str">
            <v>ASIMAR</v>
          </cell>
          <cell r="B63" t="str">
            <v>Asian Marine Services</v>
          </cell>
          <cell r="C63">
            <v>1.51</v>
          </cell>
          <cell r="D63">
            <v>1.53</v>
          </cell>
          <cell r="E63">
            <v>1.5</v>
          </cell>
          <cell r="F63">
            <v>0</v>
          </cell>
        </row>
        <row r="64">
          <cell r="A64" t="str">
            <v>ASK</v>
          </cell>
          <cell r="B64" t="str">
            <v>Asia Sermkij Leasing</v>
          </cell>
          <cell r="C64">
            <v>12.3</v>
          </cell>
          <cell r="D64">
            <v>12.3</v>
          </cell>
          <cell r="E64">
            <v>12.2</v>
          </cell>
          <cell r="F64">
            <v>0</v>
          </cell>
        </row>
        <row r="65">
          <cell r="A65" t="str">
            <v>ASN</v>
          </cell>
          <cell r="B65" t="str">
            <v>ASN Broker</v>
          </cell>
          <cell r="C65">
            <v>1.86</v>
          </cell>
          <cell r="D65">
            <v>1.93</v>
          </cell>
          <cell r="E65">
            <v>1.86</v>
          </cell>
          <cell r="F65">
            <v>-2.1100000000000001E-2</v>
          </cell>
        </row>
        <row r="66">
          <cell r="A66" t="str">
            <v>ASP</v>
          </cell>
          <cell r="B66" t="str">
            <v>Asia Plus</v>
          </cell>
          <cell r="C66">
            <v>2.52</v>
          </cell>
          <cell r="D66">
            <v>2.54</v>
          </cell>
          <cell r="E66">
            <v>2.52</v>
          </cell>
          <cell r="F66">
            <v>0</v>
          </cell>
        </row>
        <row r="67">
          <cell r="A67" t="str">
            <v>ASW</v>
          </cell>
          <cell r="B67" t="str">
            <v>Assetwise PCL</v>
          </cell>
          <cell r="C67">
            <v>7.95</v>
          </cell>
          <cell r="D67">
            <v>7.95</v>
          </cell>
          <cell r="E67">
            <v>7.9</v>
          </cell>
          <cell r="F67">
            <v>0</v>
          </cell>
        </row>
        <row r="68">
          <cell r="A68" t="str">
            <v>ATP30</v>
          </cell>
          <cell r="B68" t="str">
            <v>ATP30</v>
          </cell>
          <cell r="C68">
            <v>0.91</v>
          </cell>
          <cell r="D68">
            <v>0.91</v>
          </cell>
          <cell r="E68">
            <v>0.91</v>
          </cell>
          <cell r="F68">
            <v>0</v>
          </cell>
        </row>
        <row r="69">
          <cell r="A69" t="str">
            <v>AU</v>
          </cell>
          <cell r="B69" t="str">
            <v>After You Public</v>
          </cell>
          <cell r="C69">
            <v>10.7</v>
          </cell>
          <cell r="D69">
            <v>10.7</v>
          </cell>
          <cell r="E69">
            <v>10.3</v>
          </cell>
          <cell r="F69">
            <v>2.8799999999999999E-2</v>
          </cell>
        </row>
        <row r="70">
          <cell r="A70" t="str">
            <v>AUCT</v>
          </cell>
          <cell r="B70" t="str">
            <v>Union Auction</v>
          </cell>
          <cell r="C70">
            <v>9.35</v>
          </cell>
          <cell r="D70">
            <v>9.4</v>
          </cell>
          <cell r="E70">
            <v>9.35</v>
          </cell>
          <cell r="F70">
            <v>0</v>
          </cell>
        </row>
        <row r="71">
          <cell r="A71" t="str">
            <v>AURA</v>
          </cell>
          <cell r="B71" t="str">
            <v>Aurora Design PCL</v>
          </cell>
          <cell r="C71">
            <v>14</v>
          </cell>
          <cell r="D71">
            <v>14.2</v>
          </cell>
          <cell r="E71">
            <v>14</v>
          </cell>
          <cell r="F71">
            <v>-2.1000000000000001E-2</v>
          </cell>
        </row>
        <row r="72">
          <cell r="A72" t="str">
            <v>AWC</v>
          </cell>
          <cell r="B72" t="str">
            <v>Asset World</v>
          </cell>
          <cell r="C72">
            <v>3.72</v>
          </cell>
          <cell r="D72">
            <v>3.74</v>
          </cell>
          <cell r="E72">
            <v>3.66</v>
          </cell>
          <cell r="F72">
            <v>1.09E-2</v>
          </cell>
        </row>
        <row r="73">
          <cell r="A73" t="str">
            <v>AYUD</v>
          </cell>
          <cell r="B73" t="str">
            <v>Allianz Ayudhya Capital PCL</v>
          </cell>
          <cell r="C73">
            <v>32.25</v>
          </cell>
          <cell r="D73">
            <v>32.75</v>
          </cell>
          <cell r="E73">
            <v>32.25</v>
          </cell>
          <cell r="F73">
            <v>-7.7000000000000002E-3</v>
          </cell>
        </row>
        <row r="74">
          <cell r="A74" t="str">
            <v>B</v>
          </cell>
          <cell r="B74" t="str">
            <v>Begistics</v>
          </cell>
          <cell r="C74">
            <v>0.08</v>
          </cell>
          <cell r="D74">
            <v>0.08</v>
          </cell>
          <cell r="E74">
            <v>7.0000000000000007E-2</v>
          </cell>
          <cell r="F74">
            <v>0</v>
          </cell>
        </row>
        <row r="75">
          <cell r="A75" t="str">
            <v>B52</v>
          </cell>
          <cell r="B75" t="str">
            <v>B 52 Capital PCL</v>
          </cell>
          <cell r="C75">
            <v>0.4</v>
          </cell>
          <cell r="D75">
            <v>0.42</v>
          </cell>
          <cell r="E75">
            <v>0.36</v>
          </cell>
          <cell r="F75">
            <v>8.1100000000000005E-2</v>
          </cell>
        </row>
        <row r="76">
          <cell r="A76" t="str">
            <v>BA</v>
          </cell>
          <cell r="B76" t="str">
            <v>Bangkok Airways</v>
          </cell>
          <cell r="C76">
            <v>24.4</v>
          </cell>
          <cell r="D76">
            <v>24.4</v>
          </cell>
          <cell r="E76">
            <v>24.1</v>
          </cell>
          <cell r="F76">
            <v>0</v>
          </cell>
        </row>
        <row r="77">
          <cell r="A77" t="str">
            <v>BAFS</v>
          </cell>
          <cell r="B77" t="str">
            <v>Bangkok Aviation Fuel</v>
          </cell>
          <cell r="C77">
            <v>14.7</v>
          </cell>
          <cell r="D77">
            <v>15</v>
          </cell>
          <cell r="E77">
            <v>14.7</v>
          </cell>
          <cell r="F77">
            <v>-0.02</v>
          </cell>
        </row>
        <row r="78">
          <cell r="A78" t="str">
            <v>BAM</v>
          </cell>
          <cell r="B78" t="str">
            <v>Bangkok Commercial</v>
          </cell>
          <cell r="C78">
            <v>9</v>
          </cell>
          <cell r="D78">
            <v>9.1999999999999993</v>
          </cell>
          <cell r="E78">
            <v>9</v>
          </cell>
          <cell r="F78">
            <v>-2.7E-2</v>
          </cell>
        </row>
        <row r="79">
          <cell r="A79" t="str">
            <v>BANPU</v>
          </cell>
          <cell r="B79" t="str">
            <v>Banpu</v>
          </cell>
          <cell r="C79">
            <v>6.15</v>
          </cell>
          <cell r="D79">
            <v>6.25</v>
          </cell>
          <cell r="E79">
            <v>6.1</v>
          </cell>
          <cell r="F79">
            <v>0</v>
          </cell>
        </row>
        <row r="80">
          <cell r="A80" t="str">
            <v>BAY</v>
          </cell>
          <cell r="B80" t="str">
            <v>Bank of Ayudhya</v>
          </cell>
          <cell r="C80">
            <v>25.25</v>
          </cell>
          <cell r="D80">
            <v>25.25</v>
          </cell>
          <cell r="E80">
            <v>25</v>
          </cell>
          <cell r="F80">
            <v>0.01</v>
          </cell>
        </row>
        <row r="81">
          <cell r="A81" t="str">
            <v>BBGI</v>
          </cell>
          <cell r="B81" t="str">
            <v>BBGI PCL</v>
          </cell>
          <cell r="C81">
            <v>6.05</v>
          </cell>
          <cell r="D81">
            <v>6.1</v>
          </cell>
          <cell r="E81">
            <v>6</v>
          </cell>
          <cell r="F81">
            <v>0</v>
          </cell>
        </row>
        <row r="82">
          <cell r="A82" t="str">
            <v>BBIK</v>
          </cell>
          <cell r="B82" t="str">
            <v>Bluebik PCL</v>
          </cell>
          <cell r="C82">
            <v>39.25</v>
          </cell>
          <cell r="D82">
            <v>39.5</v>
          </cell>
          <cell r="E82">
            <v>38.25</v>
          </cell>
          <cell r="F82">
            <v>2.6100000000000002E-2</v>
          </cell>
        </row>
        <row r="83">
          <cell r="A83" t="str">
            <v>BBL</v>
          </cell>
          <cell r="B83" t="str">
            <v>Bangkok Bank</v>
          </cell>
          <cell r="C83">
            <v>148</v>
          </cell>
          <cell r="D83">
            <v>149.5</v>
          </cell>
          <cell r="E83">
            <v>148</v>
          </cell>
          <cell r="F83">
            <v>-1.66E-2</v>
          </cell>
        </row>
        <row r="84">
          <cell r="A84" t="str">
            <v>BC</v>
          </cell>
          <cell r="B84" t="str">
            <v>Boutique</v>
          </cell>
          <cell r="C84">
            <v>0.92</v>
          </cell>
          <cell r="D84">
            <v>0.96</v>
          </cell>
          <cell r="E84">
            <v>0.9</v>
          </cell>
          <cell r="F84">
            <v>-5.1499999999999997E-2</v>
          </cell>
        </row>
        <row r="85">
          <cell r="A85" t="str">
            <v>BCH</v>
          </cell>
          <cell r="B85" t="str">
            <v>Bangkok Chain Hospital</v>
          </cell>
          <cell r="C85">
            <v>17.600000000000001</v>
          </cell>
          <cell r="D85">
            <v>17.899999999999999</v>
          </cell>
          <cell r="E85">
            <v>17.5</v>
          </cell>
          <cell r="F85">
            <v>-2.2200000000000001E-2</v>
          </cell>
        </row>
        <row r="86">
          <cell r="A86" t="str">
            <v>BCP</v>
          </cell>
          <cell r="B86" t="str">
            <v>Bangchak Corp</v>
          </cell>
          <cell r="C86">
            <v>33.25</v>
          </cell>
          <cell r="D86">
            <v>33.5</v>
          </cell>
          <cell r="E86">
            <v>33.25</v>
          </cell>
          <cell r="F86">
            <v>-7.4999999999999997E-3</v>
          </cell>
        </row>
        <row r="87">
          <cell r="A87" t="str">
            <v>BCPG</v>
          </cell>
          <cell r="B87" t="str">
            <v>BCPG</v>
          </cell>
          <cell r="C87">
            <v>6.7</v>
          </cell>
          <cell r="D87">
            <v>6.75</v>
          </cell>
          <cell r="E87">
            <v>6.65</v>
          </cell>
          <cell r="F87">
            <v>-7.4000000000000003E-3</v>
          </cell>
        </row>
        <row r="88">
          <cell r="A88" t="str">
            <v>BCT</v>
          </cell>
          <cell r="B88" t="str">
            <v>Birla Carbon</v>
          </cell>
          <cell r="C88">
            <v>73</v>
          </cell>
          <cell r="D88">
            <v>74</v>
          </cell>
          <cell r="E88">
            <v>73</v>
          </cell>
          <cell r="F88">
            <v>-6.7999999999999996E-3</v>
          </cell>
        </row>
        <row r="89">
          <cell r="A89" t="str">
            <v>BDMS</v>
          </cell>
          <cell r="B89" t="str">
            <v>Bangkok Dusit Medical</v>
          </cell>
          <cell r="C89">
            <v>27.75</v>
          </cell>
          <cell r="D89">
            <v>28.25</v>
          </cell>
          <cell r="E89">
            <v>27.75</v>
          </cell>
          <cell r="F89">
            <v>-1.77E-2</v>
          </cell>
        </row>
        <row r="90">
          <cell r="A90" t="str">
            <v>BE8</v>
          </cell>
          <cell r="B90" t="str">
            <v>Beryl 8 Plus PCL</v>
          </cell>
          <cell r="C90">
            <v>17.2</v>
          </cell>
          <cell r="D90">
            <v>17.8</v>
          </cell>
          <cell r="E90">
            <v>17</v>
          </cell>
          <cell r="F90">
            <v>-3.3700000000000001E-2</v>
          </cell>
        </row>
        <row r="91">
          <cell r="A91" t="str">
            <v>BEAUTY</v>
          </cell>
          <cell r="B91" t="str">
            <v>Beauty Community</v>
          </cell>
          <cell r="C91">
            <v>0.48</v>
          </cell>
          <cell r="D91">
            <v>0.49</v>
          </cell>
          <cell r="E91">
            <v>0.48</v>
          </cell>
          <cell r="F91">
            <v>-2.0400000000000001E-2</v>
          </cell>
        </row>
        <row r="92">
          <cell r="A92" t="str">
            <v>BEC</v>
          </cell>
          <cell r="B92" t="str">
            <v>BEC World</v>
          </cell>
          <cell r="C92">
            <v>4.22</v>
          </cell>
          <cell r="D92">
            <v>4.22</v>
          </cell>
          <cell r="E92">
            <v>4.18</v>
          </cell>
          <cell r="F92">
            <v>4.7999999999999996E-3</v>
          </cell>
        </row>
        <row r="93">
          <cell r="A93" t="str">
            <v>BEM</v>
          </cell>
          <cell r="B93" t="str">
            <v>Bangkok Expressway Metro</v>
          </cell>
          <cell r="C93">
            <v>7.95</v>
          </cell>
          <cell r="D93">
            <v>8.0500000000000007</v>
          </cell>
          <cell r="E93">
            <v>7.9</v>
          </cell>
          <cell r="F93">
            <v>-1.24E-2</v>
          </cell>
        </row>
        <row r="94">
          <cell r="A94" t="str">
            <v>BEYOND</v>
          </cell>
          <cell r="B94" t="str">
            <v>Bound Beyond PCL</v>
          </cell>
          <cell r="C94">
            <v>8.85</v>
          </cell>
          <cell r="D94">
            <v>8.9</v>
          </cell>
          <cell r="E94">
            <v>8.8000000000000007</v>
          </cell>
          <cell r="F94">
            <v>-5.5999999999999999E-3</v>
          </cell>
        </row>
        <row r="95">
          <cell r="A95" t="str">
            <v>BGC</v>
          </cell>
          <cell r="B95" t="str">
            <v>BG Container Glass</v>
          </cell>
          <cell r="C95">
            <v>7.7</v>
          </cell>
          <cell r="D95">
            <v>7.75</v>
          </cell>
          <cell r="E95">
            <v>7.7</v>
          </cell>
          <cell r="F95">
            <v>-6.4999999999999997E-3</v>
          </cell>
        </row>
        <row r="96">
          <cell r="A96" t="str">
            <v>BGRIM</v>
          </cell>
          <cell r="B96" t="str">
            <v>BGrimm Power</v>
          </cell>
          <cell r="C96">
            <v>22.1</v>
          </cell>
          <cell r="D96">
            <v>22.3</v>
          </cell>
          <cell r="E96">
            <v>22</v>
          </cell>
          <cell r="F96">
            <v>-8.9999999999999993E-3</v>
          </cell>
        </row>
        <row r="97">
          <cell r="A97" t="str">
            <v>BGT</v>
          </cell>
          <cell r="B97" t="str">
            <v>BGT</v>
          </cell>
          <cell r="C97">
            <v>0.57999999999999996</v>
          </cell>
          <cell r="D97">
            <v>0.57999999999999996</v>
          </cell>
          <cell r="E97">
            <v>0.56000000000000005</v>
          </cell>
          <cell r="F97">
            <v>3.5700000000000003E-2</v>
          </cell>
        </row>
        <row r="98">
          <cell r="A98" t="str">
            <v>BH</v>
          </cell>
          <cell r="B98" t="str">
            <v>Bumrungrad Hospital</v>
          </cell>
          <cell r="C98">
            <v>271</v>
          </cell>
          <cell r="D98">
            <v>273</v>
          </cell>
          <cell r="E98">
            <v>270</v>
          </cell>
          <cell r="F98">
            <v>-1.09E-2</v>
          </cell>
        </row>
        <row r="99">
          <cell r="A99" t="str">
            <v>BIG</v>
          </cell>
          <cell r="B99" t="str">
            <v>BIG Camera</v>
          </cell>
          <cell r="C99">
            <v>0.44</v>
          </cell>
          <cell r="D99">
            <v>0.45</v>
          </cell>
          <cell r="E99">
            <v>0.44</v>
          </cell>
          <cell r="F99">
            <v>-4.3499999999999997E-2</v>
          </cell>
        </row>
        <row r="100">
          <cell r="A100" t="str">
            <v>BIOTEC</v>
          </cell>
          <cell r="B100" t="str">
            <v>Bio Green Energy Tech PCL</v>
          </cell>
          <cell r="C100">
            <v>0.32</v>
          </cell>
          <cell r="D100">
            <v>0.33</v>
          </cell>
          <cell r="E100">
            <v>0.32</v>
          </cell>
          <cell r="F100">
            <v>0</v>
          </cell>
        </row>
        <row r="101">
          <cell r="A101" t="str">
            <v>BIS</v>
          </cell>
          <cell r="B101" t="str">
            <v>Bioscience Animal Health PCL</v>
          </cell>
          <cell r="C101">
            <v>3.74</v>
          </cell>
          <cell r="D101">
            <v>3.76</v>
          </cell>
          <cell r="E101">
            <v>3.6</v>
          </cell>
          <cell r="F101">
            <v>1.6299999999999999E-2</v>
          </cell>
        </row>
        <row r="102">
          <cell r="A102" t="str">
            <v>BIZ</v>
          </cell>
          <cell r="B102" t="str">
            <v>Business Alignment</v>
          </cell>
          <cell r="C102">
            <v>3.46</v>
          </cell>
          <cell r="D102">
            <v>3.8</v>
          </cell>
          <cell r="E102">
            <v>3.26</v>
          </cell>
          <cell r="F102">
            <v>4.8500000000000001E-2</v>
          </cell>
        </row>
        <row r="103">
          <cell r="A103" t="str">
            <v>BJC</v>
          </cell>
          <cell r="B103" t="str">
            <v>Berli Jucker</v>
          </cell>
          <cell r="C103">
            <v>23.9</v>
          </cell>
          <cell r="D103">
            <v>24</v>
          </cell>
          <cell r="E103">
            <v>23.7</v>
          </cell>
          <cell r="F103">
            <v>4.1999999999999997E-3</v>
          </cell>
        </row>
        <row r="104">
          <cell r="A104" t="str">
            <v>BJCHI</v>
          </cell>
          <cell r="B104" t="str">
            <v>BJC Heavy</v>
          </cell>
          <cell r="C104">
            <v>1.32</v>
          </cell>
          <cell r="D104">
            <v>1.32</v>
          </cell>
          <cell r="E104">
            <v>1.31</v>
          </cell>
          <cell r="F104">
            <v>0</v>
          </cell>
        </row>
        <row r="105">
          <cell r="A105" t="str">
            <v>BKD</v>
          </cell>
          <cell r="B105" t="str">
            <v>Bangkok Dec-Con</v>
          </cell>
          <cell r="C105">
            <v>1.41</v>
          </cell>
          <cell r="D105">
            <v>1.44</v>
          </cell>
          <cell r="E105">
            <v>1.4</v>
          </cell>
          <cell r="F105">
            <v>-2.0799999999999999E-2</v>
          </cell>
        </row>
        <row r="106">
          <cell r="A106" t="str">
            <v>BKGI</v>
          </cell>
          <cell r="B106" t="str">
            <v>Bangkok Genomics Innovation PCL</v>
          </cell>
          <cell r="C106">
            <v>2.7</v>
          </cell>
          <cell r="D106">
            <v>2.7</v>
          </cell>
          <cell r="E106">
            <v>2.66</v>
          </cell>
          <cell r="F106">
            <v>1.4999999999999999E-2</v>
          </cell>
        </row>
        <row r="107">
          <cell r="A107" t="str">
            <v>BKIH</v>
          </cell>
          <cell r="B107" t="str">
            <v>BKI Holdings PCL</v>
          </cell>
          <cell r="C107">
            <v>300</v>
          </cell>
          <cell r="D107">
            <v>300</v>
          </cell>
          <cell r="E107">
            <v>299</v>
          </cell>
          <cell r="F107">
            <v>0</v>
          </cell>
        </row>
        <row r="108">
          <cell r="A108" t="str">
            <v>BLA</v>
          </cell>
          <cell r="B108" t="str">
            <v>Bangkok Life Assurance</v>
          </cell>
          <cell r="C108">
            <v>24.5</v>
          </cell>
          <cell r="D108">
            <v>24.9</v>
          </cell>
          <cell r="E108">
            <v>24.3</v>
          </cell>
          <cell r="F108">
            <v>-1.21E-2</v>
          </cell>
        </row>
        <row r="109">
          <cell r="A109" t="str">
            <v>BLAND</v>
          </cell>
          <cell r="B109" t="str">
            <v>Bangkok Land</v>
          </cell>
          <cell r="C109">
            <v>0.61</v>
          </cell>
          <cell r="D109">
            <v>0.62</v>
          </cell>
          <cell r="E109">
            <v>0.61</v>
          </cell>
          <cell r="F109">
            <v>0</v>
          </cell>
        </row>
        <row r="110">
          <cell r="A110" t="str">
            <v>BLC</v>
          </cell>
          <cell r="B110" t="str">
            <v>Bangkok Lab Cosmatic PCL</v>
          </cell>
          <cell r="C110">
            <v>5.15</v>
          </cell>
          <cell r="D110">
            <v>5.2</v>
          </cell>
          <cell r="E110">
            <v>5.05</v>
          </cell>
          <cell r="F110">
            <v>0</v>
          </cell>
        </row>
        <row r="111">
          <cell r="A111" t="str">
            <v>BLESS</v>
          </cell>
          <cell r="B111" t="str">
            <v>Bless Asset PCL</v>
          </cell>
          <cell r="C111">
            <v>0.45</v>
          </cell>
          <cell r="D111">
            <v>0.46</v>
          </cell>
          <cell r="E111">
            <v>0.44</v>
          </cell>
          <cell r="F111">
            <v>0</v>
          </cell>
        </row>
        <row r="112">
          <cell r="A112" t="str">
            <v>BM</v>
          </cell>
          <cell r="B112" t="str">
            <v>Bangkok Sheet Metal</v>
          </cell>
          <cell r="C112">
            <v>3.12</v>
          </cell>
          <cell r="D112">
            <v>3.16</v>
          </cell>
          <cell r="E112">
            <v>3.12</v>
          </cell>
          <cell r="F112">
            <v>-6.4000000000000003E-3</v>
          </cell>
        </row>
        <row r="113">
          <cell r="A113" t="str">
            <v>BOL</v>
          </cell>
          <cell r="B113" t="str">
            <v>Business Online</v>
          </cell>
          <cell r="C113">
            <v>6.4</v>
          </cell>
          <cell r="D113">
            <v>6.5</v>
          </cell>
          <cell r="E113">
            <v>6.35</v>
          </cell>
          <cell r="F113">
            <v>1.5900000000000001E-2</v>
          </cell>
        </row>
        <row r="114">
          <cell r="A114" t="str">
            <v>BPP</v>
          </cell>
          <cell r="B114" t="str">
            <v>Banpu Power</v>
          </cell>
          <cell r="C114">
            <v>12.3</v>
          </cell>
          <cell r="D114">
            <v>12.4</v>
          </cell>
          <cell r="E114">
            <v>12.3</v>
          </cell>
          <cell r="F114">
            <v>0</v>
          </cell>
        </row>
        <row r="115">
          <cell r="A115" t="str">
            <v>BPS</v>
          </cell>
          <cell r="B115" t="str">
            <v>BPS Technology PCL</v>
          </cell>
          <cell r="C115">
            <v>0.65</v>
          </cell>
          <cell r="D115">
            <v>0.67</v>
          </cell>
          <cell r="E115">
            <v>0.65</v>
          </cell>
          <cell r="F115">
            <v>0</v>
          </cell>
        </row>
        <row r="116">
          <cell r="A116" t="str">
            <v>BR</v>
          </cell>
          <cell r="B116" t="str">
            <v>Bangkok Ranch</v>
          </cell>
          <cell r="C116">
            <v>1.89</v>
          </cell>
          <cell r="D116">
            <v>1.9</v>
          </cell>
          <cell r="E116">
            <v>1.88</v>
          </cell>
          <cell r="F116">
            <v>0</v>
          </cell>
        </row>
        <row r="117">
          <cell r="A117" t="str">
            <v>BRI</v>
          </cell>
          <cell r="B117" t="str">
            <v>Britania PCL</v>
          </cell>
          <cell r="C117">
            <v>4.66</v>
          </cell>
          <cell r="D117">
            <v>4.68</v>
          </cell>
          <cell r="E117">
            <v>4.6399999999999997</v>
          </cell>
          <cell r="F117">
            <v>0</v>
          </cell>
        </row>
        <row r="118">
          <cell r="A118" t="str">
            <v>BROCK</v>
          </cell>
          <cell r="B118" t="str">
            <v>Baan Rock Garden</v>
          </cell>
          <cell r="C118">
            <v>1.47</v>
          </cell>
          <cell r="D118">
            <v>1.48</v>
          </cell>
          <cell r="E118">
            <v>1.47</v>
          </cell>
          <cell r="F118">
            <v>-3.9199999999999999E-2</v>
          </cell>
        </row>
        <row r="119">
          <cell r="A119" t="str">
            <v>BROOK</v>
          </cell>
          <cell r="B119" t="str">
            <v>Brooker</v>
          </cell>
          <cell r="C119">
            <v>0.57999999999999996</v>
          </cell>
          <cell r="D119">
            <v>0.59</v>
          </cell>
          <cell r="E119">
            <v>0.56999999999999995</v>
          </cell>
          <cell r="F119">
            <v>-1.6899999999999998E-2</v>
          </cell>
        </row>
        <row r="120">
          <cell r="A120" t="str">
            <v>BRR</v>
          </cell>
          <cell r="B120" t="str">
            <v>Buriram Sugar</v>
          </cell>
          <cell r="C120">
            <v>4.4000000000000004</v>
          </cell>
          <cell r="D120">
            <v>4.46</v>
          </cell>
          <cell r="E120">
            <v>4.3600000000000003</v>
          </cell>
          <cell r="F120">
            <v>0</v>
          </cell>
        </row>
        <row r="121">
          <cell r="A121" t="str">
            <v>BSBM</v>
          </cell>
          <cell r="B121" t="str">
            <v>Bangsaphan Barmill</v>
          </cell>
          <cell r="C121">
            <v>0.71</v>
          </cell>
          <cell r="D121">
            <v>0.74</v>
          </cell>
          <cell r="E121">
            <v>0.71</v>
          </cell>
          <cell r="F121">
            <v>-2.7400000000000001E-2</v>
          </cell>
        </row>
        <row r="122">
          <cell r="A122" t="str">
            <v>BSM</v>
          </cell>
          <cell r="B122" t="str">
            <v>BuilderSmart</v>
          </cell>
          <cell r="C122">
            <v>1.77</v>
          </cell>
          <cell r="D122">
            <v>1.78</v>
          </cell>
          <cell r="E122">
            <v>1.75</v>
          </cell>
          <cell r="F122">
            <v>-1.67E-2</v>
          </cell>
        </row>
        <row r="123">
          <cell r="A123" t="str">
            <v>BSRC</v>
          </cell>
          <cell r="B123" t="str">
            <v>Bangchak Sriracha PCL</v>
          </cell>
          <cell r="C123">
            <v>7.2</v>
          </cell>
          <cell r="D123">
            <v>7.3</v>
          </cell>
          <cell r="E123">
            <v>7.05</v>
          </cell>
          <cell r="F123">
            <v>-6.8999999999999999E-3</v>
          </cell>
        </row>
        <row r="124">
          <cell r="A124" t="str">
            <v>BTG</v>
          </cell>
          <cell r="B124" t="str">
            <v>Betagro PCL</v>
          </cell>
          <cell r="C124">
            <v>20.8</v>
          </cell>
          <cell r="D124">
            <v>21.1</v>
          </cell>
          <cell r="E124">
            <v>20.7</v>
          </cell>
          <cell r="F124">
            <v>-9.4999999999999998E-3</v>
          </cell>
        </row>
        <row r="125">
          <cell r="A125" t="str">
            <v>BTNC</v>
          </cell>
          <cell r="B125" t="str">
            <v>Boutique Newcity</v>
          </cell>
          <cell r="C125">
            <v>18</v>
          </cell>
          <cell r="D125">
            <v>18</v>
          </cell>
          <cell r="E125">
            <v>18</v>
          </cell>
          <cell r="F125">
            <v>0</v>
          </cell>
        </row>
        <row r="126">
          <cell r="A126" t="str">
            <v>BTS</v>
          </cell>
          <cell r="B126" t="str">
            <v>BTS</v>
          </cell>
          <cell r="C126">
            <v>4.9400000000000004</v>
          </cell>
          <cell r="D126">
            <v>5.05</v>
          </cell>
          <cell r="E126">
            <v>4.9000000000000004</v>
          </cell>
          <cell r="F126">
            <v>8.2000000000000007E-3</v>
          </cell>
        </row>
        <row r="127">
          <cell r="A127" t="str">
            <v>BTW</v>
          </cell>
          <cell r="B127" t="str">
            <v>BT Wealth</v>
          </cell>
          <cell r="C127">
            <v>0.28999999999999998</v>
          </cell>
          <cell r="D127">
            <v>0.3</v>
          </cell>
          <cell r="E127">
            <v>0.28999999999999998</v>
          </cell>
          <cell r="F127">
            <v>0</v>
          </cell>
        </row>
        <row r="128">
          <cell r="A128" t="str">
            <v>BUI</v>
          </cell>
          <cell r="B128" t="str">
            <v>Bangkok Union</v>
          </cell>
          <cell r="C128">
            <v>15.6</v>
          </cell>
          <cell r="D128">
            <v>15.7</v>
          </cell>
          <cell r="E128">
            <v>15.6</v>
          </cell>
          <cell r="F128">
            <v>0</v>
          </cell>
        </row>
        <row r="129">
          <cell r="A129" t="str">
            <v>BVG</v>
          </cell>
          <cell r="B129" t="str">
            <v>BlueVenture PCL</v>
          </cell>
          <cell r="C129">
            <v>2.92</v>
          </cell>
          <cell r="D129">
            <v>2.94</v>
          </cell>
          <cell r="E129">
            <v>2.88</v>
          </cell>
          <cell r="F129">
            <v>1.3899999999999999E-2</v>
          </cell>
        </row>
        <row r="130">
          <cell r="A130" t="str">
            <v>BWG</v>
          </cell>
          <cell r="B130" t="str">
            <v>Better World</v>
          </cell>
          <cell r="C130">
            <v>0.45</v>
          </cell>
          <cell r="D130">
            <v>0.45</v>
          </cell>
          <cell r="E130">
            <v>0.43</v>
          </cell>
          <cell r="F130">
            <v>7.1400000000000005E-2</v>
          </cell>
        </row>
        <row r="131">
          <cell r="A131" t="str">
            <v>BYD</v>
          </cell>
          <cell r="B131" t="str">
            <v>Beyond Securities</v>
          </cell>
          <cell r="C131">
            <v>1.22</v>
          </cell>
          <cell r="D131">
            <v>1.25</v>
          </cell>
          <cell r="E131">
            <v>1.21</v>
          </cell>
          <cell r="F131">
            <v>-3.1699999999999999E-2</v>
          </cell>
        </row>
        <row r="132">
          <cell r="A132" t="str">
            <v>CAZ</v>
          </cell>
          <cell r="B132" t="str">
            <v>CAZ Thailand</v>
          </cell>
          <cell r="C132">
            <v>2.92</v>
          </cell>
          <cell r="D132">
            <v>2.94</v>
          </cell>
          <cell r="E132">
            <v>2.9</v>
          </cell>
          <cell r="F132">
            <v>0</v>
          </cell>
        </row>
        <row r="133">
          <cell r="A133" t="str">
            <v>CBG</v>
          </cell>
          <cell r="B133" t="str">
            <v>Carabao</v>
          </cell>
          <cell r="C133">
            <v>78.75</v>
          </cell>
          <cell r="D133">
            <v>79</v>
          </cell>
          <cell r="E133">
            <v>78.25</v>
          </cell>
          <cell r="F133">
            <v>-3.2000000000000002E-3</v>
          </cell>
        </row>
        <row r="134">
          <cell r="A134" t="str">
            <v>CCET</v>
          </cell>
          <cell r="B134" t="str">
            <v>Cal-Comp Electronics</v>
          </cell>
          <cell r="C134">
            <v>5.35</v>
          </cell>
          <cell r="D134">
            <v>5.4</v>
          </cell>
          <cell r="E134">
            <v>5.25</v>
          </cell>
          <cell r="F134">
            <v>9.4000000000000004E-3</v>
          </cell>
        </row>
        <row r="135">
          <cell r="A135" t="str">
            <v>CCP</v>
          </cell>
          <cell r="B135" t="str">
            <v>Chonburi Concrete</v>
          </cell>
          <cell r="C135">
            <v>0.3</v>
          </cell>
          <cell r="D135">
            <v>0.31</v>
          </cell>
          <cell r="E135">
            <v>0.3</v>
          </cell>
          <cell r="F135">
            <v>-3.2300000000000002E-2</v>
          </cell>
        </row>
        <row r="136">
          <cell r="A136" t="str">
            <v>CEN</v>
          </cell>
          <cell r="B136" t="str">
            <v>Capital Engineering</v>
          </cell>
          <cell r="C136">
            <v>2</v>
          </cell>
          <cell r="D136">
            <v>2</v>
          </cell>
          <cell r="E136">
            <v>2</v>
          </cell>
          <cell r="F136">
            <v>0</v>
          </cell>
        </row>
        <row r="137">
          <cell r="A137" t="str">
            <v>CENTEL</v>
          </cell>
          <cell r="B137" t="str">
            <v>Central Plaza Hotel</v>
          </cell>
          <cell r="C137">
            <v>35.25</v>
          </cell>
          <cell r="D137">
            <v>35.75</v>
          </cell>
          <cell r="E137">
            <v>35.25</v>
          </cell>
          <cell r="F137">
            <v>-1.4E-2</v>
          </cell>
        </row>
        <row r="138">
          <cell r="A138" t="str">
            <v>CEYE</v>
          </cell>
          <cell r="B138" t="str">
            <v>Chamni's Eye PCL</v>
          </cell>
          <cell r="C138">
            <v>3.32</v>
          </cell>
          <cell r="D138">
            <v>3.36</v>
          </cell>
          <cell r="E138">
            <v>3.32</v>
          </cell>
          <cell r="F138">
            <v>1.84E-2</v>
          </cell>
        </row>
        <row r="139">
          <cell r="A139" t="str">
            <v>CFARM</v>
          </cell>
          <cell r="B139" t="str">
            <v>Chuwit Farm</v>
          </cell>
          <cell r="C139">
            <v>1.23</v>
          </cell>
          <cell r="D139">
            <v>1.25</v>
          </cell>
          <cell r="E139">
            <v>1.22</v>
          </cell>
          <cell r="F139">
            <v>0</v>
          </cell>
        </row>
        <row r="140">
          <cell r="A140" t="str">
            <v>CFRESH</v>
          </cell>
          <cell r="B140" t="str">
            <v>Seafresh Industry</v>
          </cell>
          <cell r="C140">
            <v>1.7</v>
          </cell>
          <cell r="D140">
            <v>1.71</v>
          </cell>
          <cell r="E140">
            <v>1.69</v>
          </cell>
          <cell r="F140">
            <v>5.8999999999999999E-3</v>
          </cell>
        </row>
        <row r="141">
          <cell r="A141" t="str">
            <v>CGD</v>
          </cell>
          <cell r="B141" t="str">
            <v>Country Group Develop</v>
          </cell>
          <cell r="C141">
            <v>0.34</v>
          </cell>
          <cell r="D141">
            <v>0.34</v>
          </cell>
          <cell r="E141">
            <v>0.33</v>
          </cell>
          <cell r="F141">
            <v>0</v>
          </cell>
        </row>
        <row r="142">
          <cell r="A142" t="str">
            <v>CGH</v>
          </cell>
          <cell r="B142" t="str">
            <v>Country Group Hold</v>
          </cell>
          <cell r="C142">
            <v>0.69</v>
          </cell>
          <cell r="D142">
            <v>0.7</v>
          </cell>
          <cell r="E142">
            <v>0.68</v>
          </cell>
          <cell r="F142">
            <v>0</v>
          </cell>
        </row>
        <row r="143">
          <cell r="A143" t="str">
            <v>CH</v>
          </cell>
          <cell r="B143" t="str">
            <v>Chin Huay PCL</v>
          </cell>
          <cell r="C143">
            <v>2.3199999999999998</v>
          </cell>
          <cell r="D143">
            <v>2.34</v>
          </cell>
          <cell r="E143">
            <v>2.3199999999999998</v>
          </cell>
          <cell r="F143">
            <v>0</v>
          </cell>
        </row>
        <row r="144">
          <cell r="A144" t="str">
            <v>CHAO</v>
          </cell>
          <cell r="B144" t="str">
            <v>Chaosua Foods Industry PCL</v>
          </cell>
          <cell r="C144">
            <v>10</v>
          </cell>
          <cell r="D144">
            <v>10.1</v>
          </cell>
          <cell r="E144">
            <v>10</v>
          </cell>
          <cell r="F144">
            <v>0</v>
          </cell>
        </row>
        <row r="145">
          <cell r="A145" t="str">
            <v>CHARAN</v>
          </cell>
          <cell r="B145" t="str">
            <v>Charan Insurance</v>
          </cell>
          <cell r="C145">
            <v>22</v>
          </cell>
          <cell r="D145">
            <v>22</v>
          </cell>
          <cell r="E145">
            <v>22</v>
          </cell>
          <cell r="F145">
            <v>0</v>
          </cell>
        </row>
        <row r="146">
          <cell r="A146" t="str">
            <v>CHASE</v>
          </cell>
          <cell r="B146" t="str">
            <v>Chase Asia PCL</v>
          </cell>
          <cell r="C146">
            <v>1.34</v>
          </cell>
          <cell r="D146">
            <v>1.36</v>
          </cell>
          <cell r="E146">
            <v>1.33</v>
          </cell>
          <cell r="F146">
            <v>0</v>
          </cell>
        </row>
        <row r="147">
          <cell r="A147" t="str">
            <v>CHAYO</v>
          </cell>
          <cell r="B147" t="str">
            <v>Chayo Group</v>
          </cell>
          <cell r="C147">
            <v>3.48</v>
          </cell>
          <cell r="D147">
            <v>3.52</v>
          </cell>
          <cell r="E147">
            <v>3.46</v>
          </cell>
          <cell r="F147">
            <v>0</v>
          </cell>
        </row>
        <row r="148">
          <cell r="A148" t="str">
            <v>CHEWA</v>
          </cell>
          <cell r="B148" t="str">
            <v>Chewathai</v>
          </cell>
          <cell r="C148">
            <v>0.49</v>
          </cell>
          <cell r="D148">
            <v>0.49</v>
          </cell>
          <cell r="E148">
            <v>0.48</v>
          </cell>
          <cell r="F148">
            <v>0</v>
          </cell>
        </row>
        <row r="149">
          <cell r="A149" t="str">
            <v>CHG</v>
          </cell>
          <cell r="B149" t="str">
            <v>Chularat Hospital</v>
          </cell>
          <cell r="C149">
            <v>2.8</v>
          </cell>
          <cell r="D149">
            <v>2.82</v>
          </cell>
          <cell r="E149">
            <v>2.76</v>
          </cell>
          <cell r="F149">
            <v>0</v>
          </cell>
        </row>
        <row r="150">
          <cell r="A150" t="str">
            <v>CHIC</v>
          </cell>
          <cell r="B150" t="str">
            <v>Chic Republic PCL</v>
          </cell>
          <cell r="C150">
            <v>0.52</v>
          </cell>
          <cell r="D150">
            <v>0.54</v>
          </cell>
          <cell r="E150">
            <v>0.52</v>
          </cell>
          <cell r="F150">
            <v>-5.45E-2</v>
          </cell>
        </row>
        <row r="151">
          <cell r="A151" t="str">
            <v>CHO</v>
          </cell>
          <cell r="B151" t="str">
            <v>Cho Thavee</v>
          </cell>
          <cell r="C151">
            <v>0.06</v>
          </cell>
          <cell r="D151">
            <v>0.06</v>
          </cell>
          <cell r="E151">
            <v>0.05</v>
          </cell>
          <cell r="F151">
            <v>0</v>
          </cell>
        </row>
        <row r="152">
          <cell r="A152" t="str">
            <v>CHOTI</v>
          </cell>
          <cell r="B152" t="str">
            <v>Kiang Huat Sea Gull</v>
          </cell>
          <cell r="C152">
            <v>67</v>
          </cell>
          <cell r="D152">
            <v>68.25</v>
          </cell>
          <cell r="E152">
            <v>67</v>
          </cell>
          <cell r="F152">
            <v>0</v>
          </cell>
        </row>
        <row r="153">
          <cell r="A153" t="str">
            <v>CHOW</v>
          </cell>
          <cell r="B153" t="str">
            <v>Chow Steel</v>
          </cell>
          <cell r="C153">
            <v>2.4</v>
          </cell>
          <cell r="D153">
            <v>2.54</v>
          </cell>
          <cell r="E153">
            <v>2.36</v>
          </cell>
          <cell r="F153">
            <v>1.6899999999999998E-2</v>
          </cell>
        </row>
        <row r="154">
          <cell r="A154" t="str">
            <v>CI</v>
          </cell>
          <cell r="B154" t="str">
            <v>Charn Issara</v>
          </cell>
          <cell r="C154">
            <v>0.53</v>
          </cell>
          <cell r="D154">
            <v>0.53</v>
          </cell>
          <cell r="E154">
            <v>0.53</v>
          </cell>
          <cell r="F154">
            <v>0</v>
          </cell>
        </row>
        <row r="155">
          <cell r="A155" t="str">
            <v>CIG</v>
          </cell>
          <cell r="B155" t="str">
            <v>CI Group</v>
          </cell>
          <cell r="C155">
            <v>0.05</v>
          </cell>
          <cell r="D155">
            <v>0.05</v>
          </cell>
          <cell r="E155">
            <v>0.04</v>
          </cell>
          <cell r="F155">
            <v>0</v>
          </cell>
        </row>
        <row r="156">
          <cell r="A156" t="str">
            <v>CIMBT</v>
          </cell>
          <cell r="B156" t="str">
            <v>CIMB Thai Bank</v>
          </cell>
          <cell r="C156">
            <v>0.54</v>
          </cell>
          <cell r="D156">
            <v>0.54</v>
          </cell>
          <cell r="E156">
            <v>0.53</v>
          </cell>
          <cell r="F156">
            <v>1.89E-2</v>
          </cell>
        </row>
        <row r="157">
          <cell r="A157" t="str">
            <v>CITY</v>
          </cell>
          <cell r="B157" t="str">
            <v>City Steel</v>
          </cell>
          <cell r="C157">
            <v>1.96</v>
          </cell>
          <cell r="D157">
            <v>1.96</v>
          </cell>
          <cell r="E157">
            <v>1.85</v>
          </cell>
          <cell r="F157">
            <v>0</v>
          </cell>
        </row>
        <row r="158">
          <cell r="A158" t="str">
            <v>CIVIL</v>
          </cell>
          <cell r="B158" t="str">
            <v>Civil Engineering PCL</v>
          </cell>
          <cell r="C158">
            <v>1.86</v>
          </cell>
          <cell r="D158">
            <v>1.89</v>
          </cell>
          <cell r="E158">
            <v>1.83</v>
          </cell>
          <cell r="F158">
            <v>1.09E-2</v>
          </cell>
        </row>
        <row r="159">
          <cell r="A159" t="str">
            <v>CK</v>
          </cell>
          <cell r="B159" t="str">
            <v>CH Karnchang</v>
          </cell>
          <cell r="C159">
            <v>18.899999999999999</v>
          </cell>
          <cell r="D159">
            <v>19</v>
          </cell>
          <cell r="E159">
            <v>18.899999999999999</v>
          </cell>
          <cell r="F159">
            <v>-5.3E-3</v>
          </cell>
        </row>
        <row r="160">
          <cell r="A160" t="str">
            <v>CKP</v>
          </cell>
          <cell r="B160" t="str">
            <v>CK Power</v>
          </cell>
          <cell r="C160">
            <v>3.68</v>
          </cell>
          <cell r="D160">
            <v>3.7</v>
          </cell>
          <cell r="E160">
            <v>3.66</v>
          </cell>
          <cell r="F160">
            <v>-1.0800000000000001E-2</v>
          </cell>
        </row>
        <row r="161">
          <cell r="A161" t="str">
            <v>CM</v>
          </cell>
          <cell r="B161" t="str">
            <v>Chiangmai Frozen</v>
          </cell>
          <cell r="C161">
            <v>2.16</v>
          </cell>
          <cell r="D161">
            <v>2.16</v>
          </cell>
          <cell r="E161">
            <v>2.16</v>
          </cell>
          <cell r="F161">
            <v>9.2999999999999992E-3</v>
          </cell>
        </row>
        <row r="162">
          <cell r="A162" t="str">
            <v>CMAN</v>
          </cell>
          <cell r="B162" t="str">
            <v>Chememan</v>
          </cell>
          <cell r="C162">
            <v>2.08</v>
          </cell>
          <cell r="D162">
            <v>2.14</v>
          </cell>
          <cell r="E162">
            <v>2.04</v>
          </cell>
          <cell r="F162">
            <v>0</v>
          </cell>
        </row>
        <row r="163">
          <cell r="A163" t="str">
            <v>CMC</v>
          </cell>
          <cell r="B163" t="str">
            <v>Chaopraya Mahanakorn</v>
          </cell>
          <cell r="C163">
            <v>1.06</v>
          </cell>
          <cell r="D163">
            <v>1.06</v>
          </cell>
          <cell r="E163">
            <v>1.05</v>
          </cell>
          <cell r="F163">
            <v>-9.2999999999999992E-3</v>
          </cell>
        </row>
        <row r="164">
          <cell r="A164" t="str">
            <v>CMR</v>
          </cell>
          <cell r="B164" t="str">
            <v>Chiang Mai Ram</v>
          </cell>
          <cell r="C164">
            <v>1.87</v>
          </cell>
          <cell r="D164">
            <v>1.87</v>
          </cell>
          <cell r="E164">
            <v>1.86</v>
          </cell>
          <cell r="F164">
            <v>0</v>
          </cell>
        </row>
        <row r="165">
          <cell r="A165" t="str">
            <v>CNT</v>
          </cell>
          <cell r="B165" t="str">
            <v>Christiani Nielsen Thai</v>
          </cell>
          <cell r="C165">
            <v>1.28</v>
          </cell>
          <cell r="D165">
            <v>1.29</v>
          </cell>
          <cell r="E165">
            <v>1.24</v>
          </cell>
          <cell r="F165">
            <v>7.9000000000000008E-3</v>
          </cell>
        </row>
        <row r="166">
          <cell r="A166" t="str">
            <v>COCOCO</v>
          </cell>
          <cell r="B166" t="str">
            <v>Thai Coconut PCL</v>
          </cell>
          <cell r="C166">
            <v>11.9</v>
          </cell>
          <cell r="D166">
            <v>12</v>
          </cell>
          <cell r="E166">
            <v>11.8</v>
          </cell>
          <cell r="F166">
            <v>-8.3000000000000001E-3</v>
          </cell>
        </row>
        <row r="167">
          <cell r="A167" t="str">
            <v>COLOR</v>
          </cell>
          <cell r="B167" t="str">
            <v>Salee Colour</v>
          </cell>
          <cell r="C167">
            <v>1.1599999999999999</v>
          </cell>
          <cell r="D167">
            <v>1.1599999999999999</v>
          </cell>
          <cell r="E167">
            <v>1.1399999999999999</v>
          </cell>
          <cell r="F167">
            <v>8.6999999999999994E-3</v>
          </cell>
        </row>
        <row r="168">
          <cell r="A168" t="str">
            <v>COM7</v>
          </cell>
          <cell r="B168" t="str">
            <v>Com7</v>
          </cell>
          <cell r="C168">
            <v>26.5</v>
          </cell>
          <cell r="D168">
            <v>27</v>
          </cell>
          <cell r="E168">
            <v>25.75</v>
          </cell>
          <cell r="F168">
            <v>3.9199999999999999E-2</v>
          </cell>
        </row>
        <row r="169">
          <cell r="A169" t="str">
            <v>COMAN</v>
          </cell>
          <cell r="B169" t="str">
            <v>Comanche Intl</v>
          </cell>
          <cell r="C169">
            <v>1.63</v>
          </cell>
          <cell r="D169">
            <v>1.68</v>
          </cell>
          <cell r="E169">
            <v>1.59</v>
          </cell>
          <cell r="F169">
            <v>-4.1200000000000001E-2</v>
          </cell>
        </row>
        <row r="170">
          <cell r="A170" t="str">
            <v>CPALL</v>
          </cell>
          <cell r="B170" t="str">
            <v>CP All PCL</v>
          </cell>
          <cell r="C170">
            <v>64</v>
          </cell>
          <cell r="D170">
            <v>64.5</v>
          </cell>
          <cell r="E170">
            <v>63.5</v>
          </cell>
          <cell r="F170">
            <v>3.8999999999999998E-3</v>
          </cell>
        </row>
        <row r="171">
          <cell r="A171" t="str">
            <v>CPANEL</v>
          </cell>
          <cell r="B171" t="str">
            <v>C Panel PCL</v>
          </cell>
          <cell r="C171">
            <v>4.0199999999999996</v>
          </cell>
          <cell r="D171">
            <v>4.0599999999999996</v>
          </cell>
          <cell r="E171">
            <v>4.0199999999999996</v>
          </cell>
          <cell r="F171">
            <v>0</v>
          </cell>
        </row>
        <row r="172">
          <cell r="A172" t="str">
            <v>CPAXT</v>
          </cell>
          <cell r="B172" t="str">
            <v>CP Axtra Public</v>
          </cell>
          <cell r="C172">
            <v>32.5</v>
          </cell>
          <cell r="D172">
            <v>32.75</v>
          </cell>
          <cell r="E172">
            <v>32</v>
          </cell>
          <cell r="F172">
            <v>7.7999999999999996E-3</v>
          </cell>
        </row>
        <row r="173">
          <cell r="A173" t="str">
            <v>CPF</v>
          </cell>
          <cell r="B173" t="str">
            <v>Charoen Pokphand</v>
          </cell>
          <cell r="C173">
            <v>24.9</v>
          </cell>
          <cell r="D173">
            <v>25.25</v>
          </cell>
          <cell r="E173">
            <v>24.8</v>
          </cell>
          <cell r="F173">
            <v>-4.0000000000000001E-3</v>
          </cell>
        </row>
        <row r="174">
          <cell r="A174" t="str">
            <v>CPH</v>
          </cell>
          <cell r="B174" t="str">
            <v>Castle Peak</v>
          </cell>
          <cell r="C174">
            <v>14.9</v>
          </cell>
          <cell r="D174">
            <v>15.7</v>
          </cell>
          <cell r="E174">
            <v>13.9</v>
          </cell>
          <cell r="F174">
            <v>7.9699999999999993E-2</v>
          </cell>
        </row>
        <row r="175">
          <cell r="A175" t="str">
            <v>CPI</v>
          </cell>
          <cell r="B175" t="str">
            <v>Chumporn Palm Oil</v>
          </cell>
          <cell r="C175">
            <v>3.18</v>
          </cell>
          <cell r="D175">
            <v>3.2</v>
          </cell>
          <cell r="E175">
            <v>3.16</v>
          </cell>
          <cell r="F175">
            <v>1.2699999999999999E-2</v>
          </cell>
        </row>
        <row r="176">
          <cell r="A176" t="str">
            <v>CPL</v>
          </cell>
          <cell r="B176" t="str">
            <v>CPL</v>
          </cell>
          <cell r="C176">
            <v>1.53</v>
          </cell>
          <cell r="D176">
            <v>1.67</v>
          </cell>
          <cell r="E176">
            <v>1.36</v>
          </cell>
          <cell r="F176">
            <v>0.1333</v>
          </cell>
        </row>
        <row r="177">
          <cell r="A177" t="str">
            <v>CPN</v>
          </cell>
          <cell r="B177" t="str">
            <v>Central Pattana</v>
          </cell>
          <cell r="C177">
            <v>63.25</v>
          </cell>
          <cell r="D177">
            <v>64.25</v>
          </cell>
          <cell r="E177">
            <v>63.25</v>
          </cell>
          <cell r="F177">
            <v>-2.3199999999999998E-2</v>
          </cell>
        </row>
        <row r="178">
          <cell r="A178" t="str">
            <v>CPR</v>
          </cell>
          <cell r="B178" t="str">
            <v>CPR Gomu</v>
          </cell>
          <cell r="C178">
            <v>3.62</v>
          </cell>
          <cell r="D178">
            <v>3.74</v>
          </cell>
          <cell r="E178">
            <v>3.5</v>
          </cell>
          <cell r="F178">
            <v>4.02E-2</v>
          </cell>
        </row>
        <row r="179">
          <cell r="A179" t="str">
            <v>CPT</v>
          </cell>
          <cell r="B179" t="str">
            <v>CPT Drives</v>
          </cell>
          <cell r="C179">
            <v>0.99</v>
          </cell>
          <cell r="D179">
            <v>1</v>
          </cell>
          <cell r="E179">
            <v>0.99</v>
          </cell>
          <cell r="F179">
            <v>0</v>
          </cell>
        </row>
        <row r="180">
          <cell r="A180" t="str">
            <v>CPW</v>
          </cell>
          <cell r="B180" t="str">
            <v>Copperwired</v>
          </cell>
          <cell r="C180">
            <v>2.42</v>
          </cell>
          <cell r="D180">
            <v>2.48</v>
          </cell>
          <cell r="E180">
            <v>2.4</v>
          </cell>
          <cell r="F180">
            <v>-8.2000000000000007E-3</v>
          </cell>
        </row>
        <row r="181">
          <cell r="A181" t="str">
            <v>CRANE</v>
          </cell>
          <cell r="B181" t="str">
            <v>Chu Kai</v>
          </cell>
          <cell r="C181">
            <v>0.67</v>
          </cell>
          <cell r="D181">
            <v>0.67</v>
          </cell>
          <cell r="E181">
            <v>0.66</v>
          </cell>
          <cell r="F181">
            <v>1.52E-2</v>
          </cell>
        </row>
        <row r="182">
          <cell r="A182" t="str">
            <v>CRC</v>
          </cell>
          <cell r="B182" t="str">
            <v>Central Retail</v>
          </cell>
          <cell r="C182">
            <v>31.25</v>
          </cell>
          <cell r="D182">
            <v>31.5</v>
          </cell>
          <cell r="E182">
            <v>30.75</v>
          </cell>
          <cell r="F182">
            <v>0</v>
          </cell>
        </row>
        <row r="183">
          <cell r="A183" t="str">
            <v>CRD</v>
          </cell>
          <cell r="B183" t="str">
            <v>Chiangmai Rimdoi</v>
          </cell>
          <cell r="C183">
            <v>0.45</v>
          </cell>
          <cell r="D183">
            <v>0.45</v>
          </cell>
          <cell r="E183">
            <v>0.45</v>
          </cell>
          <cell r="F183">
            <v>0</v>
          </cell>
        </row>
        <row r="184">
          <cell r="A184" t="str">
            <v>CREDIT</v>
          </cell>
          <cell r="B184" t="str">
            <v>Thai Credit Bank PCL</v>
          </cell>
          <cell r="C184">
            <v>23.4</v>
          </cell>
          <cell r="D184">
            <v>23.7</v>
          </cell>
          <cell r="E184">
            <v>23.3</v>
          </cell>
          <cell r="F184">
            <v>4.3E-3</v>
          </cell>
        </row>
        <row r="185">
          <cell r="A185" t="str">
            <v>CSC</v>
          </cell>
          <cell r="B185" t="str">
            <v>Crown Seal</v>
          </cell>
          <cell r="C185">
            <v>45.25</v>
          </cell>
          <cell r="D185">
            <v>45.25</v>
          </cell>
          <cell r="E185">
            <v>45.25</v>
          </cell>
          <cell r="F185">
            <v>-5.4999999999999997E-3</v>
          </cell>
        </row>
        <row r="186">
          <cell r="A186" t="str">
            <v>CSP</v>
          </cell>
          <cell r="B186" t="str">
            <v>CSP Steel Center</v>
          </cell>
          <cell r="C186">
            <v>0.81</v>
          </cell>
          <cell r="D186">
            <v>0.84</v>
          </cell>
          <cell r="E186">
            <v>0.75</v>
          </cell>
          <cell r="F186">
            <v>0.08</v>
          </cell>
        </row>
        <row r="187">
          <cell r="A187" t="str">
            <v>CSR</v>
          </cell>
          <cell r="B187" t="str">
            <v>City Sports Recreation</v>
          </cell>
          <cell r="C187">
            <v>81</v>
          </cell>
          <cell r="D187">
            <v>81</v>
          </cell>
          <cell r="E187">
            <v>81</v>
          </cell>
          <cell r="F187">
            <v>0</v>
          </cell>
        </row>
        <row r="188">
          <cell r="A188" t="str">
            <v>CSS</v>
          </cell>
          <cell r="B188" t="str">
            <v>Communication System</v>
          </cell>
          <cell r="C188">
            <v>0.87</v>
          </cell>
          <cell r="D188">
            <v>0.88</v>
          </cell>
          <cell r="E188">
            <v>0.87</v>
          </cell>
          <cell r="F188">
            <v>0</v>
          </cell>
        </row>
        <row r="189">
          <cell r="A189" t="str">
            <v>CTW</v>
          </cell>
          <cell r="B189" t="str">
            <v>Charoong Thai Wire</v>
          </cell>
          <cell r="C189">
            <v>3.9</v>
          </cell>
          <cell r="D189">
            <v>3.92</v>
          </cell>
          <cell r="E189">
            <v>3.9</v>
          </cell>
          <cell r="F189">
            <v>-1.0200000000000001E-2</v>
          </cell>
        </row>
        <row r="190">
          <cell r="A190" t="str">
            <v>CV</v>
          </cell>
          <cell r="B190" t="str">
            <v>Clover Power PCL</v>
          </cell>
          <cell r="C190">
            <v>0.27</v>
          </cell>
          <cell r="D190">
            <v>0.27</v>
          </cell>
          <cell r="E190">
            <v>0.26</v>
          </cell>
          <cell r="F190">
            <v>3.85E-2</v>
          </cell>
        </row>
        <row r="191">
          <cell r="A191" t="str">
            <v>CWT</v>
          </cell>
          <cell r="B191" t="str">
            <v>Chai Watana Tannery</v>
          </cell>
          <cell r="C191">
            <v>1.1000000000000001</v>
          </cell>
          <cell r="D191">
            <v>1.1200000000000001</v>
          </cell>
          <cell r="E191">
            <v>1.06</v>
          </cell>
          <cell r="F191">
            <v>-1.7899999999999999E-2</v>
          </cell>
        </row>
        <row r="192">
          <cell r="A192" t="str">
            <v>D</v>
          </cell>
          <cell r="B192" t="str">
            <v>Dental Corp</v>
          </cell>
          <cell r="C192">
            <v>3.4</v>
          </cell>
          <cell r="D192">
            <v>3.4</v>
          </cell>
          <cell r="E192">
            <v>3.38</v>
          </cell>
          <cell r="F192">
            <v>5.8999999999999999E-3</v>
          </cell>
        </row>
        <row r="193">
          <cell r="A193" t="str">
            <v>DCC</v>
          </cell>
          <cell r="B193" t="str">
            <v>Dynasty Ceramic</v>
          </cell>
          <cell r="C193">
            <v>1.8</v>
          </cell>
          <cell r="D193">
            <v>1.82</v>
          </cell>
          <cell r="E193">
            <v>1.79</v>
          </cell>
          <cell r="F193">
            <v>0</v>
          </cell>
        </row>
        <row r="194">
          <cell r="A194" t="str">
            <v>DCON</v>
          </cell>
          <cell r="B194" t="str">
            <v>DCON Products</v>
          </cell>
          <cell r="C194">
            <v>0.32</v>
          </cell>
          <cell r="D194">
            <v>0.33</v>
          </cell>
          <cell r="E194">
            <v>0.32</v>
          </cell>
          <cell r="F194">
            <v>-3.0300000000000001E-2</v>
          </cell>
        </row>
        <row r="195">
          <cell r="A195" t="str">
            <v>DDD</v>
          </cell>
          <cell r="B195" t="str">
            <v>Do Day Dream</v>
          </cell>
          <cell r="C195">
            <v>10.199999999999999</v>
          </cell>
          <cell r="D195">
            <v>10.5</v>
          </cell>
          <cell r="E195">
            <v>10.199999999999999</v>
          </cell>
          <cell r="F195">
            <v>-1.9199999999999998E-2</v>
          </cell>
        </row>
        <row r="196">
          <cell r="A196" t="str">
            <v>DELTA</v>
          </cell>
          <cell r="B196" t="str">
            <v>Delta Electronics Thailand</v>
          </cell>
          <cell r="C196">
            <v>131</v>
          </cell>
          <cell r="D196">
            <v>131.5</v>
          </cell>
          <cell r="E196">
            <v>127</v>
          </cell>
          <cell r="F196">
            <v>3.9699999999999999E-2</v>
          </cell>
        </row>
        <row r="197">
          <cell r="A197" t="str">
            <v>DEMCO</v>
          </cell>
          <cell r="B197" t="str">
            <v>Demco</v>
          </cell>
          <cell r="C197">
            <v>3.48</v>
          </cell>
          <cell r="D197">
            <v>3.5</v>
          </cell>
          <cell r="E197">
            <v>3.4</v>
          </cell>
          <cell r="F197">
            <v>2.35E-2</v>
          </cell>
        </row>
        <row r="198">
          <cell r="A198" t="str">
            <v>DEXON</v>
          </cell>
          <cell r="B198" t="str">
            <v>Dexon Tech PCL</v>
          </cell>
          <cell r="C198">
            <v>1.65</v>
          </cell>
          <cell r="D198">
            <v>1.66</v>
          </cell>
          <cell r="E198">
            <v>1.62</v>
          </cell>
          <cell r="F198">
            <v>0</v>
          </cell>
        </row>
        <row r="199">
          <cell r="A199" t="str">
            <v>DHOUSE</v>
          </cell>
          <cell r="B199" t="str">
            <v>Dhouse Pattana</v>
          </cell>
          <cell r="C199">
            <v>0.6</v>
          </cell>
          <cell r="D199">
            <v>0.6</v>
          </cell>
          <cell r="E199">
            <v>0.6</v>
          </cell>
          <cell r="F199">
            <v>1.6899999999999998E-2</v>
          </cell>
        </row>
        <row r="200">
          <cell r="A200" t="str">
            <v>DITTO</v>
          </cell>
          <cell r="B200" t="str">
            <v>Ditto</v>
          </cell>
          <cell r="C200">
            <v>18.3</v>
          </cell>
          <cell r="D200">
            <v>18.5</v>
          </cell>
          <cell r="E200">
            <v>18.2</v>
          </cell>
          <cell r="F200">
            <v>0</v>
          </cell>
        </row>
        <row r="201">
          <cell r="A201" t="str">
            <v>DMT</v>
          </cell>
          <cell r="B201" t="str">
            <v>Don Muang Tollway PCL</v>
          </cell>
          <cell r="C201">
            <v>11.5</v>
          </cell>
          <cell r="D201">
            <v>11.6</v>
          </cell>
          <cell r="E201">
            <v>11.5</v>
          </cell>
          <cell r="F201">
            <v>0</v>
          </cell>
        </row>
        <row r="202">
          <cell r="A202" t="str">
            <v>DOD</v>
          </cell>
          <cell r="B202" t="str">
            <v>DOD Biotech</v>
          </cell>
          <cell r="C202">
            <v>2.54</v>
          </cell>
          <cell r="D202">
            <v>2.56</v>
          </cell>
          <cell r="E202">
            <v>2.52</v>
          </cell>
          <cell r="F202">
            <v>-1.55E-2</v>
          </cell>
        </row>
        <row r="203">
          <cell r="A203" t="str">
            <v>DOHOME</v>
          </cell>
          <cell r="B203" t="str">
            <v>Dohome</v>
          </cell>
          <cell r="C203">
            <v>9.75</v>
          </cell>
          <cell r="D203">
            <v>9.8000000000000007</v>
          </cell>
          <cell r="E203">
            <v>9.6999999999999993</v>
          </cell>
          <cell r="F203">
            <v>-5.1000000000000004E-3</v>
          </cell>
        </row>
        <row r="204">
          <cell r="A204" t="str">
            <v>DPAINT</v>
          </cell>
          <cell r="B204" t="str">
            <v>Delta Paint PCL</v>
          </cell>
          <cell r="C204">
            <v>1.82</v>
          </cell>
          <cell r="D204">
            <v>1.84</v>
          </cell>
          <cell r="E204">
            <v>1.79</v>
          </cell>
          <cell r="F204">
            <v>2.2499999999999999E-2</v>
          </cell>
        </row>
        <row r="205">
          <cell r="A205" t="str">
            <v>DRT</v>
          </cell>
          <cell r="B205" t="str">
            <v>Diamond Building</v>
          </cell>
          <cell r="C205">
            <v>7.95</v>
          </cell>
          <cell r="D205">
            <v>7.95</v>
          </cell>
          <cell r="E205">
            <v>7.9</v>
          </cell>
          <cell r="F205">
            <v>0</v>
          </cell>
        </row>
        <row r="206">
          <cell r="A206" t="str">
            <v>DTCENT</v>
          </cell>
          <cell r="B206" t="str">
            <v>DTC Enterprise PCL</v>
          </cell>
          <cell r="C206">
            <v>1.19</v>
          </cell>
          <cell r="D206">
            <v>1.19</v>
          </cell>
          <cell r="E206">
            <v>1.18</v>
          </cell>
          <cell r="F206">
            <v>8.5000000000000006E-3</v>
          </cell>
        </row>
        <row r="207">
          <cell r="A207" t="str">
            <v>DTCI</v>
          </cell>
          <cell r="B207" t="str">
            <v>DTC Industries</v>
          </cell>
          <cell r="C207">
            <v>35</v>
          </cell>
          <cell r="D207">
            <v>37.5</v>
          </cell>
          <cell r="E207">
            <v>35</v>
          </cell>
          <cell r="F207">
            <v>0</v>
          </cell>
        </row>
        <row r="208">
          <cell r="A208" t="str">
            <v>DUSIT</v>
          </cell>
          <cell r="B208" t="str">
            <v>Dusit Thani</v>
          </cell>
          <cell r="C208">
            <v>11</v>
          </cell>
          <cell r="D208">
            <v>11.1</v>
          </cell>
          <cell r="E208">
            <v>11</v>
          </cell>
          <cell r="F208">
            <v>-8.9999999999999993E-3</v>
          </cell>
        </row>
        <row r="209">
          <cell r="A209" t="str">
            <v>DV8</v>
          </cell>
          <cell r="B209" t="str">
            <v>DV 8</v>
          </cell>
          <cell r="C209">
            <v>0.47</v>
          </cell>
          <cell r="D209">
            <v>0.48</v>
          </cell>
          <cell r="E209">
            <v>0.45</v>
          </cell>
          <cell r="F209">
            <v>9.2999999999999999E-2</v>
          </cell>
        </row>
        <row r="210">
          <cell r="A210" t="str">
            <v>EA</v>
          </cell>
          <cell r="B210" t="str">
            <v>Energy Absolute</v>
          </cell>
          <cell r="C210">
            <v>7.85</v>
          </cell>
          <cell r="D210">
            <v>7.95</v>
          </cell>
          <cell r="E210">
            <v>7.8</v>
          </cell>
          <cell r="F210">
            <v>-1.26E-2</v>
          </cell>
        </row>
        <row r="211">
          <cell r="A211" t="str">
            <v>EASON</v>
          </cell>
          <cell r="B211" t="str">
            <v>Eason Paint</v>
          </cell>
          <cell r="C211">
            <v>1.23</v>
          </cell>
          <cell r="D211">
            <v>1.23</v>
          </cell>
          <cell r="E211">
            <v>1.22</v>
          </cell>
          <cell r="F211">
            <v>0</v>
          </cell>
        </row>
        <row r="212">
          <cell r="A212" t="str">
            <v>EASTW</v>
          </cell>
          <cell r="B212" t="str">
            <v>Eastern Water</v>
          </cell>
          <cell r="C212">
            <v>3.26</v>
          </cell>
          <cell r="D212">
            <v>3.3</v>
          </cell>
          <cell r="E212">
            <v>3.1</v>
          </cell>
          <cell r="F212">
            <v>4.4900000000000002E-2</v>
          </cell>
        </row>
        <row r="213">
          <cell r="A213" t="str">
            <v>ECF</v>
          </cell>
          <cell r="B213" t="str">
            <v>East Coast Furnitech</v>
          </cell>
          <cell r="C213">
            <v>0.49</v>
          </cell>
          <cell r="D213">
            <v>0.5</v>
          </cell>
          <cell r="E213">
            <v>0.48</v>
          </cell>
          <cell r="F213">
            <v>0</v>
          </cell>
        </row>
        <row r="214">
          <cell r="A214" t="str">
            <v>ECL</v>
          </cell>
          <cell r="B214" t="str">
            <v>Eastern Commercial</v>
          </cell>
          <cell r="C214">
            <v>1.07</v>
          </cell>
          <cell r="D214">
            <v>1.0900000000000001</v>
          </cell>
          <cell r="E214">
            <v>1.06</v>
          </cell>
          <cell r="F214">
            <v>9.4000000000000004E-3</v>
          </cell>
        </row>
        <row r="215">
          <cell r="A215" t="str">
            <v>EE</v>
          </cell>
          <cell r="B215" t="str">
            <v>Eternal Energy</v>
          </cell>
          <cell r="C215">
            <v>0.16</v>
          </cell>
          <cell r="D215">
            <v>0.17</v>
          </cell>
          <cell r="E215">
            <v>0.15</v>
          </cell>
          <cell r="F215">
            <v>-5.8799999999999998E-2</v>
          </cell>
        </row>
        <row r="216">
          <cell r="A216" t="str">
            <v>EFORL</v>
          </cell>
          <cell r="B216" t="str">
            <v>E for L Aim</v>
          </cell>
          <cell r="C216">
            <v>0.13</v>
          </cell>
          <cell r="D216">
            <v>0.14000000000000001</v>
          </cell>
          <cell r="E216">
            <v>0.13</v>
          </cell>
          <cell r="F216">
            <v>0</v>
          </cell>
        </row>
        <row r="217">
          <cell r="A217" t="str">
            <v>EGCO</v>
          </cell>
          <cell r="B217" t="str">
            <v>Electricity Generating</v>
          </cell>
          <cell r="C217">
            <v>121</v>
          </cell>
          <cell r="D217">
            <v>122</v>
          </cell>
          <cell r="E217">
            <v>121</v>
          </cell>
          <cell r="F217">
            <v>-1.2200000000000001E-2</v>
          </cell>
        </row>
        <row r="218">
          <cell r="A218" t="str">
            <v>EKH</v>
          </cell>
          <cell r="B218" t="str">
            <v>Ekachai Medical</v>
          </cell>
          <cell r="C218">
            <v>6.65</v>
          </cell>
          <cell r="D218">
            <v>6.65</v>
          </cell>
          <cell r="E218">
            <v>6.6</v>
          </cell>
          <cell r="F218">
            <v>0</v>
          </cell>
        </row>
        <row r="219">
          <cell r="A219" t="str">
            <v>EMC</v>
          </cell>
          <cell r="B219" t="str">
            <v>EMC PCL</v>
          </cell>
          <cell r="C219">
            <v>0.1</v>
          </cell>
          <cell r="D219">
            <v>0.1</v>
          </cell>
          <cell r="E219">
            <v>0.09</v>
          </cell>
          <cell r="F219">
            <v>0</v>
          </cell>
        </row>
        <row r="220">
          <cell r="A220" t="str">
            <v>EP</v>
          </cell>
          <cell r="B220" t="str">
            <v>Eastern Printing</v>
          </cell>
          <cell r="C220">
            <v>2.02</v>
          </cell>
          <cell r="D220">
            <v>2.12</v>
          </cell>
          <cell r="E220">
            <v>2.02</v>
          </cell>
          <cell r="F220">
            <v>-1.9400000000000001E-2</v>
          </cell>
        </row>
        <row r="221">
          <cell r="A221" t="str">
            <v>EPG</v>
          </cell>
          <cell r="B221" t="str">
            <v>Eastern Polymer</v>
          </cell>
          <cell r="C221">
            <v>4.72</v>
          </cell>
          <cell r="D221">
            <v>4.76</v>
          </cell>
          <cell r="E221">
            <v>4.7</v>
          </cell>
          <cell r="F221">
            <v>0</v>
          </cell>
        </row>
        <row r="222">
          <cell r="A222" t="str">
            <v>ERW</v>
          </cell>
          <cell r="B222" t="str">
            <v>Erawan Group</v>
          </cell>
          <cell r="C222">
            <v>3.88</v>
          </cell>
          <cell r="D222">
            <v>3.9</v>
          </cell>
          <cell r="E222">
            <v>3.82</v>
          </cell>
          <cell r="F222">
            <v>0</v>
          </cell>
        </row>
        <row r="223">
          <cell r="A223" t="str">
            <v>ESTAR</v>
          </cell>
          <cell r="B223" t="str">
            <v>Eastern Star RE</v>
          </cell>
          <cell r="C223">
            <v>0.24</v>
          </cell>
          <cell r="D223">
            <v>0.24</v>
          </cell>
          <cell r="E223">
            <v>0.23</v>
          </cell>
          <cell r="F223">
            <v>0</v>
          </cell>
        </row>
        <row r="224">
          <cell r="A224" t="str">
            <v>ETC</v>
          </cell>
          <cell r="B224" t="str">
            <v>Earth Tech Environment PCL</v>
          </cell>
          <cell r="C224">
            <v>2</v>
          </cell>
          <cell r="D224">
            <v>2.04</v>
          </cell>
          <cell r="E224">
            <v>1.99</v>
          </cell>
          <cell r="F224">
            <v>5.0000000000000001E-3</v>
          </cell>
        </row>
        <row r="225">
          <cell r="A225" t="str">
            <v>ETE</v>
          </cell>
          <cell r="B225" t="str">
            <v>Eastern Technical Eng</v>
          </cell>
          <cell r="C225">
            <v>1.06</v>
          </cell>
          <cell r="D225">
            <v>1.07</v>
          </cell>
          <cell r="E225">
            <v>1.06</v>
          </cell>
          <cell r="F225">
            <v>0</v>
          </cell>
        </row>
        <row r="226">
          <cell r="A226" t="str">
            <v>ETL</v>
          </cell>
          <cell r="B226" t="str">
            <v>Euroasia Total Logistics PCL</v>
          </cell>
          <cell r="C226">
            <v>0.74</v>
          </cell>
          <cell r="D226">
            <v>0.74</v>
          </cell>
          <cell r="E226">
            <v>0.72</v>
          </cell>
          <cell r="F226">
            <v>2.7799999999999998E-2</v>
          </cell>
        </row>
        <row r="227">
          <cell r="A227" t="str">
            <v>EURO</v>
          </cell>
          <cell r="B227" t="str">
            <v>Euro Creations PCL</v>
          </cell>
          <cell r="C227">
            <v>6.2</v>
          </cell>
          <cell r="D227">
            <v>6.25</v>
          </cell>
          <cell r="E227">
            <v>6</v>
          </cell>
          <cell r="F227">
            <v>-8.0000000000000002E-3</v>
          </cell>
        </row>
        <row r="228">
          <cell r="A228" t="str">
            <v>EVER</v>
          </cell>
          <cell r="B228" t="str">
            <v>Everland</v>
          </cell>
          <cell r="C228">
            <v>0.12</v>
          </cell>
          <cell r="D228">
            <v>0.13</v>
          </cell>
          <cell r="E228">
            <v>0.12</v>
          </cell>
          <cell r="F228">
            <v>-7.6899999999999996E-2</v>
          </cell>
        </row>
        <row r="229">
          <cell r="A229" t="str">
            <v>FANCY</v>
          </cell>
          <cell r="B229" t="str">
            <v>Fancy Wood</v>
          </cell>
          <cell r="C229">
            <v>0.4</v>
          </cell>
          <cell r="D229">
            <v>0.4</v>
          </cell>
          <cell r="E229">
            <v>0.4</v>
          </cell>
          <cell r="F229">
            <v>-2.4400000000000002E-2</v>
          </cell>
        </row>
        <row r="230">
          <cell r="A230" t="str">
            <v>FE</v>
          </cell>
          <cell r="B230" t="str">
            <v>Far East DDB</v>
          </cell>
          <cell r="C230">
            <v>175</v>
          </cell>
          <cell r="D230">
            <v>175</v>
          </cell>
          <cell r="E230">
            <v>175</v>
          </cell>
          <cell r="F230">
            <v>-7.6499999999999999E-2</v>
          </cell>
        </row>
        <row r="231">
          <cell r="A231" t="str">
            <v>FLOYD</v>
          </cell>
          <cell r="B231" t="str">
            <v>Floyd</v>
          </cell>
          <cell r="C231">
            <v>0.72</v>
          </cell>
          <cell r="D231">
            <v>0.73</v>
          </cell>
          <cell r="E231">
            <v>0.71</v>
          </cell>
          <cell r="F231">
            <v>-2.7E-2</v>
          </cell>
        </row>
        <row r="232">
          <cell r="A232" t="str">
            <v>FM</v>
          </cell>
          <cell r="B232" t="str">
            <v>Food Moments PCL</v>
          </cell>
          <cell r="C232">
            <v>4.22</v>
          </cell>
          <cell r="D232">
            <v>4.28</v>
          </cell>
          <cell r="E232">
            <v>4.2</v>
          </cell>
          <cell r="F232">
            <v>-9.4000000000000004E-3</v>
          </cell>
        </row>
        <row r="233">
          <cell r="A233" t="str">
            <v>FMT</v>
          </cell>
          <cell r="B233" t="str">
            <v>Fine Metal Technologies PCL</v>
          </cell>
          <cell r="C233">
            <v>35</v>
          </cell>
          <cell r="D233">
            <v>35</v>
          </cell>
          <cell r="E233">
            <v>35</v>
          </cell>
          <cell r="F233">
            <v>3.6999999999999998E-2</v>
          </cell>
        </row>
        <row r="234">
          <cell r="A234" t="str">
            <v>FN</v>
          </cell>
          <cell r="B234" t="str">
            <v>FN Factory Outlet</v>
          </cell>
          <cell r="C234">
            <v>1.1100000000000001</v>
          </cell>
          <cell r="D234">
            <v>1.1499999999999999</v>
          </cell>
          <cell r="E234">
            <v>1.1100000000000001</v>
          </cell>
          <cell r="F234">
            <v>9.1000000000000004E-3</v>
          </cell>
        </row>
        <row r="235">
          <cell r="A235" t="str">
            <v>FND</v>
          </cell>
          <cell r="B235" t="str">
            <v>Food and Drinks</v>
          </cell>
          <cell r="C235">
            <v>43</v>
          </cell>
          <cell r="D235">
            <v>43</v>
          </cell>
          <cell r="E235">
            <v>42.75</v>
          </cell>
          <cell r="F235">
            <v>0</v>
          </cell>
        </row>
        <row r="236">
          <cell r="A236" t="str">
            <v>FNS</v>
          </cell>
          <cell r="B236" t="str">
            <v>FNS Holdings PCL</v>
          </cell>
          <cell r="C236">
            <v>2.46</v>
          </cell>
          <cell r="D236">
            <v>2.46</v>
          </cell>
          <cell r="E236">
            <v>2.46</v>
          </cell>
          <cell r="F236">
            <v>-8.0999999999999996E-3</v>
          </cell>
        </row>
        <row r="237">
          <cell r="A237" t="str">
            <v>FORTH</v>
          </cell>
          <cell r="B237" t="str">
            <v>Forth Corp</v>
          </cell>
          <cell r="C237">
            <v>12.8</v>
          </cell>
          <cell r="D237">
            <v>13</v>
          </cell>
          <cell r="E237">
            <v>12.7</v>
          </cell>
          <cell r="F237">
            <v>0</v>
          </cell>
        </row>
        <row r="238">
          <cell r="A238" t="str">
            <v>FPI</v>
          </cell>
          <cell r="B238" t="str">
            <v>Fortune Parts</v>
          </cell>
          <cell r="C238">
            <v>2.04</v>
          </cell>
          <cell r="D238">
            <v>2.04</v>
          </cell>
          <cell r="E238">
            <v>2</v>
          </cell>
          <cell r="F238">
            <v>0.02</v>
          </cell>
        </row>
        <row r="239">
          <cell r="A239" t="str">
            <v>FPT</v>
          </cell>
          <cell r="B239" t="str">
            <v>Frasers Property Thailand</v>
          </cell>
          <cell r="C239">
            <v>13</v>
          </cell>
          <cell r="D239">
            <v>13.2</v>
          </cell>
          <cell r="E239">
            <v>13</v>
          </cell>
          <cell r="F239">
            <v>0</v>
          </cell>
        </row>
        <row r="240">
          <cell r="A240" t="str">
            <v>FSMART</v>
          </cell>
          <cell r="B240" t="str">
            <v>Forth Smart Service</v>
          </cell>
          <cell r="C240">
            <v>6.15</v>
          </cell>
          <cell r="D240">
            <v>6.2</v>
          </cell>
          <cell r="E240">
            <v>6.1</v>
          </cell>
          <cell r="F240">
            <v>0</v>
          </cell>
        </row>
        <row r="241">
          <cell r="A241" t="str">
            <v>FSX</v>
          </cell>
          <cell r="B241" t="str">
            <v>Finansia X PCL</v>
          </cell>
          <cell r="C241">
            <v>2.58</v>
          </cell>
          <cell r="D241">
            <v>2.6</v>
          </cell>
          <cell r="E241">
            <v>2.58</v>
          </cell>
          <cell r="F241">
            <v>0</v>
          </cell>
        </row>
        <row r="242">
          <cell r="A242" t="str">
            <v>FTE</v>
          </cell>
          <cell r="B242" t="str">
            <v>Firetrade Engineering</v>
          </cell>
          <cell r="C242">
            <v>1.49</v>
          </cell>
          <cell r="D242">
            <v>1.49</v>
          </cell>
          <cell r="E242">
            <v>1.49</v>
          </cell>
          <cell r="F242">
            <v>0</v>
          </cell>
        </row>
        <row r="243">
          <cell r="A243" t="str">
            <v>FTI</v>
          </cell>
          <cell r="B243" t="str">
            <v>Function International PCL</v>
          </cell>
          <cell r="C243">
            <v>2.14</v>
          </cell>
          <cell r="D243">
            <v>2.14</v>
          </cell>
          <cell r="E243">
            <v>2.14</v>
          </cell>
          <cell r="F243">
            <v>0</v>
          </cell>
        </row>
        <row r="244">
          <cell r="A244" t="str">
            <v>FVC</v>
          </cell>
          <cell r="B244" t="str">
            <v>Filler Vision PCL</v>
          </cell>
          <cell r="C244">
            <v>0.73</v>
          </cell>
          <cell r="D244">
            <v>0.74</v>
          </cell>
          <cell r="E244">
            <v>0.73</v>
          </cell>
          <cell r="F244">
            <v>-1.35E-2</v>
          </cell>
        </row>
        <row r="245">
          <cell r="A245" t="str">
            <v>GABLE</v>
          </cell>
          <cell r="B245" t="str">
            <v>G Able PCL</v>
          </cell>
          <cell r="C245">
            <v>3.68</v>
          </cell>
          <cell r="D245">
            <v>3.7</v>
          </cell>
          <cell r="E245">
            <v>3.66</v>
          </cell>
          <cell r="F245">
            <v>0</v>
          </cell>
        </row>
        <row r="246">
          <cell r="A246" t="str">
            <v>GBX</v>
          </cell>
          <cell r="B246" t="str">
            <v>Globlex Holding</v>
          </cell>
          <cell r="C246">
            <v>0.75</v>
          </cell>
          <cell r="D246">
            <v>0.75</v>
          </cell>
          <cell r="E246">
            <v>0.74</v>
          </cell>
          <cell r="F246">
            <v>0</v>
          </cell>
        </row>
        <row r="247">
          <cell r="A247" t="str">
            <v>GC</v>
          </cell>
          <cell r="B247" t="str">
            <v>Global Connections</v>
          </cell>
          <cell r="C247">
            <v>5</v>
          </cell>
          <cell r="D247">
            <v>5.05</v>
          </cell>
          <cell r="E247">
            <v>5</v>
          </cell>
          <cell r="F247">
            <v>0</v>
          </cell>
        </row>
        <row r="248">
          <cell r="A248" t="str">
            <v>GCAP</v>
          </cell>
          <cell r="B248" t="str">
            <v>G Capital</v>
          </cell>
          <cell r="C248">
            <v>0.55000000000000004</v>
          </cell>
          <cell r="D248">
            <v>0.56000000000000005</v>
          </cell>
          <cell r="E248">
            <v>0.55000000000000004</v>
          </cell>
          <cell r="F248">
            <v>-1.7899999999999999E-2</v>
          </cell>
        </row>
        <row r="249">
          <cell r="A249" t="str">
            <v>GEL</v>
          </cell>
          <cell r="B249" t="str">
            <v>General Engineering</v>
          </cell>
          <cell r="C249">
            <v>0.11</v>
          </cell>
          <cell r="D249">
            <v>0.12</v>
          </cell>
          <cell r="E249">
            <v>0.11</v>
          </cell>
          <cell r="F249">
            <v>-8.3299999999999999E-2</v>
          </cell>
        </row>
        <row r="250">
          <cell r="A250" t="str">
            <v>GENCO</v>
          </cell>
          <cell r="B250" t="str">
            <v>General Environmental</v>
          </cell>
          <cell r="C250">
            <v>0.5</v>
          </cell>
          <cell r="D250">
            <v>0.5</v>
          </cell>
          <cell r="E250">
            <v>0.49</v>
          </cell>
          <cell r="F250">
            <v>0</v>
          </cell>
        </row>
        <row r="251">
          <cell r="A251" t="str">
            <v>GFC</v>
          </cell>
          <cell r="B251" t="str">
            <v>Genesis Fertility Center PCL</v>
          </cell>
          <cell r="C251">
            <v>7.5</v>
          </cell>
          <cell r="D251">
            <v>7.55</v>
          </cell>
          <cell r="E251">
            <v>7.5</v>
          </cell>
          <cell r="F251">
            <v>-6.6E-3</v>
          </cell>
        </row>
        <row r="252">
          <cell r="A252" t="str">
            <v>GFPT</v>
          </cell>
          <cell r="B252" t="str">
            <v>GFPT</v>
          </cell>
          <cell r="C252">
            <v>11.1</v>
          </cell>
          <cell r="D252">
            <v>11.3</v>
          </cell>
          <cell r="E252">
            <v>11.1</v>
          </cell>
          <cell r="F252">
            <v>-8.8999999999999999E-3</v>
          </cell>
        </row>
        <row r="253">
          <cell r="A253" t="str">
            <v>GGC</v>
          </cell>
          <cell r="B253" t="str">
            <v>Global Green Chemicals</v>
          </cell>
          <cell r="C253">
            <v>4.4800000000000004</v>
          </cell>
          <cell r="D253">
            <v>4.5999999999999996</v>
          </cell>
          <cell r="E253">
            <v>4.4400000000000004</v>
          </cell>
          <cell r="F253">
            <v>1.3599999999999999E-2</v>
          </cell>
        </row>
        <row r="254">
          <cell r="A254" t="str">
            <v>GIFT</v>
          </cell>
          <cell r="B254" t="str">
            <v>Gift Infinite PCL</v>
          </cell>
          <cell r="C254">
            <v>3.06</v>
          </cell>
          <cell r="D254">
            <v>3.24</v>
          </cell>
          <cell r="E254">
            <v>3.06</v>
          </cell>
          <cell r="F254">
            <v>-1.9199999999999998E-2</v>
          </cell>
        </row>
        <row r="255">
          <cell r="A255" t="str">
            <v>GJS</v>
          </cell>
          <cell r="B255" t="str">
            <v>G J Steel</v>
          </cell>
          <cell r="C255">
            <v>0.17</v>
          </cell>
          <cell r="D255">
            <v>0.18</v>
          </cell>
          <cell r="E255">
            <v>0.16</v>
          </cell>
          <cell r="F255">
            <v>-5.5599999999999997E-2</v>
          </cell>
        </row>
        <row r="256">
          <cell r="A256" t="str">
            <v>GLAND</v>
          </cell>
          <cell r="B256" t="str">
            <v>Grand Canal Land</v>
          </cell>
          <cell r="C256">
            <v>1.53</v>
          </cell>
          <cell r="D256">
            <v>1.57</v>
          </cell>
          <cell r="E256">
            <v>1.51</v>
          </cell>
          <cell r="F256">
            <v>0</v>
          </cell>
        </row>
        <row r="257">
          <cell r="A257" t="str">
            <v>GLOBAL</v>
          </cell>
          <cell r="B257" t="str">
            <v>Siam Global</v>
          </cell>
          <cell r="C257">
            <v>15.5</v>
          </cell>
          <cell r="D257">
            <v>15.8</v>
          </cell>
          <cell r="E257">
            <v>15.5</v>
          </cell>
          <cell r="F257">
            <v>-1.9E-2</v>
          </cell>
        </row>
        <row r="258">
          <cell r="A258" t="str">
            <v>GLOCON</v>
          </cell>
          <cell r="B258" t="str">
            <v>Global Consumer PCL</v>
          </cell>
          <cell r="C258">
            <v>0.21</v>
          </cell>
          <cell r="D258">
            <v>0.21</v>
          </cell>
          <cell r="E258">
            <v>0.19</v>
          </cell>
          <cell r="F258">
            <v>0.05</v>
          </cell>
        </row>
        <row r="259">
          <cell r="A259" t="str">
            <v>GLORY</v>
          </cell>
          <cell r="B259" t="str">
            <v>Glory Forever PCL</v>
          </cell>
          <cell r="C259">
            <v>1.39</v>
          </cell>
          <cell r="D259">
            <v>1.42</v>
          </cell>
          <cell r="E259">
            <v>1.37</v>
          </cell>
          <cell r="F259">
            <v>7.1999999999999998E-3</v>
          </cell>
        </row>
        <row r="260">
          <cell r="A260" t="str">
            <v>GPI</v>
          </cell>
          <cell r="B260" t="str">
            <v>Grand Prix</v>
          </cell>
          <cell r="C260">
            <v>1.59</v>
          </cell>
          <cell r="D260">
            <v>1.61</v>
          </cell>
          <cell r="E260">
            <v>1.58</v>
          </cell>
          <cell r="F260">
            <v>-1.8499999999999999E-2</v>
          </cell>
        </row>
        <row r="261">
          <cell r="A261" t="str">
            <v>GPSC</v>
          </cell>
          <cell r="B261" t="str">
            <v>Global Power Synergy</v>
          </cell>
          <cell r="C261">
            <v>42</v>
          </cell>
          <cell r="D261">
            <v>42.25</v>
          </cell>
          <cell r="E261">
            <v>41.75</v>
          </cell>
          <cell r="F261">
            <v>-1.7500000000000002E-2</v>
          </cell>
        </row>
        <row r="262">
          <cell r="A262" t="str">
            <v>GRAMMY</v>
          </cell>
          <cell r="B262" t="str">
            <v>GMM Grammy</v>
          </cell>
          <cell r="C262">
            <v>8.3000000000000007</v>
          </cell>
          <cell r="D262">
            <v>8.35</v>
          </cell>
          <cell r="E262">
            <v>8.3000000000000007</v>
          </cell>
          <cell r="F262">
            <v>6.1000000000000004E-3</v>
          </cell>
        </row>
        <row r="263">
          <cell r="A263" t="str">
            <v>GRAND</v>
          </cell>
          <cell r="B263" t="str">
            <v>Grande Asset Hotels</v>
          </cell>
          <cell r="C263">
            <v>0.1</v>
          </cell>
          <cell r="D263">
            <v>0.11</v>
          </cell>
          <cell r="E263">
            <v>0.1</v>
          </cell>
          <cell r="F263">
            <v>-9.0899999999999995E-2</v>
          </cell>
        </row>
        <row r="264">
          <cell r="A264" t="str">
            <v>GREEN</v>
          </cell>
          <cell r="B264" t="str">
            <v>Green Resources</v>
          </cell>
          <cell r="C264">
            <v>1.08</v>
          </cell>
          <cell r="D264">
            <v>1.0900000000000001</v>
          </cell>
          <cell r="E264">
            <v>1.07</v>
          </cell>
          <cell r="F264">
            <v>0</v>
          </cell>
        </row>
        <row r="265">
          <cell r="A265" t="str">
            <v>GTB</v>
          </cell>
          <cell r="B265" t="str">
            <v>Getabec</v>
          </cell>
          <cell r="C265">
            <v>0.71</v>
          </cell>
          <cell r="D265">
            <v>0.71</v>
          </cell>
          <cell r="E265">
            <v>0.71</v>
          </cell>
          <cell r="F265">
            <v>0</v>
          </cell>
        </row>
        <row r="266">
          <cell r="A266" t="str">
            <v>GTV</v>
          </cell>
          <cell r="B266" t="str">
            <v>Green Tech Ventures PCL</v>
          </cell>
          <cell r="C266">
            <v>0.13</v>
          </cell>
          <cell r="D266">
            <v>0.14000000000000001</v>
          </cell>
          <cell r="E266">
            <v>0.13</v>
          </cell>
          <cell r="F266">
            <v>-7.1400000000000005E-2</v>
          </cell>
        </row>
        <row r="267">
          <cell r="A267" t="str">
            <v>GULF</v>
          </cell>
          <cell r="B267" t="str">
            <v>Gulf Energy</v>
          </cell>
          <cell r="C267">
            <v>65.75</v>
          </cell>
          <cell r="D267">
            <v>65.75</v>
          </cell>
          <cell r="E267">
            <v>64.75</v>
          </cell>
          <cell r="F267">
            <v>3.8E-3</v>
          </cell>
        </row>
        <row r="268">
          <cell r="A268" t="str">
            <v>GUNKUL</v>
          </cell>
          <cell r="B268" t="str">
            <v>Gunkul Engineering</v>
          </cell>
          <cell r="C268">
            <v>2.74</v>
          </cell>
          <cell r="D268">
            <v>2.76</v>
          </cell>
          <cell r="E268">
            <v>2.7</v>
          </cell>
          <cell r="F268">
            <v>0</v>
          </cell>
        </row>
        <row r="269">
          <cell r="A269" t="str">
            <v>GYT</v>
          </cell>
          <cell r="B269" t="str">
            <v>Goodyear</v>
          </cell>
          <cell r="C269">
            <v>157.5</v>
          </cell>
          <cell r="D269">
            <v>157.5</v>
          </cell>
          <cell r="E269">
            <v>157.5</v>
          </cell>
          <cell r="F269">
            <v>0</v>
          </cell>
        </row>
        <row r="270">
          <cell r="A270" t="str">
            <v>HANA</v>
          </cell>
          <cell r="B270" t="str">
            <v>Hana Microelectronics</v>
          </cell>
          <cell r="C270">
            <v>37.25</v>
          </cell>
          <cell r="D270">
            <v>37.5</v>
          </cell>
          <cell r="E270">
            <v>36.5</v>
          </cell>
          <cell r="F270">
            <v>1.3599999999999999E-2</v>
          </cell>
        </row>
        <row r="271">
          <cell r="A271" t="str">
            <v>HARN</v>
          </cell>
          <cell r="B271" t="str">
            <v>Harn Engineering Solutions</v>
          </cell>
          <cell r="C271">
            <v>2.1</v>
          </cell>
          <cell r="D271">
            <v>2.14</v>
          </cell>
          <cell r="E271">
            <v>2.1</v>
          </cell>
          <cell r="F271">
            <v>-1.8700000000000001E-2</v>
          </cell>
        </row>
        <row r="272">
          <cell r="A272" t="str">
            <v>HEALTH</v>
          </cell>
          <cell r="B272" t="str">
            <v>Health Empire</v>
          </cell>
          <cell r="C272">
            <v>0.9</v>
          </cell>
          <cell r="D272">
            <v>0.95</v>
          </cell>
          <cell r="E272">
            <v>0.89</v>
          </cell>
          <cell r="F272">
            <v>-5.2600000000000001E-2</v>
          </cell>
        </row>
        <row r="273">
          <cell r="A273" t="str">
            <v>HENG</v>
          </cell>
          <cell r="B273" t="str">
            <v>Heng Leasing and Capital PCL</v>
          </cell>
          <cell r="C273">
            <v>1.5</v>
          </cell>
          <cell r="D273">
            <v>1.51</v>
          </cell>
          <cell r="E273">
            <v>1.47</v>
          </cell>
          <cell r="F273">
            <v>2.0400000000000001E-2</v>
          </cell>
        </row>
        <row r="274">
          <cell r="A274" t="str">
            <v>HFT</v>
          </cell>
          <cell r="B274" t="str">
            <v>Hwa Fong Rubber</v>
          </cell>
          <cell r="C274">
            <v>4.5</v>
          </cell>
          <cell r="D274">
            <v>4.5999999999999996</v>
          </cell>
          <cell r="E274">
            <v>4.5</v>
          </cell>
          <cell r="F274">
            <v>-1.7500000000000002E-2</v>
          </cell>
        </row>
        <row r="275">
          <cell r="A275" t="str">
            <v>HL</v>
          </cell>
          <cell r="B275" t="str">
            <v>Healthlead PCL</v>
          </cell>
          <cell r="C275">
            <v>8.1</v>
          </cell>
          <cell r="D275">
            <v>8.1</v>
          </cell>
          <cell r="E275">
            <v>8.0500000000000007</v>
          </cell>
          <cell r="F275">
            <v>6.1999999999999998E-3</v>
          </cell>
        </row>
        <row r="276">
          <cell r="A276" t="str">
            <v>HMPRO</v>
          </cell>
          <cell r="B276" t="str">
            <v>Home Product Center</v>
          </cell>
          <cell r="C276">
            <v>9.5</v>
          </cell>
          <cell r="D276">
            <v>9.6</v>
          </cell>
          <cell r="E276">
            <v>9.4</v>
          </cell>
          <cell r="F276">
            <v>-1.55E-2</v>
          </cell>
        </row>
        <row r="277">
          <cell r="A277" t="str">
            <v>HPT</v>
          </cell>
          <cell r="B277" t="str">
            <v>Home Pottery</v>
          </cell>
          <cell r="C277">
            <v>0.49</v>
          </cell>
          <cell r="D277">
            <v>0.49</v>
          </cell>
          <cell r="E277">
            <v>0.48</v>
          </cell>
          <cell r="F277">
            <v>2.0799999999999999E-2</v>
          </cell>
        </row>
        <row r="278">
          <cell r="A278" t="str">
            <v>HTC</v>
          </cell>
          <cell r="B278" t="str">
            <v>Haad Thip</v>
          </cell>
          <cell r="C278">
            <v>16.5</v>
          </cell>
          <cell r="D278">
            <v>16.7</v>
          </cell>
          <cell r="E278">
            <v>16.5</v>
          </cell>
          <cell r="F278">
            <v>-6.0000000000000001E-3</v>
          </cell>
        </row>
        <row r="279">
          <cell r="A279" t="str">
            <v>HTECH</v>
          </cell>
          <cell r="B279" t="str">
            <v>Halcyon Tech</v>
          </cell>
          <cell r="C279">
            <v>4.8600000000000003</v>
          </cell>
          <cell r="D279">
            <v>4.9400000000000004</v>
          </cell>
          <cell r="E279">
            <v>4.8</v>
          </cell>
          <cell r="F279">
            <v>2.1000000000000001E-2</v>
          </cell>
        </row>
        <row r="280">
          <cell r="A280" t="str">
            <v>HUMAN</v>
          </cell>
          <cell r="B280" t="str">
            <v>Humanica</v>
          </cell>
          <cell r="C280">
            <v>10.8</v>
          </cell>
          <cell r="D280">
            <v>10.9</v>
          </cell>
          <cell r="E280">
            <v>10.8</v>
          </cell>
          <cell r="F280">
            <v>0</v>
          </cell>
        </row>
        <row r="281">
          <cell r="A281" t="str">
            <v>I2</v>
          </cell>
          <cell r="B281" t="str">
            <v>I2 Enterprise PCL</v>
          </cell>
          <cell r="C281">
            <v>1.87</v>
          </cell>
          <cell r="D281">
            <v>1.89</v>
          </cell>
          <cell r="E281">
            <v>1.87</v>
          </cell>
          <cell r="F281">
            <v>-5.3E-3</v>
          </cell>
        </row>
        <row r="282">
          <cell r="A282" t="str">
            <v>ICC</v>
          </cell>
          <cell r="B282" t="str">
            <v>ICC Intl</v>
          </cell>
          <cell r="C282">
            <v>33.5</v>
          </cell>
          <cell r="D282">
            <v>33.75</v>
          </cell>
          <cell r="E282">
            <v>33.5</v>
          </cell>
          <cell r="F282">
            <v>7.4999999999999997E-3</v>
          </cell>
        </row>
        <row r="283">
          <cell r="A283" t="str">
            <v>ICHI</v>
          </cell>
          <cell r="B283" t="str">
            <v>Ichitan Group</v>
          </cell>
          <cell r="C283">
            <v>15.4</v>
          </cell>
          <cell r="D283">
            <v>15.7</v>
          </cell>
          <cell r="E283">
            <v>15.3</v>
          </cell>
          <cell r="F283">
            <v>-2.53E-2</v>
          </cell>
        </row>
        <row r="284">
          <cell r="A284" t="str">
            <v>ICN</v>
          </cell>
          <cell r="B284" t="str">
            <v>ICN</v>
          </cell>
          <cell r="C284">
            <v>2.38</v>
          </cell>
          <cell r="D284">
            <v>2.4</v>
          </cell>
          <cell r="E284">
            <v>2.38</v>
          </cell>
          <cell r="F284">
            <v>8.5000000000000006E-3</v>
          </cell>
        </row>
        <row r="285">
          <cell r="A285" t="str">
            <v>IFS</v>
          </cell>
          <cell r="B285" t="str">
            <v>IFS Capital</v>
          </cell>
          <cell r="C285">
            <v>2.52</v>
          </cell>
          <cell r="D285">
            <v>2.52</v>
          </cell>
          <cell r="E285">
            <v>2.52</v>
          </cell>
          <cell r="F285">
            <v>0</v>
          </cell>
        </row>
        <row r="286">
          <cell r="A286" t="str">
            <v>IHL</v>
          </cell>
          <cell r="B286" t="str">
            <v>Interhides</v>
          </cell>
          <cell r="C286">
            <v>1.99</v>
          </cell>
          <cell r="D286">
            <v>2</v>
          </cell>
          <cell r="E286">
            <v>1.98</v>
          </cell>
          <cell r="F286">
            <v>-1.49E-2</v>
          </cell>
        </row>
        <row r="287">
          <cell r="A287" t="str">
            <v>IIG</v>
          </cell>
          <cell r="B287" t="str">
            <v>I I Group PCL</v>
          </cell>
          <cell r="C287">
            <v>6.25</v>
          </cell>
          <cell r="D287">
            <v>6.35</v>
          </cell>
          <cell r="E287">
            <v>6.2</v>
          </cell>
          <cell r="F287">
            <v>1.6299999999999999E-2</v>
          </cell>
        </row>
        <row r="288">
          <cell r="A288" t="str">
            <v>III</v>
          </cell>
          <cell r="B288" t="str">
            <v>Triple i Logistics</v>
          </cell>
          <cell r="C288">
            <v>6.05</v>
          </cell>
          <cell r="D288">
            <v>6.1</v>
          </cell>
          <cell r="E288">
            <v>6</v>
          </cell>
          <cell r="F288">
            <v>1.6799999999999999E-2</v>
          </cell>
        </row>
        <row r="289">
          <cell r="A289" t="str">
            <v>ILINK</v>
          </cell>
          <cell r="B289" t="str">
            <v>Interlink Communication</v>
          </cell>
          <cell r="C289">
            <v>6.2</v>
          </cell>
          <cell r="D289">
            <v>6.25</v>
          </cell>
          <cell r="E289">
            <v>6.15</v>
          </cell>
          <cell r="F289">
            <v>0</v>
          </cell>
        </row>
        <row r="290">
          <cell r="A290" t="str">
            <v>ILM</v>
          </cell>
          <cell r="B290" t="str">
            <v>Index Living Mall</v>
          </cell>
          <cell r="C290">
            <v>17.5</v>
          </cell>
          <cell r="D290">
            <v>17.600000000000001</v>
          </cell>
          <cell r="E290">
            <v>17.5</v>
          </cell>
          <cell r="F290">
            <v>-5.7000000000000002E-3</v>
          </cell>
        </row>
        <row r="291">
          <cell r="A291" t="str">
            <v>IMH</v>
          </cell>
          <cell r="B291" t="str">
            <v>Intermedical Care and Lab Hospital PCL</v>
          </cell>
          <cell r="C291">
            <v>5.15</v>
          </cell>
          <cell r="D291">
            <v>5.2</v>
          </cell>
          <cell r="E291">
            <v>5.15</v>
          </cell>
          <cell r="F291">
            <v>-1.9E-2</v>
          </cell>
        </row>
        <row r="292">
          <cell r="A292" t="str">
            <v>IND</v>
          </cell>
          <cell r="B292" t="str">
            <v>Index Intl</v>
          </cell>
          <cell r="C292">
            <v>0.89</v>
          </cell>
          <cell r="D292">
            <v>0.98</v>
          </cell>
          <cell r="E292">
            <v>0.87</v>
          </cell>
          <cell r="F292">
            <v>0.1125</v>
          </cell>
        </row>
        <row r="293">
          <cell r="A293" t="str">
            <v>INET</v>
          </cell>
          <cell r="B293" t="str">
            <v>Internet Thailand</v>
          </cell>
          <cell r="C293">
            <v>4.24</v>
          </cell>
          <cell r="D293">
            <v>4.26</v>
          </cell>
          <cell r="E293">
            <v>4.16</v>
          </cell>
          <cell r="F293">
            <v>-1.4E-2</v>
          </cell>
        </row>
        <row r="294">
          <cell r="A294" t="str">
            <v>INGRS</v>
          </cell>
          <cell r="B294" t="str">
            <v>Ingress Industrial Thailand</v>
          </cell>
          <cell r="C294">
            <v>0.36</v>
          </cell>
          <cell r="D294">
            <v>0.36</v>
          </cell>
          <cell r="E294">
            <v>0.35</v>
          </cell>
          <cell r="F294">
            <v>0</v>
          </cell>
        </row>
        <row r="295">
          <cell r="A295" t="str">
            <v>INOX</v>
          </cell>
          <cell r="B295" t="str">
            <v>POSCO Thainox</v>
          </cell>
          <cell r="C295">
            <v>0.55000000000000004</v>
          </cell>
          <cell r="D295">
            <v>0.57999999999999996</v>
          </cell>
          <cell r="E295">
            <v>0.54</v>
          </cell>
          <cell r="F295">
            <v>3.7699999999999997E-2</v>
          </cell>
        </row>
        <row r="296">
          <cell r="A296" t="str">
            <v>INSET</v>
          </cell>
          <cell r="B296" t="str">
            <v>Infraset PCL</v>
          </cell>
          <cell r="C296">
            <v>3.22</v>
          </cell>
          <cell r="D296">
            <v>3.3</v>
          </cell>
          <cell r="E296">
            <v>3.18</v>
          </cell>
          <cell r="F296">
            <v>2.5499999999999998E-2</v>
          </cell>
        </row>
        <row r="297">
          <cell r="A297" t="str">
            <v>INSURE</v>
          </cell>
          <cell r="B297" t="str">
            <v>Indara Insurance</v>
          </cell>
          <cell r="C297">
            <v>91.5</v>
          </cell>
          <cell r="D297">
            <v>91.5</v>
          </cell>
          <cell r="E297">
            <v>91.5</v>
          </cell>
          <cell r="F297">
            <v>0</v>
          </cell>
        </row>
        <row r="298">
          <cell r="A298" t="str">
            <v>INTUCH</v>
          </cell>
          <cell r="B298" t="str">
            <v>Intouch Holdings</v>
          </cell>
          <cell r="C298">
            <v>106.5</v>
          </cell>
          <cell r="D298">
            <v>107</v>
          </cell>
          <cell r="E298">
            <v>105.5</v>
          </cell>
          <cell r="F298">
            <v>-4.7000000000000002E-3</v>
          </cell>
        </row>
        <row r="299">
          <cell r="A299" t="str">
            <v>IP</v>
          </cell>
          <cell r="B299" t="str">
            <v>Inter Pharma PCL</v>
          </cell>
          <cell r="C299">
            <v>3.96</v>
          </cell>
          <cell r="D299">
            <v>4</v>
          </cell>
          <cell r="E299">
            <v>3.94</v>
          </cell>
          <cell r="F299">
            <v>0</v>
          </cell>
        </row>
        <row r="300">
          <cell r="A300" t="str">
            <v>IRC</v>
          </cell>
          <cell r="B300" t="str">
            <v>Inoue Rubber</v>
          </cell>
          <cell r="C300">
            <v>14</v>
          </cell>
          <cell r="D300">
            <v>14</v>
          </cell>
          <cell r="E300">
            <v>14</v>
          </cell>
          <cell r="F300">
            <v>0</v>
          </cell>
        </row>
        <row r="301">
          <cell r="A301" t="str">
            <v>IRCP</v>
          </cell>
          <cell r="B301" t="str">
            <v>International Research</v>
          </cell>
          <cell r="C301">
            <v>0.56999999999999995</v>
          </cell>
          <cell r="D301">
            <v>0.57999999999999996</v>
          </cell>
          <cell r="E301">
            <v>0.56999999999999995</v>
          </cell>
          <cell r="F301">
            <v>0</v>
          </cell>
        </row>
        <row r="302">
          <cell r="A302" t="str">
            <v>IRPC</v>
          </cell>
          <cell r="B302" t="str">
            <v>IRPC PCL</v>
          </cell>
          <cell r="C302">
            <v>1.49</v>
          </cell>
          <cell r="D302">
            <v>1.51</v>
          </cell>
          <cell r="E302">
            <v>1.49</v>
          </cell>
          <cell r="F302">
            <v>-6.7000000000000002E-3</v>
          </cell>
        </row>
        <row r="303">
          <cell r="A303" t="str">
            <v>IT</v>
          </cell>
          <cell r="B303" t="str">
            <v>IT City</v>
          </cell>
          <cell r="C303">
            <v>4.92</v>
          </cell>
          <cell r="D303">
            <v>4.96</v>
          </cell>
          <cell r="E303">
            <v>4.8600000000000003</v>
          </cell>
          <cell r="F303">
            <v>1.23E-2</v>
          </cell>
        </row>
        <row r="304">
          <cell r="A304" t="str">
            <v>ITC</v>
          </cell>
          <cell r="B304" t="str">
            <v>ITail PCL</v>
          </cell>
          <cell r="C304">
            <v>24.4</v>
          </cell>
          <cell r="D304">
            <v>24.8</v>
          </cell>
          <cell r="E304">
            <v>24.4</v>
          </cell>
          <cell r="F304">
            <v>-8.0999999999999996E-3</v>
          </cell>
        </row>
        <row r="305">
          <cell r="A305" t="str">
            <v>ITD</v>
          </cell>
          <cell r="B305" t="str">
            <v>Italian Thai Development</v>
          </cell>
          <cell r="C305">
            <v>0.67</v>
          </cell>
          <cell r="D305">
            <v>0.68</v>
          </cell>
          <cell r="E305">
            <v>0.66</v>
          </cell>
          <cell r="F305">
            <v>-1.47E-2</v>
          </cell>
        </row>
        <row r="306">
          <cell r="A306" t="str">
            <v>ITEL</v>
          </cell>
          <cell r="B306" t="str">
            <v>Interlink Telecom</v>
          </cell>
          <cell r="C306">
            <v>2.2999999999999998</v>
          </cell>
          <cell r="D306">
            <v>2.3199999999999998</v>
          </cell>
          <cell r="E306">
            <v>2.2599999999999998</v>
          </cell>
          <cell r="F306">
            <v>1.77E-2</v>
          </cell>
        </row>
        <row r="307">
          <cell r="A307" t="str">
            <v>ITNS</v>
          </cell>
          <cell r="B307" t="str">
            <v>International Network System PCL</v>
          </cell>
          <cell r="C307">
            <v>1.72</v>
          </cell>
          <cell r="D307">
            <v>1.72</v>
          </cell>
          <cell r="E307">
            <v>1.67</v>
          </cell>
          <cell r="F307">
            <v>5.7999999999999996E-3</v>
          </cell>
        </row>
        <row r="308">
          <cell r="A308" t="str">
            <v>ITTHI</v>
          </cell>
          <cell r="B308" t="str">
            <v>Itthirit Nice Corporation PCL</v>
          </cell>
          <cell r="C308">
            <v>2.04</v>
          </cell>
          <cell r="D308">
            <v>2.06</v>
          </cell>
          <cell r="E308">
            <v>2.04</v>
          </cell>
          <cell r="F308">
            <v>-1.9199999999999998E-2</v>
          </cell>
        </row>
        <row r="309">
          <cell r="A309" t="str">
            <v>IVL</v>
          </cell>
          <cell r="B309" t="str">
            <v>Indorama Ventures</v>
          </cell>
          <cell r="C309">
            <v>25.25</v>
          </cell>
          <cell r="D309">
            <v>25.75</v>
          </cell>
          <cell r="E309">
            <v>25.25</v>
          </cell>
          <cell r="F309">
            <v>0.01</v>
          </cell>
        </row>
        <row r="310">
          <cell r="A310" t="str">
            <v>J</v>
          </cell>
          <cell r="B310" t="str">
            <v>JAS Asset</v>
          </cell>
          <cell r="C310">
            <v>1.44</v>
          </cell>
          <cell r="D310">
            <v>1.48</v>
          </cell>
          <cell r="E310">
            <v>1.43</v>
          </cell>
          <cell r="F310">
            <v>-1.37E-2</v>
          </cell>
        </row>
        <row r="311">
          <cell r="A311" t="str">
            <v>JAK</v>
          </cell>
          <cell r="B311" t="str">
            <v>Jakpaisan Estate PCL</v>
          </cell>
          <cell r="C311">
            <v>1.3</v>
          </cell>
          <cell r="D311">
            <v>1.3</v>
          </cell>
          <cell r="E311">
            <v>1.24</v>
          </cell>
          <cell r="F311">
            <v>0.04</v>
          </cell>
        </row>
        <row r="312">
          <cell r="A312" t="str">
            <v>JAS</v>
          </cell>
          <cell r="B312" t="str">
            <v>Jasmine Intl</v>
          </cell>
          <cell r="C312">
            <v>2.2799999999999998</v>
          </cell>
          <cell r="D312">
            <v>2.2999999999999998</v>
          </cell>
          <cell r="E312">
            <v>2.2200000000000002</v>
          </cell>
          <cell r="F312">
            <v>1.7899999999999999E-2</v>
          </cell>
        </row>
        <row r="313">
          <cell r="A313" t="str">
            <v>JCK</v>
          </cell>
          <cell r="B313" t="str">
            <v>JCK International</v>
          </cell>
          <cell r="C313">
            <v>0.25</v>
          </cell>
          <cell r="D313">
            <v>0.26</v>
          </cell>
          <cell r="E313">
            <v>0.25</v>
          </cell>
          <cell r="F313">
            <v>-3.85E-2</v>
          </cell>
        </row>
        <row r="314">
          <cell r="A314" t="str">
            <v>JCKH</v>
          </cell>
          <cell r="B314" t="str">
            <v>JCK Hospitality</v>
          </cell>
          <cell r="C314">
            <v>0.03</v>
          </cell>
          <cell r="D314">
            <v>0.03</v>
          </cell>
          <cell r="E314">
            <v>0.02</v>
          </cell>
          <cell r="F314">
            <v>0</v>
          </cell>
        </row>
        <row r="315">
          <cell r="A315" t="str">
            <v>JCT</v>
          </cell>
          <cell r="B315" t="str">
            <v>Jack Chia Industries</v>
          </cell>
          <cell r="C315">
            <v>80.5</v>
          </cell>
          <cell r="D315">
            <v>80.5</v>
          </cell>
          <cell r="E315">
            <v>80.5</v>
          </cell>
          <cell r="F315">
            <v>-6.1999999999999998E-3</v>
          </cell>
        </row>
        <row r="316">
          <cell r="A316" t="str">
            <v>JDF</v>
          </cell>
          <cell r="B316" t="str">
            <v>JD Food PCL</v>
          </cell>
          <cell r="C316">
            <v>2.02</v>
          </cell>
          <cell r="D316">
            <v>2.04</v>
          </cell>
          <cell r="E316">
            <v>2</v>
          </cell>
          <cell r="F316">
            <v>0</v>
          </cell>
        </row>
        <row r="317">
          <cell r="A317" t="str">
            <v>JKN</v>
          </cell>
          <cell r="B317" t="str">
            <v>JKN Global Media</v>
          </cell>
          <cell r="C317">
            <v>0.31</v>
          </cell>
          <cell r="D317">
            <v>0.32</v>
          </cell>
          <cell r="E317">
            <v>0.25</v>
          </cell>
          <cell r="F317">
            <v>0</v>
          </cell>
        </row>
        <row r="318">
          <cell r="A318" t="str">
            <v>JMART</v>
          </cell>
          <cell r="B318" t="str">
            <v>Jay Mart</v>
          </cell>
          <cell r="C318">
            <v>15.3</v>
          </cell>
          <cell r="D318">
            <v>15.5</v>
          </cell>
          <cell r="E318">
            <v>15.2</v>
          </cell>
          <cell r="F318">
            <v>6.6E-3</v>
          </cell>
        </row>
        <row r="319">
          <cell r="A319" t="str">
            <v>JMT</v>
          </cell>
          <cell r="B319" t="str">
            <v>JMT Network Services</v>
          </cell>
          <cell r="C319">
            <v>19.600000000000001</v>
          </cell>
          <cell r="D319">
            <v>20</v>
          </cell>
          <cell r="E319">
            <v>19.600000000000001</v>
          </cell>
          <cell r="F319">
            <v>5.1000000000000004E-3</v>
          </cell>
        </row>
        <row r="320">
          <cell r="A320" t="str">
            <v>JPARK</v>
          </cell>
          <cell r="B320" t="str">
            <v>Jenkongklai PCL</v>
          </cell>
          <cell r="C320">
            <v>7.6</v>
          </cell>
          <cell r="D320">
            <v>7.6</v>
          </cell>
          <cell r="E320">
            <v>7.45</v>
          </cell>
          <cell r="F320">
            <v>2.01E-2</v>
          </cell>
        </row>
        <row r="321">
          <cell r="A321" t="str">
            <v>JR</v>
          </cell>
          <cell r="B321" t="str">
            <v>J R W Utility</v>
          </cell>
          <cell r="C321">
            <v>3.18</v>
          </cell>
          <cell r="D321">
            <v>3.18</v>
          </cell>
          <cell r="E321">
            <v>3.16</v>
          </cell>
          <cell r="F321">
            <v>0</v>
          </cell>
        </row>
        <row r="322">
          <cell r="A322" t="str">
            <v>JSP</v>
          </cell>
          <cell r="B322" t="str">
            <v>JSP Pharmaceutical Manufacturing Thailand PCL</v>
          </cell>
          <cell r="C322">
            <v>2.04</v>
          </cell>
          <cell r="D322">
            <v>2.04</v>
          </cell>
          <cell r="E322">
            <v>2.02</v>
          </cell>
          <cell r="F322">
            <v>9.9000000000000008E-3</v>
          </cell>
        </row>
        <row r="323">
          <cell r="A323" t="str">
            <v>JTS</v>
          </cell>
          <cell r="B323" t="str">
            <v>Jasmine Telecom</v>
          </cell>
          <cell r="C323">
            <v>71</v>
          </cell>
          <cell r="D323">
            <v>71.75</v>
          </cell>
          <cell r="E323">
            <v>70.5</v>
          </cell>
          <cell r="F323">
            <v>3.5000000000000001E-3</v>
          </cell>
        </row>
        <row r="324">
          <cell r="A324" t="str">
            <v>JUBILE</v>
          </cell>
          <cell r="B324" t="str">
            <v>Jubilee Enterprise</v>
          </cell>
          <cell r="C324">
            <v>13.5</v>
          </cell>
          <cell r="D324">
            <v>13.5</v>
          </cell>
          <cell r="E324">
            <v>13.4</v>
          </cell>
          <cell r="F324">
            <v>0</v>
          </cell>
        </row>
        <row r="325">
          <cell r="A325" t="str">
            <v>K</v>
          </cell>
          <cell r="B325" t="str">
            <v>Kingsmen CMTI</v>
          </cell>
          <cell r="C325">
            <v>1.31</v>
          </cell>
          <cell r="D325">
            <v>1.4</v>
          </cell>
          <cell r="E325">
            <v>1.31</v>
          </cell>
          <cell r="F325">
            <v>-2.24E-2</v>
          </cell>
        </row>
        <row r="326">
          <cell r="A326" t="str">
            <v>KAMART</v>
          </cell>
          <cell r="B326" t="str">
            <v>Karmarts</v>
          </cell>
          <cell r="C326">
            <v>11.8</v>
          </cell>
          <cell r="D326">
            <v>12</v>
          </cell>
          <cell r="E326">
            <v>11.7</v>
          </cell>
          <cell r="F326">
            <v>0</v>
          </cell>
        </row>
        <row r="327">
          <cell r="A327" t="str">
            <v>KASET</v>
          </cell>
          <cell r="B327" t="str">
            <v>Thai Ha</v>
          </cell>
          <cell r="C327">
            <v>1.01</v>
          </cell>
          <cell r="D327">
            <v>1.01</v>
          </cell>
          <cell r="E327">
            <v>0.99</v>
          </cell>
          <cell r="F327">
            <v>3.0599999999999999E-2</v>
          </cell>
        </row>
        <row r="328">
          <cell r="A328" t="str">
            <v>KBANK</v>
          </cell>
          <cell r="B328" t="str">
            <v>Kasikornbank</v>
          </cell>
          <cell r="C328">
            <v>147</v>
          </cell>
          <cell r="D328">
            <v>148.5</v>
          </cell>
          <cell r="E328">
            <v>147</v>
          </cell>
          <cell r="F328">
            <v>-1.01E-2</v>
          </cell>
        </row>
        <row r="329">
          <cell r="A329" t="str">
            <v>KBS</v>
          </cell>
          <cell r="B329" t="str">
            <v>Khonburi Sugar</v>
          </cell>
          <cell r="C329">
            <v>6.15</v>
          </cell>
          <cell r="D329">
            <v>6.35</v>
          </cell>
          <cell r="E329">
            <v>6.15</v>
          </cell>
          <cell r="F329">
            <v>-8.0999999999999996E-3</v>
          </cell>
        </row>
        <row r="330">
          <cell r="A330" t="str">
            <v>KC</v>
          </cell>
          <cell r="B330" t="str">
            <v>KC Property</v>
          </cell>
          <cell r="C330">
            <v>0.09</v>
          </cell>
          <cell r="D330">
            <v>0.1</v>
          </cell>
          <cell r="E330">
            <v>0.09</v>
          </cell>
          <cell r="F330">
            <v>0</v>
          </cell>
        </row>
        <row r="331">
          <cell r="A331" t="str">
            <v>KCAR</v>
          </cell>
          <cell r="B331" t="str">
            <v>Krungthai Car Rent</v>
          </cell>
          <cell r="C331">
            <v>4.9000000000000004</v>
          </cell>
          <cell r="D331">
            <v>4.9000000000000004</v>
          </cell>
          <cell r="E331">
            <v>4.88</v>
          </cell>
          <cell r="F331">
            <v>4.1000000000000003E-3</v>
          </cell>
        </row>
        <row r="332">
          <cell r="A332" t="str">
            <v>KCC</v>
          </cell>
          <cell r="B332" t="str">
            <v>Knight Club Capital Holding PCL</v>
          </cell>
          <cell r="C332">
            <v>2.96</v>
          </cell>
          <cell r="D332">
            <v>2.98</v>
          </cell>
          <cell r="E332">
            <v>2.96</v>
          </cell>
          <cell r="F332">
            <v>6.7999999999999996E-3</v>
          </cell>
        </row>
        <row r="333">
          <cell r="A333" t="str">
            <v>KCE</v>
          </cell>
          <cell r="B333" t="str">
            <v>KCE Electronics</v>
          </cell>
          <cell r="C333">
            <v>34</v>
          </cell>
          <cell r="D333">
            <v>34.5</v>
          </cell>
          <cell r="E333">
            <v>33.75</v>
          </cell>
          <cell r="F333">
            <v>7.4000000000000003E-3</v>
          </cell>
        </row>
        <row r="334">
          <cell r="A334" t="str">
            <v>KCG</v>
          </cell>
          <cell r="B334" t="str">
            <v>KCG Corporation PCL</v>
          </cell>
          <cell r="C334">
            <v>9.75</v>
          </cell>
          <cell r="D334">
            <v>9.8000000000000007</v>
          </cell>
          <cell r="E334">
            <v>9.6999999999999993</v>
          </cell>
          <cell r="F334">
            <v>0</v>
          </cell>
        </row>
        <row r="335">
          <cell r="A335" t="str">
            <v>KCM</v>
          </cell>
          <cell r="B335" t="str">
            <v>KC Metalsheet</v>
          </cell>
          <cell r="C335">
            <v>0.33</v>
          </cell>
          <cell r="D335">
            <v>0.34</v>
          </cell>
          <cell r="E335">
            <v>0.33</v>
          </cell>
          <cell r="F335">
            <v>-2.9399999999999999E-2</v>
          </cell>
        </row>
        <row r="336">
          <cell r="A336" t="str">
            <v>KDH</v>
          </cell>
          <cell r="B336" t="str">
            <v>Thonburi Medical Centre</v>
          </cell>
          <cell r="C336">
            <v>90</v>
          </cell>
          <cell r="D336">
            <v>90</v>
          </cell>
          <cell r="E336">
            <v>90</v>
          </cell>
          <cell r="F336">
            <v>0</v>
          </cell>
        </row>
        <row r="337">
          <cell r="A337" t="str">
            <v>KEX</v>
          </cell>
          <cell r="B337" t="str">
            <v>KEX Express</v>
          </cell>
          <cell r="C337">
            <v>2.4</v>
          </cell>
          <cell r="D337">
            <v>2.44</v>
          </cell>
          <cell r="E337">
            <v>2.4</v>
          </cell>
          <cell r="F337">
            <v>-8.3000000000000001E-3</v>
          </cell>
        </row>
        <row r="338">
          <cell r="A338" t="str">
            <v>KGEN</v>
          </cell>
          <cell r="B338" t="str">
            <v>King Gen PCL</v>
          </cell>
          <cell r="C338">
            <v>1.82</v>
          </cell>
          <cell r="D338">
            <v>1.85</v>
          </cell>
          <cell r="E338">
            <v>1.82</v>
          </cell>
          <cell r="F338">
            <v>-1.09E-2</v>
          </cell>
        </row>
        <row r="339">
          <cell r="A339" t="str">
            <v>KGI</v>
          </cell>
          <cell r="B339" t="str">
            <v>KGI Securities</v>
          </cell>
          <cell r="C339">
            <v>4.4000000000000004</v>
          </cell>
          <cell r="D339">
            <v>4.4000000000000004</v>
          </cell>
          <cell r="E339">
            <v>4.38</v>
          </cell>
          <cell r="F339">
            <v>0</v>
          </cell>
        </row>
        <row r="340">
          <cell r="A340" t="str">
            <v>KIAT</v>
          </cell>
          <cell r="B340" t="str">
            <v>Kiattana Transport</v>
          </cell>
          <cell r="C340">
            <v>0.34</v>
          </cell>
          <cell r="D340">
            <v>0.36</v>
          </cell>
          <cell r="E340">
            <v>0.34</v>
          </cell>
          <cell r="F340">
            <v>-2.86E-2</v>
          </cell>
        </row>
        <row r="341">
          <cell r="A341" t="str">
            <v>KISS</v>
          </cell>
          <cell r="B341" t="str">
            <v>Rojukiss International PCL</v>
          </cell>
          <cell r="C341">
            <v>4.5</v>
          </cell>
          <cell r="D341">
            <v>4.54</v>
          </cell>
          <cell r="E341">
            <v>4.5</v>
          </cell>
          <cell r="F341">
            <v>-4.4000000000000003E-3</v>
          </cell>
        </row>
        <row r="342">
          <cell r="A342" t="str">
            <v>KJL</v>
          </cell>
          <cell r="B342" t="str">
            <v>Kijcharoen Engineering Electric PCL</v>
          </cell>
          <cell r="C342">
            <v>7.35</v>
          </cell>
          <cell r="D342">
            <v>7.45</v>
          </cell>
          <cell r="E342">
            <v>7.2</v>
          </cell>
          <cell r="F342">
            <v>1.38E-2</v>
          </cell>
        </row>
        <row r="343">
          <cell r="A343" t="str">
            <v>KK</v>
          </cell>
          <cell r="B343" t="str">
            <v>K K Superstore Southern PCL</v>
          </cell>
          <cell r="C343">
            <v>1.61</v>
          </cell>
          <cell r="D343">
            <v>1.61</v>
          </cell>
          <cell r="E343">
            <v>1.56</v>
          </cell>
          <cell r="F343">
            <v>1.26E-2</v>
          </cell>
        </row>
        <row r="344">
          <cell r="A344" t="str">
            <v>KKC</v>
          </cell>
          <cell r="B344" t="str">
            <v>Kulthorn Kirby</v>
          </cell>
          <cell r="C344">
            <v>0.04</v>
          </cell>
          <cell r="D344">
            <v>0.04</v>
          </cell>
          <cell r="E344">
            <v>0.03</v>
          </cell>
          <cell r="F344">
            <v>0</v>
          </cell>
        </row>
        <row r="345">
          <cell r="A345" t="str">
            <v>KKP</v>
          </cell>
          <cell r="B345" t="str">
            <v>Kiatnakin Bank</v>
          </cell>
          <cell r="C345">
            <v>54.75</v>
          </cell>
          <cell r="D345">
            <v>55.25</v>
          </cell>
          <cell r="E345">
            <v>54.5</v>
          </cell>
          <cell r="F345">
            <v>1.3899999999999999E-2</v>
          </cell>
        </row>
        <row r="346">
          <cell r="A346" t="str">
            <v>KLINIQ</v>
          </cell>
          <cell r="B346" t="str">
            <v>Klinique Medical Clinic PCL</v>
          </cell>
          <cell r="C346">
            <v>31.5</v>
          </cell>
          <cell r="D346">
            <v>32</v>
          </cell>
          <cell r="E346">
            <v>31.25</v>
          </cell>
          <cell r="F346">
            <v>-7.9000000000000008E-3</v>
          </cell>
        </row>
        <row r="347">
          <cell r="A347" t="str">
            <v>KOOL</v>
          </cell>
          <cell r="B347" t="str">
            <v>Masterkool Intl</v>
          </cell>
          <cell r="C347">
            <v>0.39</v>
          </cell>
          <cell r="D347">
            <v>0.39</v>
          </cell>
          <cell r="E347">
            <v>0.39</v>
          </cell>
          <cell r="F347">
            <v>0</v>
          </cell>
        </row>
        <row r="348">
          <cell r="A348" t="str">
            <v>KSL</v>
          </cell>
          <cell r="B348" t="str">
            <v>Khon Kaen Sugar</v>
          </cell>
          <cell r="C348">
            <v>2.04</v>
          </cell>
          <cell r="D348">
            <v>2.06</v>
          </cell>
          <cell r="E348">
            <v>2.04</v>
          </cell>
          <cell r="F348">
            <v>0</v>
          </cell>
        </row>
        <row r="349">
          <cell r="A349" t="str">
            <v>KTB</v>
          </cell>
          <cell r="B349" t="str">
            <v>Krung Thai Bank</v>
          </cell>
          <cell r="C349">
            <v>20.9</v>
          </cell>
          <cell r="D349">
            <v>20.9</v>
          </cell>
          <cell r="E349">
            <v>20.7</v>
          </cell>
          <cell r="F349">
            <v>0</v>
          </cell>
        </row>
        <row r="350">
          <cell r="A350" t="str">
            <v>KTC</v>
          </cell>
          <cell r="B350" t="str">
            <v>Krungthai Card</v>
          </cell>
          <cell r="C350">
            <v>48</v>
          </cell>
          <cell r="D350">
            <v>48.5</v>
          </cell>
          <cell r="E350">
            <v>48</v>
          </cell>
          <cell r="F350">
            <v>-5.1999999999999998E-3</v>
          </cell>
        </row>
        <row r="351">
          <cell r="A351" t="str">
            <v>KTIS</v>
          </cell>
          <cell r="B351" t="str">
            <v>Kaset Thai Intl Sugar</v>
          </cell>
          <cell r="C351">
            <v>2.82</v>
          </cell>
          <cell r="D351">
            <v>2.82</v>
          </cell>
          <cell r="E351">
            <v>2.82</v>
          </cell>
          <cell r="F351">
            <v>-7.0000000000000001E-3</v>
          </cell>
        </row>
        <row r="352">
          <cell r="A352" t="str">
            <v>KTMS</v>
          </cell>
          <cell r="B352" t="str">
            <v>KT Medical Service PCL</v>
          </cell>
          <cell r="C352">
            <v>2.4</v>
          </cell>
          <cell r="D352">
            <v>2.4</v>
          </cell>
          <cell r="E352">
            <v>2.4</v>
          </cell>
          <cell r="F352">
            <v>8.3999999999999995E-3</v>
          </cell>
        </row>
        <row r="353">
          <cell r="A353" t="str">
            <v>KUMWEL</v>
          </cell>
          <cell r="B353" t="str">
            <v>Kumwell</v>
          </cell>
          <cell r="C353">
            <v>1.71</v>
          </cell>
          <cell r="D353">
            <v>1.74</v>
          </cell>
          <cell r="E353">
            <v>1.71</v>
          </cell>
          <cell r="F353">
            <v>-1.72E-2</v>
          </cell>
        </row>
        <row r="354">
          <cell r="A354" t="str">
            <v>KUN</v>
          </cell>
          <cell r="B354" t="str">
            <v>Villa Kunalai Co</v>
          </cell>
          <cell r="C354">
            <v>1.3</v>
          </cell>
          <cell r="D354">
            <v>1.3</v>
          </cell>
          <cell r="E354">
            <v>1.27</v>
          </cell>
          <cell r="F354">
            <v>-1.52E-2</v>
          </cell>
        </row>
        <row r="355">
          <cell r="A355" t="str">
            <v>KWC</v>
          </cell>
          <cell r="B355" t="str">
            <v>Krungdhep Sophon</v>
          </cell>
          <cell r="C355">
            <v>322</v>
          </cell>
          <cell r="D355">
            <v>366</v>
          </cell>
          <cell r="E355">
            <v>322</v>
          </cell>
          <cell r="F355">
            <v>0</v>
          </cell>
        </row>
        <row r="356">
          <cell r="A356" t="str">
            <v>KWI</v>
          </cell>
          <cell r="B356" t="str">
            <v>KWI PCL</v>
          </cell>
          <cell r="C356">
            <v>0.51</v>
          </cell>
          <cell r="D356">
            <v>0.56000000000000005</v>
          </cell>
          <cell r="E356">
            <v>0.48</v>
          </cell>
          <cell r="F356">
            <v>8.5099999999999995E-2</v>
          </cell>
        </row>
        <row r="357">
          <cell r="A357" t="str">
            <v>KWM</v>
          </cell>
          <cell r="B357" t="str">
            <v>K. W. Metal Work</v>
          </cell>
          <cell r="C357">
            <v>1.34</v>
          </cell>
          <cell r="D357">
            <v>1.34</v>
          </cell>
          <cell r="E357">
            <v>1.31</v>
          </cell>
          <cell r="F357">
            <v>0</v>
          </cell>
        </row>
        <row r="358">
          <cell r="A358" t="str">
            <v>KYE</v>
          </cell>
          <cell r="B358" t="str">
            <v>Kang Yong Electric</v>
          </cell>
          <cell r="C358">
            <v>292</v>
          </cell>
          <cell r="D358">
            <v>293</v>
          </cell>
          <cell r="E358">
            <v>292</v>
          </cell>
          <cell r="F358">
            <v>0</v>
          </cell>
        </row>
        <row r="359">
          <cell r="A359" t="str">
            <v>LALIN</v>
          </cell>
          <cell r="B359" t="str">
            <v>Lalin Property</v>
          </cell>
          <cell r="C359">
            <v>6.4</v>
          </cell>
          <cell r="D359">
            <v>6.5</v>
          </cell>
          <cell r="E359">
            <v>6.4</v>
          </cell>
          <cell r="F359">
            <v>0</v>
          </cell>
        </row>
        <row r="360">
          <cell r="A360" t="str">
            <v>LANNA</v>
          </cell>
          <cell r="B360" t="str">
            <v>Lanna Resources</v>
          </cell>
          <cell r="C360">
            <v>16.2</v>
          </cell>
          <cell r="D360">
            <v>16.2</v>
          </cell>
          <cell r="E360">
            <v>16.100000000000001</v>
          </cell>
          <cell r="F360">
            <v>6.1999999999999998E-3</v>
          </cell>
        </row>
        <row r="361">
          <cell r="A361" t="str">
            <v>LDC</v>
          </cell>
          <cell r="B361" t="str">
            <v>LDC Dental</v>
          </cell>
          <cell r="C361">
            <v>0.59</v>
          </cell>
          <cell r="D361">
            <v>0.6</v>
          </cell>
          <cell r="E361">
            <v>0.59</v>
          </cell>
          <cell r="F361">
            <v>1.72E-2</v>
          </cell>
        </row>
        <row r="362">
          <cell r="A362" t="str">
            <v>LEE</v>
          </cell>
          <cell r="B362" t="str">
            <v>Lee Feed Mill</v>
          </cell>
          <cell r="C362">
            <v>2.5</v>
          </cell>
          <cell r="D362">
            <v>2.52</v>
          </cell>
          <cell r="E362">
            <v>2.5</v>
          </cell>
          <cell r="F362">
            <v>0</v>
          </cell>
        </row>
        <row r="363">
          <cell r="A363" t="str">
            <v>LEO</v>
          </cell>
          <cell r="B363" t="str">
            <v>Leo Global</v>
          </cell>
          <cell r="C363">
            <v>3.92</v>
          </cell>
          <cell r="D363">
            <v>3.94</v>
          </cell>
          <cell r="E363">
            <v>3.92</v>
          </cell>
          <cell r="F363">
            <v>-5.1000000000000004E-3</v>
          </cell>
        </row>
        <row r="364">
          <cell r="A364" t="str">
            <v>LH</v>
          </cell>
          <cell r="B364" t="str">
            <v>Land and Houses</v>
          </cell>
          <cell r="C364">
            <v>5.75</v>
          </cell>
          <cell r="D364">
            <v>5.8</v>
          </cell>
          <cell r="E364">
            <v>5.7</v>
          </cell>
          <cell r="F364">
            <v>-8.6E-3</v>
          </cell>
        </row>
        <row r="365">
          <cell r="A365" t="str">
            <v>LHFG</v>
          </cell>
          <cell r="B365" t="str">
            <v>LH Financial</v>
          </cell>
          <cell r="C365">
            <v>0.85</v>
          </cell>
          <cell r="D365">
            <v>0.86</v>
          </cell>
          <cell r="E365">
            <v>0.84</v>
          </cell>
          <cell r="F365">
            <v>0</v>
          </cell>
        </row>
        <row r="366">
          <cell r="A366" t="str">
            <v>LHK</v>
          </cell>
          <cell r="B366" t="str">
            <v>Lohakit Metal</v>
          </cell>
          <cell r="C366">
            <v>3.88</v>
          </cell>
          <cell r="D366">
            <v>3.9</v>
          </cell>
          <cell r="E366">
            <v>3.84</v>
          </cell>
          <cell r="F366">
            <v>0</v>
          </cell>
        </row>
        <row r="367">
          <cell r="A367" t="str">
            <v>LIT</v>
          </cell>
          <cell r="B367" t="str">
            <v>Lease IT</v>
          </cell>
          <cell r="C367">
            <v>1.1100000000000001</v>
          </cell>
          <cell r="D367">
            <v>1.1299999999999999</v>
          </cell>
          <cell r="E367">
            <v>1.1000000000000001</v>
          </cell>
          <cell r="F367">
            <v>2.7799999999999998E-2</v>
          </cell>
        </row>
        <row r="368">
          <cell r="A368" t="str">
            <v>LNE</v>
          </cell>
          <cell r="B368" t="str">
            <v>Lighting and Equipment</v>
          </cell>
          <cell r="C368">
            <v>1.2</v>
          </cell>
          <cell r="D368">
            <v>1.23</v>
          </cell>
          <cell r="E368">
            <v>1.2</v>
          </cell>
          <cell r="F368">
            <v>0</v>
          </cell>
        </row>
        <row r="369">
          <cell r="A369" t="str">
            <v>LOXLEY</v>
          </cell>
          <cell r="B369" t="str">
            <v>Loxley PCL</v>
          </cell>
          <cell r="C369">
            <v>1.42</v>
          </cell>
          <cell r="D369">
            <v>1.42</v>
          </cell>
          <cell r="E369">
            <v>1.41</v>
          </cell>
          <cell r="F369">
            <v>7.1000000000000004E-3</v>
          </cell>
        </row>
        <row r="370">
          <cell r="A370" t="str">
            <v>LPH</v>
          </cell>
          <cell r="B370" t="str">
            <v>Ladprao Hospital</v>
          </cell>
          <cell r="C370">
            <v>4.5</v>
          </cell>
          <cell r="D370">
            <v>4.5</v>
          </cell>
          <cell r="E370">
            <v>4.4800000000000004</v>
          </cell>
          <cell r="F370">
            <v>0</v>
          </cell>
        </row>
        <row r="371">
          <cell r="A371" t="str">
            <v>LPN</v>
          </cell>
          <cell r="B371" t="str">
            <v>LPN Develop</v>
          </cell>
          <cell r="C371">
            <v>3.02</v>
          </cell>
          <cell r="D371">
            <v>3.04</v>
          </cell>
          <cell r="E371">
            <v>3.02</v>
          </cell>
          <cell r="F371">
            <v>-1.3100000000000001E-2</v>
          </cell>
        </row>
        <row r="372">
          <cell r="A372" t="str">
            <v>LRH</v>
          </cell>
          <cell r="B372" t="str">
            <v>Laguna Resorts Hotels</v>
          </cell>
          <cell r="C372">
            <v>38.25</v>
          </cell>
          <cell r="D372">
            <v>38.25</v>
          </cell>
          <cell r="E372">
            <v>38.25</v>
          </cell>
          <cell r="F372">
            <v>6.6E-3</v>
          </cell>
        </row>
        <row r="373">
          <cell r="A373" t="str">
            <v>LST</v>
          </cell>
          <cell r="B373" t="str">
            <v>Lam Soon</v>
          </cell>
          <cell r="C373">
            <v>4.8600000000000003</v>
          </cell>
          <cell r="D373">
            <v>4.8600000000000003</v>
          </cell>
          <cell r="E373">
            <v>4.8600000000000003</v>
          </cell>
          <cell r="F373">
            <v>4.1000000000000003E-3</v>
          </cell>
        </row>
        <row r="374">
          <cell r="A374" t="str">
            <v>LTS</v>
          </cell>
          <cell r="B374" t="str">
            <v>Light Up Total Solution PCL</v>
          </cell>
          <cell r="C374">
            <v>11.2</v>
          </cell>
          <cell r="D374">
            <v>11.4</v>
          </cell>
          <cell r="E374">
            <v>11.2</v>
          </cell>
          <cell r="F374">
            <v>1.8200000000000001E-2</v>
          </cell>
        </row>
        <row r="375">
          <cell r="A375" t="str">
            <v>M</v>
          </cell>
          <cell r="B375" t="str">
            <v>MK Restaurant</v>
          </cell>
          <cell r="C375">
            <v>26.75</v>
          </cell>
          <cell r="D375">
            <v>27.25</v>
          </cell>
          <cell r="E375">
            <v>26.75</v>
          </cell>
          <cell r="F375">
            <v>-9.2999999999999992E-3</v>
          </cell>
        </row>
        <row r="376">
          <cell r="A376" t="str">
            <v>MAGURO</v>
          </cell>
          <cell r="B376" t="str">
            <v>Maguro PCL</v>
          </cell>
          <cell r="C376">
            <v>17.399999999999999</v>
          </cell>
          <cell r="D376">
            <v>17.7</v>
          </cell>
          <cell r="E376">
            <v>17.2</v>
          </cell>
          <cell r="F376">
            <v>5.7999999999999996E-3</v>
          </cell>
        </row>
        <row r="377">
          <cell r="A377" t="str">
            <v>MAJOR</v>
          </cell>
          <cell r="B377" t="str">
            <v>Major Cineplex</v>
          </cell>
          <cell r="C377">
            <v>14.9</v>
          </cell>
          <cell r="D377">
            <v>15.1</v>
          </cell>
          <cell r="E377">
            <v>14.8</v>
          </cell>
          <cell r="F377">
            <v>6.7999999999999996E-3</v>
          </cell>
        </row>
        <row r="378">
          <cell r="A378" t="str">
            <v>MALEE</v>
          </cell>
          <cell r="B378" t="str">
            <v>Malee Group</v>
          </cell>
          <cell r="C378">
            <v>11.4</v>
          </cell>
          <cell r="D378">
            <v>11.6</v>
          </cell>
          <cell r="E378">
            <v>11.3</v>
          </cell>
          <cell r="F378">
            <v>0</v>
          </cell>
        </row>
        <row r="379">
          <cell r="A379" t="str">
            <v>MANRIN</v>
          </cell>
          <cell r="B379" t="str">
            <v>Mandarin Hotel</v>
          </cell>
          <cell r="C379">
            <v>31</v>
          </cell>
          <cell r="D379">
            <v>31</v>
          </cell>
          <cell r="E379">
            <v>31</v>
          </cell>
          <cell r="F379">
            <v>-4.6199999999999998E-2</v>
          </cell>
        </row>
        <row r="380">
          <cell r="A380" t="str">
            <v>MASTER</v>
          </cell>
          <cell r="B380" t="str">
            <v>Master Style PCL</v>
          </cell>
          <cell r="C380">
            <v>47.75</v>
          </cell>
          <cell r="D380">
            <v>47.75</v>
          </cell>
          <cell r="E380">
            <v>47.25</v>
          </cell>
          <cell r="F380">
            <v>1.06E-2</v>
          </cell>
        </row>
        <row r="381">
          <cell r="A381" t="str">
            <v>MATCH</v>
          </cell>
          <cell r="B381" t="str">
            <v>Matching Maximize</v>
          </cell>
          <cell r="C381">
            <v>1.43</v>
          </cell>
          <cell r="D381">
            <v>1.43</v>
          </cell>
          <cell r="E381">
            <v>1.42</v>
          </cell>
          <cell r="F381">
            <v>2.8799999999999999E-2</v>
          </cell>
        </row>
        <row r="382">
          <cell r="A382" t="str">
            <v>MATI</v>
          </cell>
          <cell r="B382" t="str">
            <v>Matichon</v>
          </cell>
          <cell r="C382">
            <v>6.8</v>
          </cell>
          <cell r="D382">
            <v>6.8</v>
          </cell>
          <cell r="E382">
            <v>6.55</v>
          </cell>
          <cell r="F382">
            <v>0</v>
          </cell>
        </row>
        <row r="383">
          <cell r="A383" t="str">
            <v>MBAX</v>
          </cell>
          <cell r="B383" t="str">
            <v>Multibax</v>
          </cell>
          <cell r="C383">
            <v>2.88</v>
          </cell>
          <cell r="D383">
            <v>2.9</v>
          </cell>
          <cell r="E383">
            <v>2.88</v>
          </cell>
          <cell r="F383">
            <v>-6.8999999999999999E-3</v>
          </cell>
        </row>
        <row r="384">
          <cell r="A384" t="str">
            <v>MBK</v>
          </cell>
          <cell r="B384" t="str">
            <v>MBK PCL</v>
          </cell>
          <cell r="C384">
            <v>19.399999999999999</v>
          </cell>
          <cell r="D384">
            <v>19.600000000000001</v>
          </cell>
          <cell r="E384">
            <v>19.399999999999999</v>
          </cell>
          <cell r="F384">
            <v>0</v>
          </cell>
        </row>
        <row r="385">
          <cell r="A385" t="str">
            <v>MC</v>
          </cell>
          <cell r="B385" t="str">
            <v>MC Group</v>
          </cell>
          <cell r="C385">
            <v>12.3</v>
          </cell>
          <cell r="D385">
            <v>12.6</v>
          </cell>
          <cell r="E385">
            <v>12.2</v>
          </cell>
          <cell r="F385">
            <v>-3.15E-2</v>
          </cell>
        </row>
        <row r="386">
          <cell r="A386" t="str">
            <v>MCA</v>
          </cell>
          <cell r="B386" t="str">
            <v>Market Connections Asia PCL</v>
          </cell>
          <cell r="C386">
            <v>1.87</v>
          </cell>
          <cell r="D386">
            <v>1.89</v>
          </cell>
          <cell r="E386">
            <v>1.85</v>
          </cell>
          <cell r="F386">
            <v>-5.3E-3</v>
          </cell>
        </row>
        <row r="387">
          <cell r="A387" t="str">
            <v>MCOT</v>
          </cell>
          <cell r="B387" t="str">
            <v>MCOT PCL</v>
          </cell>
          <cell r="C387">
            <v>7.5</v>
          </cell>
          <cell r="D387">
            <v>7.8</v>
          </cell>
          <cell r="E387">
            <v>7.45</v>
          </cell>
          <cell r="F387">
            <v>1.35E-2</v>
          </cell>
        </row>
        <row r="388">
          <cell r="A388" t="str">
            <v>MCS</v>
          </cell>
          <cell r="B388" t="str">
            <v>MCS Steel</v>
          </cell>
          <cell r="C388">
            <v>7.25</v>
          </cell>
          <cell r="D388">
            <v>7.25</v>
          </cell>
          <cell r="E388">
            <v>7.2</v>
          </cell>
          <cell r="F388">
            <v>0</v>
          </cell>
        </row>
        <row r="389">
          <cell r="A389" t="str">
            <v>MDX</v>
          </cell>
          <cell r="B389" t="str">
            <v>MDX</v>
          </cell>
          <cell r="C389">
            <v>3.94</v>
          </cell>
          <cell r="D389">
            <v>4</v>
          </cell>
          <cell r="E389">
            <v>3.9</v>
          </cell>
          <cell r="F389">
            <v>1.03E-2</v>
          </cell>
        </row>
        <row r="390">
          <cell r="A390" t="str">
            <v>MEB</v>
          </cell>
          <cell r="B390" t="str">
            <v>MEP Corporation PCL</v>
          </cell>
          <cell r="C390">
            <v>30.25</v>
          </cell>
          <cell r="D390">
            <v>30.75</v>
          </cell>
          <cell r="E390">
            <v>30.25</v>
          </cell>
          <cell r="F390">
            <v>0</v>
          </cell>
        </row>
        <row r="391">
          <cell r="A391" t="str">
            <v>MEDEZE</v>
          </cell>
          <cell r="B391" t="str">
            <v>Medeze PCL</v>
          </cell>
          <cell r="C391">
            <v>10.3</v>
          </cell>
          <cell r="D391">
            <v>10.3</v>
          </cell>
          <cell r="E391">
            <v>10</v>
          </cell>
          <cell r="F391">
            <v>1.9800000000000002E-2</v>
          </cell>
        </row>
        <row r="392">
          <cell r="A392" t="str">
            <v>MEGA</v>
          </cell>
          <cell r="B392" t="str">
            <v>Mega Lifesciences</v>
          </cell>
          <cell r="C392">
            <v>39.25</v>
          </cell>
          <cell r="D392">
            <v>40</v>
          </cell>
          <cell r="E392">
            <v>39</v>
          </cell>
          <cell r="F392">
            <v>2.6100000000000002E-2</v>
          </cell>
        </row>
        <row r="393">
          <cell r="A393" t="str">
            <v>MENA</v>
          </cell>
          <cell r="B393" t="str">
            <v>Mena Transport PCL</v>
          </cell>
          <cell r="C393">
            <v>1.21</v>
          </cell>
          <cell r="D393">
            <v>1.23</v>
          </cell>
          <cell r="E393">
            <v>1.19</v>
          </cell>
          <cell r="F393">
            <v>8.3000000000000001E-3</v>
          </cell>
        </row>
        <row r="394">
          <cell r="A394" t="str">
            <v>META</v>
          </cell>
          <cell r="B394" t="str">
            <v>Meta</v>
          </cell>
          <cell r="C394">
            <v>0.17</v>
          </cell>
          <cell r="D394">
            <v>0.18</v>
          </cell>
          <cell r="E394">
            <v>0.16</v>
          </cell>
          <cell r="F394">
            <v>0</v>
          </cell>
        </row>
        <row r="395">
          <cell r="A395" t="str">
            <v>METCO</v>
          </cell>
          <cell r="B395" t="str">
            <v>Muramoto Electron</v>
          </cell>
          <cell r="C395">
            <v>191.5</v>
          </cell>
          <cell r="D395">
            <v>192.5</v>
          </cell>
          <cell r="E395">
            <v>191.5</v>
          </cell>
          <cell r="F395">
            <v>-5.1999999999999998E-3</v>
          </cell>
        </row>
        <row r="396">
          <cell r="A396" t="str">
            <v>MFC</v>
          </cell>
          <cell r="B396" t="str">
            <v>MFC Asset Management</v>
          </cell>
          <cell r="C396">
            <v>29.25</v>
          </cell>
          <cell r="D396">
            <v>29.5</v>
          </cell>
          <cell r="E396">
            <v>29</v>
          </cell>
          <cell r="F396">
            <v>0</v>
          </cell>
        </row>
        <row r="397">
          <cell r="A397" t="str">
            <v>MFEC</v>
          </cell>
          <cell r="B397" t="str">
            <v>MFEC</v>
          </cell>
          <cell r="C397">
            <v>6.05</v>
          </cell>
          <cell r="D397">
            <v>6.2</v>
          </cell>
          <cell r="E397">
            <v>6.05</v>
          </cell>
          <cell r="F397">
            <v>0</v>
          </cell>
        </row>
        <row r="398">
          <cell r="A398" t="str">
            <v>MGC</v>
          </cell>
          <cell r="B398" t="str">
            <v>Millennium Corporation Asia</v>
          </cell>
          <cell r="C398">
            <v>4</v>
          </cell>
          <cell r="D398">
            <v>4.0199999999999996</v>
          </cell>
          <cell r="E398">
            <v>3.98</v>
          </cell>
          <cell r="F398">
            <v>-9.9000000000000008E-3</v>
          </cell>
        </row>
        <row r="399">
          <cell r="A399" t="str">
            <v>MGI</v>
          </cell>
          <cell r="B399" t="str">
            <v>Miss Grand International PCL</v>
          </cell>
          <cell r="C399">
            <v>14.5</v>
          </cell>
          <cell r="D399">
            <v>14.5</v>
          </cell>
          <cell r="E399">
            <v>14.3</v>
          </cell>
          <cell r="F399">
            <v>-6.7999999999999996E-3</v>
          </cell>
        </row>
        <row r="400">
          <cell r="A400" t="str">
            <v>MGT</v>
          </cell>
          <cell r="B400" t="str">
            <v>Megachem Thailand</v>
          </cell>
          <cell r="C400">
            <v>2.08</v>
          </cell>
          <cell r="D400">
            <v>2.1</v>
          </cell>
          <cell r="E400">
            <v>2.08</v>
          </cell>
          <cell r="F400">
            <v>9.7000000000000003E-3</v>
          </cell>
        </row>
        <row r="401">
          <cell r="A401" t="str">
            <v>MICRO</v>
          </cell>
          <cell r="B401" t="str">
            <v>Micro Leasing PCL</v>
          </cell>
          <cell r="C401">
            <v>1.52</v>
          </cell>
          <cell r="D401">
            <v>1.55</v>
          </cell>
          <cell r="E401">
            <v>1.49</v>
          </cell>
          <cell r="F401">
            <v>6.6E-3</v>
          </cell>
        </row>
        <row r="402">
          <cell r="A402" t="str">
            <v>MIDA</v>
          </cell>
          <cell r="B402" t="str">
            <v>Mida Assets</v>
          </cell>
          <cell r="C402">
            <v>0.44</v>
          </cell>
          <cell r="D402">
            <v>0.46</v>
          </cell>
          <cell r="E402">
            <v>0.44</v>
          </cell>
          <cell r="F402">
            <v>0</v>
          </cell>
        </row>
        <row r="403">
          <cell r="A403" t="str">
            <v>MILL</v>
          </cell>
          <cell r="B403" t="str">
            <v>Millcon Steel</v>
          </cell>
          <cell r="C403">
            <v>0.1</v>
          </cell>
          <cell r="D403">
            <v>0.1</v>
          </cell>
          <cell r="E403">
            <v>0.1</v>
          </cell>
          <cell r="F403">
            <v>0.1111</v>
          </cell>
        </row>
        <row r="404">
          <cell r="A404" t="str">
            <v>MINT</v>
          </cell>
          <cell r="B404" t="str">
            <v>Minor Intl</v>
          </cell>
          <cell r="C404">
            <v>26.5</v>
          </cell>
          <cell r="D404">
            <v>27</v>
          </cell>
          <cell r="E404">
            <v>26.5</v>
          </cell>
          <cell r="F404">
            <v>-1.8499999999999999E-2</v>
          </cell>
        </row>
        <row r="405">
          <cell r="A405" t="str">
            <v>MITSIB</v>
          </cell>
          <cell r="B405" t="str">
            <v>Mitsib</v>
          </cell>
          <cell r="C405">
            <v>0.74</v>
          </cell>
          <cell r="D405">
            <v>0.74</v>
          </cell>
          <cell r="E405">
            <v>0.72</v>
          </cell>
          <cell r="F405">
            <v>0</v>
          </cell>
        </row>
        <row r="406">
          <cell r="A406" t="str">
            <v>MJD</v>
          </cell>
          <cell r="B406" t="str">
            <v>Major Development</v>
          </cell>
          <cell r="C406">
            <v>1.1000000000000001</v>
          </cell>
          <cell r="D406">
            <v>1.1000000000000001</v>
          </cell>
          <cell r="E406">
            <v>1.06</v>
          </cell>
          <cell r="F406">
            <v>0</v>
          </cell>
        </row>
        <row r="407">
          <cell r="A407" t="str">
            <v>MK</v>
          </cell>
          <cell r="B407" t="str">
            <v>MK RE Develop</v>
          </cell>
          <cell r="C407">
            <v>1.76</v>
          </cell>
          <cell r="D407">
            <v>1.8</v>
          </cell>
          <cell r="E407">
            <v>1.73</v>
          </cell>
          <cell r="F407">
            <v>-3.3000000000000002E-2</v>
          </cell>
        </row>
        <row r="408">
          <cell r="A408" t="str">
            <v>ML</v>
          </cell>
          <cell r="B408" t="str">
            <v>Mida Leasing</v>
          </cell>
          <cell r="C408">
            <v>0.73</v>
          </cell>
          <cell r="D408">
            <v>0.75</v>
          </cell>
          <cell r="E408">
            <v>0.72</v>
          </cell>
          <cell r="F408">
            <v>-1.35E-2</v>
          </cell>
        </row>
        <row r="409">
          <cell r="A409" t="str">
            <v>MODERN</v>
          </cell>
          <cell r="B409" t="str">
            <v>Modernform</v>
          </cell>
          <cell r="C409">
            <v>2.64</v>
          </cell>
          <cell r="D409">
            <v>2.64</v>
          </cell>
          <cell r="E409">
            <v>2.6</v>
          </cell>
          <cell r="F409">
            <v>0</v>
          </cell>
        </row>
        <row r="410">
          <cell r="A410" t="str">
            <v>MONO</v>
          </cell>
          <cell r="B410" t="str">
            <v>Mono Tech</v>
          </cell>
          <cell r="C410">
            <v>1.72</v>
          </cell>
          <cell r="D410">
            <v>1.74</v>
          </cell>
          <cell r="E410">
            <v>1.7</v>
          </cell>
          <cell r="F410">
            <v>-1.15E-2</v>
          </cell>
        </row>
        <row r="411">
          <cell r="A411" t="str">
            <v>MOONG</v>
          </cell>
          <cell r="B411" t="str">
            <v>Moong Pattana Intl</v>
          </cell>
          <cell r="C411">
            <v>2.2000000000000002</v>
          </cell>
          <cell r="D411">
            <v>2.2200000000000002</v>
          </cell>
          <cell r="E411">
            <v>2.1800000000000002</v>
          </cell>
          <cell r="F411">
            <v>9.1999999999999998E-3</v>
          </cell>
        </row>
        <row r="412">
          <cell r="A412" t="str">
            <v>MORE</v>
          </cell>
          <cell r="B412" t="str">
            <v>MORE Return</v>
          </cell>
          <cell r="C412">
            <v>0.06</v>
          </cell>
          <cell r="D412">
            <v>7.0000000000000007E-2</v>
          </cell>
          <cell r="E412">
            <v>0.06</v>
          </cell>
          <cell r="F412">
            <v>0</v>
          </cell>
        </row>
        <row r="413">
          <cell r="A413" t="str">
            <v>MOSHI</v>
          </cell>
          <cell r="B413" t="str">
            <v>Moshi Moshi Retail</v>
          </cell>
          <cell r="C413">
            <v>45.5</v>
          </cell>
          <cell r="D413">
            <v>46.25</v>
          </cell>
          <cell r="E413">
            <v>44.75</v>
          </cell>
          <cell r="F413">
            <v>-1.09E-2</v>
          </cell>
        </row>
        <row r="414">
          <cell r="A414" t="str">
            <v>MSC</v>
          </cell>
          <cell r="B414" t="str">
            <v>Metro Systems</v>
          </cell>
          <cell r="C414">
            <v>8</v>
          </cell>
          <cell r="D414">
            <v>8</v>
          </cell>
          <cell r="E414">
            <v>7.95</v>
          </cell>
          <cell r="F414">
            <v>1.2699999999999999E-2</v>
          </cell>
        </row>
        <row r="415">
          <cell r="A415" t="str">
            <v>MST</v>
          </cell>
          <cell r="B415" t="str">
            <v>Maybank Kim Eng</v>
          </cell>
          <cell r="C415">
            <v>10.1</v>
          </cell>
          <cell r="D415">
            <v>10.3</v>
          </cell>
          <cell r="E415">
            <v>10</v>
          </cell>
          <cell r="F415">
            <v>0</v>
          </cell>
        </row>
        <row r="416">
          <cell r="A416" t="str">
            <v>MTC</v>
          </cell>
          <cell r="B416" t="str">
            <v>Muangthai Capital</v>
          </cell>
          <cell r="C416">
            <v>51.5</v>
          </cell>
          <cell r="D416">
            <v>51.75</v>
          </cell>
          <cell r="E416">
            <v>51</v>
          </cell>
          <cell r="F416">
            <v>-4.7999999999999996E-3</v>
          </cell>
        </row>
        <row r="417">
          <cell r="A417" t="str">
            <v>MTI</v>
          </cell>
          <cell r="B417" t="str">
            <v>Muang Thai Insurance</v>
          </cell>
          <cell r="C417">
            <v>107.5</v>
          </cell>
          <cell r="D417">
            <v>108</v>
          </cell>
          <cell r="E417">
            <v>107.5</v>
          </cell>
          <cell r="F417">
            <v>0</v>
          </cell>
        </row>
        <row r="418">
          <cell r="A418" t="str">
            <v>MTW</v>
          </cell>
          <cell r="B418" t="str">
            <v>Maketowin Holding Public</v>
          </cell>
          <cell r="C418">
            <v>1.19</v>
          </cell>
          <cell r="D418">
            <v>1.2</v>
          </cell>
          <cell r="E418">
            <v>1.18</v>
          </cell>
          <cell r="F418">
            <v>8.5000000000000006E-3</v>
          </cell>
        </row>
        <row r="419">
          <cell r="A419" t="str">
            <v>MUD</v>
          </cell>
          <cell r="B419" t="str">
            <v>Mudman</v>
          </cell>
          <cell r="C419">
            <v>1.38</v>
          </cell>
          <cell r="D419">
            <v>1.38</v>
          </cell>
          <cell r="E419">
            <v>1.37</v>
          </cell>
          <cell r="F419">
            <v>7.3000000000000001E-3</v>
          </cell>
        </row>
        <row r="420">
          <cell r="A420" t="str">
            <v>MVP</v>
          </cell>
          <cell r="B420" t="str">
            <v>M Vision</v>
          </cell>
          <cell r="C420">
            <v>0.85</v>
          </cell>
          <cell r="D420">
            <v>0.86</v>
          </cell>
          <cell r="E420">
            <v>0.84</v>
          </cell>
          <cell r="F420">
            <v>0</v>
          </cell>
        </row>
        <row r="421">
          <cell r="A421" t="str">
            <v>NAM</v>
          </cell>
          <cell r="B421" t="str">
            <v>Namwiwat Medical</v>
          </cell>
          <cell r="C421">
            <v>4.6399999999999997</v>
          </cell>
          <cell r="D421">
            <v>4.68</v>
          </cell>
          <cell r="E421">
            <v>4.6399999999999997</v>
          </cell>
          <cell r="F421">
            <v>4.3E-3</v>
          </cell>
        </row>
        <row r="422">
          <cell r="A422" t="str">
            <v>NAT</v>
          </cell>
          <cell r="B422" t="str">
            <v>NAT Absolute Tech PCL</v>
          </cell>
          <cell r="C422">
            <v>4.82</v>
          </cell>
          <cell r="D422">
            <v>4.84</v>
          </cell>
          <cell r="E422">
            <v>4.82</v>
          </cell>
          <cell r="F422">
            <v>0</v>
          </cell>
        </row>
        <row r="423">
          <cell r="A423" t="str">
            <v>NATION</v>
          </cell>
          <cell r="B423" t="str">
            <v>Nation Multimedia</v>
          </cell>
          <cell r="C423">
            <v>0.04</v>
          </cell>
          <cell r="D423">
            <v>0.04</v>
          </cell>
          <cell r="E423">
            <v>0.03</v>
          </cell>
          <cell r="F423">
            <v>0</v>
          </cell>
        </row>
        <row r="424">
          <cell r="A424" t="str">
            <v>NC</v>
          </cell>
          <cell r="B424" t="str">
            <v>Newcity Bangkok</v>
          </cell>
          <cell r="C424">
            <v>3.82</v>
          </cell>
          <cell r="D424">
            <v>3.94</v>
          </cell>
          <cell r="E424">
            <v>3.36</v>
          </cell>
          <cell r="F424">
            <v>0.13689999999999999</v>
          </cell>
        </row>
        <row r="425">
          <cell r="A425" t="str">
            <v>NCAP</v>
          </cell>
          <cell r="B425" t="str">
            <v>Next Capital</v>
          </cell>
          <cell r="C425">
            <v>2.1</v>
          </cell>
          <cell r="D425">
            <v>2.1800000000000002</v>
          </cell>
          <cell r="E425">
            <v>2.08</v>
          </cell>
          <cell r="F425">
            <v>0</v>
          </cell>
        </row>
        <row r="426">
          <cell r="A426" t="str">
            <v>NCH</v>
          </cell>
          <cell r="B426" t="str">
            <v>NC Housing</v>
          </cell>
          <cell r="C426">
            <v>0.78</v>
          </cell>
          <cell r="D426">
            <v>0.78</v>
          </cell>
          <cell r="E426">
            <v>0.77</v>
          </cell>
          <cell r="F426">
            <v>1.2999999999999999E-2</v>
          </cell>
        </row>
        <row r="427">
          <cell r="A427" t="str">
            <v>NCL</v>
          </cell>
          <cell r="B427" t="str">
            <v>NCL Intl Logistics</v>
          </cell>
          <cell r="C427">
            <v>0.46</v>
          </cell>
          <cell r="D427">
            <v>0.48</v>
          </cell>
          <cell r="E427">
            <v>0.46</v>
          </cell>
          <cell r="F427">
            <v>-2.1299999999999999E-2</v>
          </cell>
        </row>
        <row r="428">
          <cell r="A428" t="str">
            <v>NCP</v>
          </cell>
          <cell r="B428" t="str">
            <v>Nice Call PCL</v>
          </cell>
          <cell r="C428">
            <v>1.32</v>
          </cell>
          <cell r="D428">
            <v>1.34</v>
          </cell>
          <cell r="E428">
            <v>1.31</v>
          </cell>
          <cell r="F428">
            <v>0</v>
          </cell>
        </row>
        <row r="429">
          <cell r="A429" t="str">
            <v>NDR</v>
          </cell>
          <cell r="B429" t="str">
            <v>ND Rubber</v>
          </cell>
          <cell r="C429">
            <v>3.5</v>
          </cell>
          <cell r="D429">
            <v>3.56</v>
          </cell>
          <cell r="E429">
            <v>3.48</v>
          </cell>
          <cell r="F429">
            <v>5.7000000000000002E-3</v>
          </cell>
        </row>
        <row r="430">
          <cell r="A430" t="str">
            <v>NEO</v>
          </cell>
          <cell r="B430" t="str">
            <v>Neo</v>
          </cell>
          <cell r="C430">
            <v>40.75</v>
          </cell>
          <cell r="D430">
            <v>41</v>
          </cell>
          <cell r="E430">
            <v>40.25</v>
          </cell>
          <cell r="F430">
            <v>-6.1000000000000004E-3</v>
          </cell>
        </row>
        <row r="431">
          <cell r="A431" t="str">
            <v>NEP</v>
          </cell>
          <cell r="B431" t="str">
            <v>NEP Realty</v>
          </cell>
          <cell r="C431">
            <v>0.24</v>
          </cell>
          <cell r="D431">
            <v>0.24</v>
          </cell>
          <cell r="E431">
            <v>0.23</v>
          </cell>
          <cell r="F431">
            <v>0</v>
          </cell>
        </row>
        <row r="432">
          <cell r="A432" t="str">
            <v>NER</v>
          </cell>
          <cell r="B432" t="str">
            <v>North East Rubbers</v>
          </cell>
          <cell r="C432">
            <v>5</v>
          </cell>
          <cell r="D432">
            <v>5.05</v>
          </cell>
          <cell r="E432">
            <v>4.9800000000000004</v>
          </cell>
          <cell r="F432">
            <v>0</v>
          </cell>
        </row>
        <row r="433">
          <cell r="A433" t="str">
            <v>NETBAY</v>
          </cell>
          <cell r="B433" t="str">
            <v>Netbay</v>
          </cell>
          <cell r="C433">
            <v>16.100000000000001</v>
          </cell>
          <cell r="D433">
            <v>16.399999999999999</v>
          </cell>
          <cell r="E433">
            <v>16.100000000000001</v>
          </cell>
          <cell r="F433">
            <v>-6.1999999999999998E-3</v>
          </cell>
        </row>
        <row r="434">
          <cell r="A434" t="str">
            <v>NEW</v>
          </cell>
          <cell r="B434" t="str">
            <v>Wattana Karnpaet</v>
          </cell>
          <cell r="C434">
            <v>73.5</v>
          </cell>
          <cell r="D434">
            <v>84</v>
          </cell>
          <cell r="E434">
            <v>73.5</v>
          </cell>
          <cell r="F434">
            <v>0</v>
          </cell>
        </row>
        <row r="435">
          <cell r="A435" t="str">
            <v>NEWS</v>
          </cell>
          <cell r="B435" t="str">
            <v>News Network</v>
          </cell>
          <cell r="C435">
            <v>0.01</v>
          </cell>
          <cell r="D435">
            <v>0.02</v>
          </cell>
          <cell r="E435">
            <v>0.01</v>
          </cell>
          <cell r="F435">
            <v>0</v>
          </cell>
        </row>
        <row r="436">
          <cell r="A436" t="str">
            <v>NEX</v>
          </cell>
          <cell r="B436" t="str">
            <v>Nex Point</v>
          </cell>
          <cell r="C436">
            <v>1.1599999999999999</v>
          </cell>
          <cell r="D436">
            <v>1.18</v>
          </cell>
          <cell r="E436">
            <v>1.1599999999999999</v>
          </cell>
          <cell r="F436">
            <v>-4.1300000000000003E-2</v>
          </cell>
        </row>
        <row r="437">
          <cell r="A437" t="str">
            <v>NFC</v>
          </cell>
          <cell r="B437" t="str">
            <v>NFC</v>
          </cell>
          <cell r="C437">
            <v>2</v>
          </cell>
          <cell r="D437">
            <v>2.08</v>
          </cell>
          <cell r="E437">
            <v>1.87</v>
          </cell>
          <cell r="F437">
            <v>7.5300000000000006E-2</v>
          </cell>
        </row>
        <row r="438">
          <cell r="A438" t="str">
            <v>NKI</v>
          </cell>
          <cell r="B438" t="str">
            <v>Navakij Insurance</v>
          </cell>
          <cell r="C438">
            <v>24.8</v>
          </cell>
          <cell r="D438">
            <v>24.8</v>
          </cell>
          <cell r="E438">
            <v>24.8</v>
          </cell>
          <cell r="F438">
            <v>0</v>
          </cell>
        </row>
        <row r="439">
          <cell r="A439" t="str">
            <v>NL</v>
          </cell>
          <cell r="B439" t="str">
            <v>NL Development PCL</v>
          </cell>
          <cell r="C439">
            <v>1.28</v>
          </cell>
          <cell r="D439">
            <v>1.3</v>
          </cell>
          <cell r="E439">
            <v>1.28</v>
          </cell>
          <cell r="F439">
            <v>-7.7999999999999996E-3</v>
          </cell>
        </row>
        <row r="440">
          <cell r="A440" t="str">
            <v>NNCL</v>
          </cell>
          <cell r="B440" t="str">
            <v>Nava Nakorn</v>
          </cell>
          <cell r="C440">
            <v>1.83</v>
          </cell>
          <cell r="D440">
            <v>1.83</v>
          </cell>
          <cell r="E440">
            <v>1.82</v>
          </cell>
          <cell r="F440">
            <v>-5.4000000000000003E-3</v>
          </cell>
        </row>
        <row r="441">
          <cell r="A441" t="str">
            <v>NOBLE</v>
          </cell>
          <cell r="B441" t="str">
            <v>Noble Development</v>
          </cell>
          <cell r="C441">
            <v>3.08</v>
          </cell>
          <cell r="D441">
            <v>3.08</v>
          </cell>
          <cell r="E441">
            <v>3.06</v>
          </cell>
          <cell r="F441">
            <v>0</v>
          </cell>
        </row>
        <row r="442">
          <cell r="A442" t="str">
            <v>NOVA</v>
          </cell>
          <cell r="B442" t="str">
            <v>Nova Empire PCL</v>
          </cell>
          <cell r="C442">
            <v>10.6</v>
          </cell>
          <cell r="D442">
            <v>10.6</v>
          </cell>
          <cell r="E442">
            <v>10.6</v>
          </cell>
          <cell r="F442">
            <v>0</v>
          </cell>
        </row>
        <row r="443">
          <cell r="A443" t="str">
            <v>NPK</v>
          </cell>
          <cell r="B443" t="str">
            <v>New Plus Knitting</v>
          </cell>
          <cell r="C443">
            <v>12.8</v>
          </cell>
          <cell r="D443">
            <v>13</v>
          </cell>
          <cell r="E443">
            <v>12.8</v>
          </cell>
          <cell r="F443">
            <v>-1.54E-2</v>
          </cell>
        </row>
        <row r="444">
          <cell r="A444" t="str">
            <v>NRF</v>
          </cell>
          <cell r="B444" t="str">
            <v>Nr Instant</v>
          </cell>
          <cell r="C444">
            <v>1.77</v>
          </cell>
          <cell r="D444">
            <v>1.8</v>
          </cell>
          <cell r="E444">
            <v>1.75</v>
          </cell>
          <cell r="F444">
            <v>5.7000000000000002E-3</v>
          </cell>
        </row>
        <row r="445">
          <cell r="A445" t="str">
            <v>NSL</v>
          </cell>
          <cell r="B445" t="str">
            <v>NSL Foods PCL</v>
          </cell>
          <cell r="C445">
            <v>33</v>
          </cell>
          <cell r="D445">
            <v>33.25</v>
          </cell>
          <cell r="E445">
            <v>32.5</v>
          </cell>
          <cell r="F445">
            <v>7.6E-3</v>
          </cell>
        </row>
        <row r="446">
          <cell r="A446" t="str">
            <v>NTSC</v>
          </cell>
          <cell r="B446" t="str">
            <v>Nutrition SC PCL</v>
          </cell>
          <cell r="C446">
            <v>10.7</v>
          </cell>
          <cell r="D446">
            <v>10.7</v>
          </cell>
          <cell r="E446">
            <v>10.6</v>
          </cell>
          <cell r="F446">
            <v>0</v>
          </cell>
        </row>
        <row r="447">
          <cell r="A447" t="str">
            <v>NTV</v>
          </cell>
          <cell r="B447" t="str">
            <v>Nonthavej Hospital</v>
          </cell>
          <cell r="C447">
            <v>31.25</v>
          </cell>
          <cell r="D447">
            <v>31.25</v>
          </cell>
          <cell r="E447">
            <v>31</v>
          </cell>
          <cell r="F447">
            <v>-7.9000000000000008E-3</v>
          </cell>
        </row>
        <row r="448">
          <cell r="A448" t="str">
            <v>NUSA</v>
          </cell>
          <cell r="B448" t="str">
            <v>Nusasiri</v>
          </cell>
          <cell r="C448">
            <v>0.28000000000000003</v>
          </cell>
          <cell r="D448">
            <v>0.28999999999999998</v>
          </cell>
          <cell r="E448">
            <v>0.26</v>
          </cell>
          <cell r="F448">
            <v>7.6899999999999996E-2</v>
          </cell>
        </row>
        <row r="449">
          <cell r="A449" t="str">
            <v>NV</v>
          </cell>
          <cell r="B449" t="str">
            <v>Nova Organic PCL</v>
          </cell>
          <cell r="C449">
            <v>1.1200000000000001</v>
          </cell>
          <cell r="D449">
            <v>1.1299999999999999</v>
          </cell>
          <cell r="E449">
            <v>1.1000000000000001</v>
          </cell>
          <cell r="F449">
            <v>1.8200000000000001E-2</v>
          </cell>
        </row>
        <row r="450">
          <cell r="A450" t="str">
            <v>NVD</v>
          </cell>
          <cell r="B450" t="str">
            <v>Nirvana Daii</v>
          </cell>
          <cell r="C450">
            <v>1.6</v>
          </cell>
          <cell r="D450">
            <v>1.6</v>
          </cell>
          <cell r="E450">
            <v>1.6</v>
          </cell>
          <cell r="F450">
            <v>-6.1999999999999998E-3</v>
          </cell>
        </row>
        <row r="451">
          <cell r="A451" t="str">
            <v>NWR</v>
          </cell>
          <cell r="B451" t="str">
            <v>Nawarat Patanakarn</v>
          </cell>
          <cell r="C451">
            <v>0.22</v>
          </cell>
          <cell r="D451">
            <v>0.23</v>
          </cell>
          <cell r="E451">
            <v>0.22</v>
          </cell>
          <cell r="F451">
            <v>-4.3499999999999997E-2</v>
          </cell>
        </row>
        <row r="452">
          <cell r="A452" t="str">
            <v>NYT</v>
          </cell>
          <cell r="B452" t="str">
            <v>Namyong Terminal</v>
          </cell>
          <cell r="C452">
            <v>3.02</v>
          </cell>
          <cell r="D452">
            <v>3.06</v>
          </cell>
          <cell r="E452">
            <v>3.02</v>
          </cell>
          <cell r="F452">
            <v>-1.3100000000000001E-2</v>
          </cell>
        </row>
        <row r="453">
          <cell r="A453" t="str">
            <v>OCC</v>
          </cell>
          <cell r="B453" t="str">
            <v>OCC</v>
          </cell>
          <cell r="C453">
            <v>9.1999999999999993</v>
          </cell>
          <cell r="D453">
            <v>9.1999999999999993</v>
          </cell>
          <cell r="E453">
            <v>9.1999999999999993</v>
          </cell>
          <cell r="F453">
            <v>0</v>
          </cell>
        </row>
        <row r="454">
          <cell r="A454" t="str">
            <v>OGC</v>
          </cell>
          <cell r="B454" t="str">
            <v>Ocean Glass</v>
          </cell>
          <cell r="C454">
            <v>22.2</v>
          </cell>
          <cell r="D454">
            <v>22.2</v>
          </cell>
          <cell r="E454">
            <v>22.2</v>
          </cell>
          <cell r="F454">
            <v>0</v>
          </cell>
        </row>
        <row r="455">
          <cell r="A455" t="str">
            <v>OHTL</v>
          </cell>
          <cell r="B455" t="str">
            <v>OHTL</v>
          </cell>
          <cell r="C455">
            <v>364</v>
          </cell>
          <cell r="D455">
            <v>364</v>
          </cell>
          <cell r="E455">
            <v>364</v>
          </cell>
          <cell r="F455">
            <v>0</v>
          </cell>
        </row>
        <row r="456">
          <cell r="A456" t="str">
            <v>OKJ</v>
          </cell>
          <cell r="B456" t="str">
            <v>Pluk Phak Praw Rak Mae PCL</v>
          </cell>
          <cell r="C456">
            <v>13.2</v>
          </cell>
          <cell r="D456">
            <v>13.3</v>
          </cell>
          <cell r="E456">
            <v>13</v>
          </cell>
          <cell r="F456">
            <v>1.54E-2</v>
          </cell>
        </row>
        <row r="457">
          <cell r="A457" t="str">
            <v>ONEE</v>
          </cell>
          <cell r="B457" t="str">
            <v>One Enterprise PCL</v>
          </cell>
          <cell r="C457">
            <v>4</v>
          </cell>
          <cell r="D457">
            <v>4.0199999999999996</v>
          </cell>
          <cell r="E457">
            <v>3.94</v>
          </cell>
          <cell r="F457">
            <v>5.0000000000000001E-3</v>
          </cell>
        </row>
        <row r="458">
          <cell r="A458" t="str">
            <v>OR</v>
          </cell>
          <cell r="B458" t="str">
            <v>PTT Oil and Retail Business PCL</v>
          </cell>
          <cell r="C458">
            <v>15.6</v>
          </cell>
          <cell r="D458">
            <v>15.8</v>
          </cell>
          <cell r="E458">
            <v>15.5</v>
          </cell>
          <cell r="F458">
            <v>-6.4000000000000003E-3</v>
          </cell>
        </row>
        <row r="459">
          <cell r="A459" t="str">
            <v>ORI</v>
          </cell>
          <cell r="B459" t="str">
            <v>Origin Property</v>
          </cell>
          <cell r="C459">
            <v>4.6399999999999997</v>
          </cell>
          <cell r="D459">
            <v>4.6399999999999997</v>
          </cell>
          <cell r="E459">
            <v>4.62</v>
          </cell>
          <cell r="F459">
            <v>0</v>
          </cell>
        </row>
        <row r="460">
          <cell r="A460" t="str">
            <v>ORN</v>
          </cell>
          <cell r="B460" t="str">
            <v>Ornsirin Holding Public</v>
          </cell>
          <cell r="C460">
            <v>0.84</v>
          </cell>
          <cell r="D460">
            <v>0.84</v>
          </cell>
          <cell r="E460">
            <v>0.83</v>
          </cell>
          <cell r="F460">
            <v>0</v>
          </cell>
        </row>
        <row r="461">
          <cell r="A461" t="str">
            <v>OSP</v>
          </cell>
          <cell r="B461" t="str">
            <v>Osotspa</v>
          </cell>
          <cell r="C461">
            <v>20.8</v>
          </cell>
          <cell r="D461">
            <v>21.1</v>
          </cell>
          <cell r="E461">
            <v>20.8</v>
          </cell>
          <cell r="F461">
            <v>0</v>
          </cell>
        </row>
        <row r="462">
          <cell r="A462" t="str">
            <v>PACE</v>
          </cell>
          <cell r="B462" t="str">
            <v>Pace Development</v>
          </cell>
          <cell r="C462">
            <v>0.01</v>
          </cell>
          <cell r="D462">
            <v>0.01</v>
          </cell>
          <cell r="E462">
            <v>0.01</v>
          </cell>
          <cell r="F462">
            <v>0</v>
          </cell>
        </row>
        <row r="463">
          <cell r="A463" t="str">
            <v>PACO</v>
          </cell>
          <cell r="B463" t="str">
            <v>President Automobile Industries PCL</v>
          </cell>
          <cell r="C463">
            <v>1.47</v>
          </cell>
          <cell r="D463">
            <v>1.51</v>
          </cell>
          <cell r="E463">
            <v>1.47</v>
          </cell>
          <cell r="F463">
            <v>-1.34E-2</v>
          </cell>
        </row>
        <row r="464">
          <cell r="A464" t="str">
            <v>PAF</v>
          </cell>
          <cell r="B464" t="str">
            <v>Pan Asia Footwear</v>
          </cell>
          <cell r="C464">
            <v>1.0900000000000001</v>
          </cell>
          <cell r="D464">
            <v>1.19</v>
          </cell>
          <cell r="E464">
            <v>1.05</v>
          </cell>
          <cell r="F464">
            <v>3.8100000000000002E-2</v>
          </cell>
        </row>
        <row r="465">
          <cell r="A465" t="str">
            <v>PANEL</v>
          </cell>
          <cell r="B465" t="str">
            <v>PanelesMatic Solutions PCL</v>
          </cell>
          <cell r="C465">
            <v>1.32</v>
          </cell>
          <cell r="D465">
            <v>1.32</v>
          </cell>
          <cell r="E465">
            <v>1.29</v>
          </cell>
          <cell r="F465">
            <v>2.3300000000000001E-2</v>
          </cell>
        </row>
        <row r="466">
          <cell r="A466" t="str">
            <v>PAP</v>
          </cell>
          <cell r="B466" t="str">
            <v>Pacific Pipe</v>
          </cell>
          <cell r="C466">
            <v>2.2799999999999998</v>
          </cell>
          <cell r="D466">
            <v>2.2799999999999998</v>
          </cell>
          <cell r="E466">
            <v>2.2599999999999998</v>
          </cell>
          <cell r="F466">
            <v>0</v>
          </cell>
        </row>
        <row r="467">
          <cell r="A467" t="str">
            <v>PATO</v>
          </cell>
          <cell r="B467" t="str">
            <v>Pato Chemical</v>
          </cell>
          <cell r="C467">
            <v>8.9499999999999993</v>
          </cell>
          <cell r="D467">
            <v>8.9499999999999993</v>
          </cell>
          <cell r="E467">
            <v>8.9499999999999993</v>
          </cell>
          <cell r="F467">
            <v>0</v>
          </cell>
        </row>
        <row r="468">
          <cell r="A468" t="str">
            <v>PB</v>
          </cell>
          <cell r="B468" t="str">
            <v>President Bakery</v>
          </cell>
          <cell r="C468">
            <v>59.75</v>
          </cell>
          <cell r="D468">
            <v>60</v>
          </cell>
          <cell r="E468">
            <v>59.5</v>
          </cell>
          <cell r="F468">
            <v>-4.1999999999999997E-3</v>
          </cell>
        </row>
        <row r="469">
          <cell r="A469" t="str">
            <v>PCC</v>
          </cell>
          <cell r="B469" t="str">
            <v>Precise Public</v>
          </cell>
          <cell r="C469">
            <v>2.92</v>
          </cell>
          <cell r="D469">
            <v>2.94</v>
          </cell>
          <cell r="E469">
            <v>2.92</v>
          </cell>
          <cell r="F469">
            <v>0</v>
          </cell>
        </row>
        <row r="470">
          <cell r="A470" t="str">
            <v>PCE</v>
          </cell>
          <cell r="B470" t="str">
            <v>Petchsrivichai Enterprise PCL</v>
          </cell>
          <cell r="C470">
            <v>2.6</v>
          </cell>
          <cell r="D470">
            <v>2.7</v>
          </cell>
          <cell r="E470">
            <v>2.54</v>
          </cell>
          <cell r="F470">
            <v>0</v>
          </cell>
        </row>
        <row r="471">
          <cell r="A471" t="str">
            <v>PCSGH</v>
          </cell>
          <cell r="B471" t="str">
            <v>PCS Machine</v>
          </cell>
          <cell r="C471">
            <v>4.3600000000000003</v>
          </cell>
          <cell r="D471">
            <v>4.38</v>
          </cell>
          <cell r="E471">
            <v>4.3600000000000003</v>
          </cell>
          <cell r="F471">
            <v>4.5999999999999999E-3</v>
          </cell>
        </row>
        <row r="472">
          <cell r="A472" t="str">
            <v>PDG</v>
          </cell>
          <cell r="B472" t="str">
            <v>Prodigy</v>
          </cell>
          <cell r="C472">
            <v>2.68</v>
          </cell>
          <cell r="D472">
            <v>2.68</v>
          </cell>
          <cell r="E472">
            <v>2.68</v>
          </cell>
          <cell r="F472">
            <v>0</v>
          </cell>
        </row>
        <row r="473">
          <cell r="A473" t="str">
            <v>PDJ</v>
          </cell>
          <cell r="B473" t="str">
            <v>Pranda Jewelry</v>
          </cell>
          <cell r="C473">
            <v>2.12</v>
          </cell>
          <cell r="D473">
            <v>2.14</v>
          </cell>
          <cell r="E473">
            <v>2.12</v>
          </cell>
          <cell r="F473">
            <v>-9.2999999999999992E-3</v>
          </cell>
        </row>
        <row r="474">
          <cell r="A474" t="str">
            <v>PEACE</v>
          </cell>
          <cell r="B474" t="str">
            <v>Peace Living PCL</v>
          </cell>
          <cell r="C474">
            <v>2.7</v>
          </cell>
          <cell r="D474">
            <v>2.8</v>
          </cell>
          <cell r="E474">
            <v>2.68</v>
          </cell>
          <cell r="F474">
            <v>-2.8799999999999999E-2</v>
          </cell>
        </row>
        <row r="475">
          <cell r="A475" t="str">
            <v>PEER</v>
          </cell>
          <cell r="B475" t="str">
            <v>Peer for You PCL</v>
          </cell>
          <cell r="C475">
            <v>0.34</v>
          </cell>
          <cell r="D475">
            <v>0.34</v>
          </cell>
          <cell r="E475">
            <v>0.32</v>
          </cell>
          <cell r="F475">
            <v>6.25E-2</v>
          </cell>
        </row>
        <row r="476">
          <cell r="A476" t="str">
            <v>PERM</v>
          </cell>
          <cell r="B476" t="str">
            <v>Permsin Steel</v>
          </cell>
          <cell r="C476">
            <v>0.78</v>
          </cell>
          <cell r="D476">
            <v>0.81</v>
          </cell>
          <cell r="E476">
            <v>0.77</v>
          </cell>
          <cell r="F476">
            <v>0</v>
          </cell>
        </row>
        <row r="477">
          <cell r="A477" t="str">
            <v>PF</v>
          </cell>
          <cell r="B477" t="str">
            <v>Property Perfect</v>
          </cell>
          <cell r="C477">
            <v>0.18</v>
          </cell>
          <cell r="D477">
            <v>0.19</v>
          </cell>
          <cell r="E477">
            <v>0.18</v>
          </cell>
          <cell r="F477">
            <v>-5.2600000000000001E-2</v>
          </cell>
        </row>
        <row r="478">
          <cell r="A478" t="str">
            <v>PG</v>
          </cell>
          <cell r="B478" t="str">
            <v>Peoples Garment</v>
          </cell>
          <cell r="C478">
            <v>8.9499999999999993</v>
          </cell>
          <cell r="D478">
            <v>9</v>
          </cell>
          <cell r="E478">
            <v>8.9499999999999993</v>
          </cell>
          <cell r="F478">
            <v>-5.5999999999999999E-3</v>
          </cell>
        </row>
        <row r="479">
          <cell r="A479" t="str">
            <v>PHG</v>
          </cell>
          <cell r="B479" t="str">
            <v>Patrangsit Healthcare PCL</v>
          </cell>
          <cell r="C479">
            <v>16</v>
          </cell>
          <cell r="D479">
            <v>16</v>
          </cell>
          <cell r="E479">
            <v>15.9</v>
          </cell>
          <cell r="F479">
            <v>-6.1999999999999998E-3</v>
          </cell>
        </row>
        <row r="480">
          <cell r="A480" t="str">
            <v>PHOL</v>
          </cell>
          <cell r="B480" t="str">
            <v>Phol Dhanya</v>
          </cell>
          <cell r="C480">
            <v>2.96</v>
          </cell>
          <cell r="D480">
            <v>3</v>
          </cell>
          <cell r="E480">
            <v>2.96</v>
          </cell>
          <cell r="F480">
            <v>-1.9900000000000001E-2</v>
          </cell>
        </row>
        <row r="481">
          <cell r="A481" t="str">
            <v>PICO</v>
          </cell>
          <cell r="B481" t="str">
            <v>Pico</v>
          </cell>
          <cell r="C481">
            <v>3.5</v>
          </cell>
          <cell r="D481">
            <v>3.5</v>
          </cell>
          <cell r="E481">
            <v>3.44</v>
          </cell>
          <cell r="F481">
            <v>0</v>
          </cell>
        </row>
        <row r="482">
          <cell r="A482" t="str">
            <v>PIMO</v>
          </cell>
          <cell r="B482" t="str">
            <v>Pioneer Motor</v>
          </cell>
          <cell r="C482">
            <v>1.7</v>
          </cell>
          <cell r="D482">
            <v>1.73</v>
          </cell>
          <cell r="E482">
            <v>1.7</v>
          </cell>
          <cell r="F482">
            <v>-1.7299999999999999E-2</v>
          </cell>
        </row>
        <row r="483">
          <cell r="A483" t="str">
            <v>PIN</v>
          </cell>
          <cell r="B483" t="str">
            <v>Pinthong Industrial Park PCL</v>
          </cell>
          <cell r="C483">
            <v>6.05</v>
          </cell>
          <cell r="D483">
            <v>6.15</v>
          </cell>
          <cell r="E483">
            <v>6</v>
          </cell>
          <cell r="F483">
            <v>0</v>
          </cell>
        </row>
        <row r="484">
          <cell r="A484" t="str">
            <v>PJW</v>
          </cell>
          <cell r="B484" t="str">
            <v>Panjawattana Plastic</v>
          </cell>
          <cell r="C484">
            <v>2.58</v>
          </cell>
          <cell r="D484">
            <v>2.58</v>
          </cell>
          <cell r="E484">
            <v>2.56</v>
          </cell>
          <cell r="F484">
            <v>0</v>
          </cell>
        </row>
        <row r="485">
          <cell r="A485" t="str">
            <v>PK</v>
          </cell>
          <cell r="B485" t="str">
            <v>Patkol</v>
          </cell>
          <cell r="C485">
            <v>0.71</v>
          </cell>
          <cell r="D485">
            <v>0.73</v>
          </cell>
          <cell r="E485">
            <v>0.7</v>
          </cell>
          <cell r="F485">
            <v>1.43E-2</v>
          </cell>
        </row>
        <row r="486">
          <cell r="A486" t="str">
            <v>PL</v>
          </cell>
          <cell r="B486" t="str">
            <v>Phatra Leasing</v>
          </cell>
          <cell r="C486">
            <v>1.78</v>
          </cell>
          <cell r="D486">
            <v>1.79</v>
          </cell>
          <cell r="E486">
            <v>1.77</v>
          </cell>
          <cell r="F486">
            <v>0</v>
          </cell>
        </row>
        <row r="487">
          <cell r="A487" t="str">
            <v>PLANB</v>
          </cell>
          <cell r="B487" t="str">
            <v>Plan B Media</v>
          </cell>
          <cell r="C487">
            <v>7.1</v>
          </cell>
          <cell r="D487">
            <v>7.15</v>
          </cell>
          <cell r="E487">
            <v>6.95</v>
          </cell>
          <cell r="F487">
            <v>7.1000000000000004E-3</v>
          </cell>
        </row>
        <row r="488">
          <cell r="A488" t="str">
            <v>PLANET</v>
          </cell>
          <cell r="B488" t="str">
            <v>Planet Communication</v>
          </cell>
          <cell r="C488">
            <v>1.65</v>
          </cell>
          <cell r="D488">
            <v>1.65</v>
          </cell>
          <cell r="E488">
            <v>1.54</v>
          </cell>
          <cell r="F488">
            <v>7.1400000000000005E-2</v>
          </cell>
        </row>
        <row r="489">
          <cell r="A489" t="str">
            <v>PLAT</v>
          </cell>
          <cell r="B489" t="str">
            <v>Platinum Group</v>
          </cell>
          <cell r="C489">
            <v>2.2400000000000002</v>
          </cell>
          <cell r="D489">
            <v>2.2400000000000002</v>
          </cell>
          <cell r="E489">
            <v>2.2200000000000002</v>
          </cell>
          <cell r="F489">
            <v>8.9999999999999993E-3</v>
          </cell>
        </row>
        <row r="490">
          <cell r="A490" t="str">
            <v>PLE</v>
          </cell>
          <cell r="B490" t="str">
            <v>Power Line Eng</v>
          </cell>
          <cell r="C490">
            <v>0.41</v>
          </cell>
          <cell r="D490">
            <v>0.42</v>
          </cell>
          <cell r="E490">
            <v>0.4</v>
          </cell>
          <cell r="F490">
            <v>0</v>
          </cell>
        </row>
        <row r="491">
          <cell r="A491" t="str">
            <v>PLT</v>
          </cell>
          <cell r="B491" t="str">
            <v>Pilatus Marine PCL</v>
          </cell>
          <cell r="C491">
            <v>0.78</v>
          </cell>
          <cell r="D491">
            <v>0.78</v>
          </cell>
          <cell r="E491">
            <v>0.77</v>
          </cell>
          <cell r="F491">
            <v>0</v>
          </cell>
        </row>
        <row r="492">
          <cell r="A492" t="str">
            <v>PLUS</v>
          </cell>
          <cell r="B492" t="str">
            <v>Royal Plus PCL</v>
          </cell>
          <cell r="C492">
            <v>5.65</v>
          </cell>
          <cell r="D492">
            <v>5.95</v>
          </cell>
          <cell r="E492">
            <v>5.65</v>
          </cell>
          <cell r="F492">
            <v>-2.5899999999999999E-2</v>
          </cell>
        </row>
        <row r="493">
          <cell r="A493" t="str">
            <v>PM</v>
          </cell>
          <cell r="B493" t="str">
            <v>Premier Marketing</v>
          </cell>
          <cell r="C493">
            <v>8.6</v>
          </cell>
          <cell r="D493">
            <v>8.65</v>
          </cell>
          <cell r="E493">
            <v>8.6</v>
          </cell>
          <cell r="F493">
            <v>0</v>
          </cell>
        </row>
        <row r="494">
          <cell r="A494" t="str">
            <v>PMC</v>
          </cell>
          <cell r="B494" t="str">
            <v>PMC Label Material PCL</v>
          </cell>
          <cell r="C494">
            <v>1.39</v>
          </cell>
          <cell r="D494">
            <v>1.41</v>
          </cell>
          <cell r="E494">
            <v>1.36</v>
          </cell>
          <cell r="F494">
            <v>-7.1000000000000004E-3</v>
          </cell>
        </row>
        <row r="495">
          <cell r="A495" t="str">
            <v>PMTA</v>
          </cell>
          <cell r="B495" t="str">
            <v>PM Thoresen Asia</v>
          </cell>
          <cell r="C495">
            <v>8.5</v>
          </cell>
          <cell r="D495">
            <v>8.5</v>
          </cell>
          <cell r="E495">
            <v>8.4</v>
          </cell>
          <cell r="F495">
            <v>-1.7299999999999999E-2</v>
          </cell>
        </row>
        <row r="496">
          <cell r="A496" t="str">
            <v>POLY</v>
          </cell>
          <cell r="B496" t="str">
            <v>Polynet PCL</v>
          </cell>
          <cell r="C496">
            <v>9.1999999999999993</v>
          </cell>
          <cell r="D496">
            <v>9.4</v>
          </cell>
          <cell r="E496">
            <v>9.1999999999999993</v>
          </cell>
          <cell r="F496">
            <v>-3.6600000000000001E-2</v>
          </cell>
        </row>
        <row r="497">
          <cell r="A497" t="str">
            <v>PORT</v>
          </cell>
          <cell r="B497" t="str">
            <v>Sahathai Terminal</v>
          </cell>
          <cell r="C497">
            <v>1.42</v>
          </cell>
          <cell r="D497">
            <v>1.42</v>
          </cell>
          <cell r="E497">
            <v>1.42</v>
          </cell>
          <cell r="F497">
            <v>0</v>
          </cell>
        </row>
        <row r="498">
          <cell r="A498" t="str">
            <v>PPM</v>
          </cell>
          <cell r="B498" t="str">
            <v>Porn Prom Metal</v>
          </cell>
          <cell r="C498">
            <v>2.2200000000000002</v>
          </cell>
          <cell r="D498">
            <v>2.2200000000000002</v>
          </cell>
          <cell r="E498">
            <v>2.2200000000000002</v>
          </cell>
          <cell r="F498">
            <v>-8.8999999999999999E-3</v>
          </cell>
        </row>
        <row r="499">
          <cell r="A499" t="str">
            <v>PPP</v>
          </cell>
          <cell r="B499" t="str">
            <v>Premier Products</v>
          </cell>
          <cell r="C499">
            <v>1.65</v>
          </cell>
          <cell r="D499">
            <v>1.65</v>
          </cell>
          <cell r="E499">
            <v>1.65</v>
          </cell>
          <cell r="F499">
            <v>-6.7799999999999999E-2</v>
          </cell>
        </row>
        <row r="500">
          <cell r="A500" t="str">
            <v>PPPM</v>
          </cell>
          <cell r="B500" t="str">
            <v>PP Prime</v>
          </cell>
          <cell r="C500">
            <v>0.97</v>
          </cell>
          <cell r="D500">
            <v>1.03</v>
          </cell>
          <cell r="E500">
            <v>0.97</v>
          </cell>
          <cell r="F500">
            <v>-3.9600000000000003E-2</v>
          </cell>
        </row>
        <row r="501">
          <cell r="A501" t="str">
            <v>PPS</v>
          </cell>
          <cell r="B501" t="str">
            <v>Project Planning Service</v>
          </cell>
          <cell r="C501">
            <v>0.25</v>
          </cell>
          <cell r="D501">
            <v>0.27</v>
          </cell>
          <cell r="E501">
            <v>0.23</v>
          </cell>
          <cell r="F501">
            <v>8.6999999999999994E-2</v>
          </cell>
        </row>
        <row r="502">
          <cell r="A502" t="str">
            <v>PQS</v>
          </cell>
          <cell r="B502" t="str">
            <v>Premier Quality Starch PCL</v>
          </cell>
          <cell r="C502">
            <v>2.5</v>
          </cell>
          <cell r="D502">
            <v>2.54</v>
          </cell>
          <cell r="E502">
            <v>2.5</v>
          </cell>
          <cell r="F502">
            <v>-1.5699999999999999E-2</v>
          </cell>
        </row>
        <row r="503">
          <cell r="A503" t="str">
            <v>PR9</v>
          </cell>
          <cell r="B503" t="str">
            <v>Praram 9 Hospital</v>
          </cell>
          <cell r="C503">
            <v>24.5</v>
          </cell>
          <cell r="D503">
            <v>25.5</v>
          </cell>
          <cell r="E503">
            <v>24.3</v>
          </cell>
          <cell r="F503">
            <v>1.24E-2</v>
          </cell>
        </row>
        <row r="504">
          <cell r="A504" t="str">
            <v>PRAKIT</v>
          </cell>
          <cell r="B504" t="str">
            <v>Prakit</v>
          </cell>
          <cell r="C504">
            <v>11</v>
          </cell>
          <cell r="D504">
            <v>11.1</v>
          </cell>
          <cell r="E504">
            <v>11</v>
          </cell>
          <cell r="F504">
            <v>0</v>
          </cell>
        </row>
        <row r="505">
          <cell r="A505" t="str">
            <v>PRAPAT</v>
          </cell>
          <cell r="B505" t="str">
            <v>Peerapat</v>
          </cell>
          <cell r="C505">
            <v>1.42</v>
          </cell>
          <cell r="D505">
            <v>1.42</v>
          </cell>
          <cell r="E505">
            <v>1.37</v>
          </cell>
          <cell r="F505">
            <v>1.43E-2</v>
          </cell>
        </row>
        <row r="506">
          <cell r="A506" t="str">
            <v>PREB</v>
          </cell>
          <cell r="B506" t="str">
            <v>Pre-Built</v>
          </cell>
          <cell r="C506">
            <v>5</v>
          </cell>
          <cell r="D506">
            <v>5.0999999999999996</v>
          </cell>
          <cell r="E506">
            <v>5</v>
          </cell>
          <cell r="F506">
            <v>0</v>
          </cell>
        </row>
        <row r="507">
          <cell r="A507" t="str">
            <v>PRECHA</v>
          </cell>
          <cell r="B507" t="str">
            <v>Preecha</v>
          </cell>
          <cell r="C507">
            <v>1.1499999999999999</v>
          </cell>
          <cell r="D507">
            <v>1.2</v>
          </cell>
          <cell r="E507">
            <v>1.1399999999999999</v>
          </cell>
          <cell r="F507">
            <v>1.77E-2</v>
          </cell>
        </row>
        <row r="508">
          <cell r="A508" t="str">
            <v>PRG</v>
          </cell>
          <cell r="B508" t="str">
            <v>PRG Cor</v>
          </cell>
          <cell r="C508">
            <v>9.0500000000000007</v>
          </cell>
          <cell r="D508">
            <v>9.0500000000000007</v>
          </cell>
          <cell r="E508">
            <v>9.0500000000000007</v>
          </cell>
          <cell r="F508">
            <v>0</v>
          </cell>
        </row>
        <row r="509">
          <cell r="A509" t="str">
            <v>PRI</v>
          </cell>
          <cell r="B509" t="str">
            <v>Primo Service Solutions PCL</v>
          </cell>
          <cell r="C509">
            <v>10.3</v>
          </cell>
          <cell r="D509">
            <v>10.5</v>
          </cell>
          <cell r="E509">
            <v>10.3</v>
          </cell>
          <cell r="F509">
            <v>-1.9E-2</v>
          </cell>
        </row>
        <row r="510">
          <cell r="A510" t="str">
            <v>PRIME</v>
          </cell>
          <cell r="B510" t="str">
            <v>Prime Road Power PCL</v>
          </cell>
          <cell r="C510">
            <v>0.23</v>
          </cell>
          <cell r="D510">
            <v>0.23</v>
          </cell>
          <cell r="E510">
            <v>0.22</v>
          </cell>
          <cell r="F510">
            <v>4.5499999999999999E-2</v>
          </cell>
        </row>
        <row r="511">
          <cell r="A511" t="str">
            <v>PRIN</v>
          </cell>
          <cell r="B511" t="str">
            <v>Prinsiri</v>
          </cell>
          <cell r="C511">
            <v>2.12</v>
          </cell>
          <cell r="D511">
            <v>2.12</v>
          </cell>
          <cell r="E511">
            <v>2.12</v>
          </cell>
          <cell r="F511">
            <v>0</v>
          </cell>
        </row>
        <row r="512">
          <cell r="A512" t="str">
            <v>PRINC</v>
          </cell>
          <cell r="B512" t="str">
            <v>Principal Capital</v>
          </cell>
          <cell r="C512">
            <v>3.04</v>
          </cell>
          <cell r="D512">
            <v>3.06</v>
          </cell>
          <cell r="E512">
            <v>3.04</v>
          </cell>
          <cell r="F512">
            <v>-6.4999999999999997E-3</v>
          </cell>
        </row>
        <row r="513">
          <cell r="A513" t="str">
            <v>PRM</v>
          </cell>
          <cell r="B513" t="str">
            <v>Prima Marine</v>
          </cell>
          <cell r="C513">
            <v>8.6999999999999993</v>
          </cell>
          <cell r="D513">
            <v>8.75</v>
          </cell>
          <cell r="E513">
            <v>8.5</v>
          </cell>
          <cell r="F513">
            <v>1.1599999999999999E-2</v>
          </cell>
        </row>
        <row r="514">
          <cell r="A514" t="str">
            <v>PROEN</v>
          </cell>
          <cell r="B514" t="str">
            <v>Proen PCL</v>
          </cell>
          <cell r="C514">
            <v>3.4</v>
          </cell>
          <cell r="D514">
            <v>3.44</v>
          </cell>
          <cell r="E514">
            <v>3.36</v>
          </cell>
          <cell r="F514">
            <v>5.8999999999999999E-3</v>
          </cell>
        </row>
        <row r="515">
          <cell r="A515" t="str">
            <v>PROS</v>
          </cell>
          <cell r="B515" t="str">
            <v>Prosper Engineering PCL</v>
          </cell>
          <cell r="C515">
            <v>1.19</v>
          </cell>
          <cell r="D515">
            <v>1.2</v>
          </cell>
          <cell r="E515">
            <v>1.18</v>
          </cell>
          <cell r="F515">
            <v>0</v>
          </cell>
        </row>
        <row r="516">
          <cell r="A516" t="str">
            <v>PROUD</v>
          </cell>
          <cell r="B516" t="str">
            <v>Proud Real Estate</v>
          </cell>
          <cell r="C516">
            <v>1.35</v>
          </cell>
          <cell r="D516">
            <v>1.36</v>
          </cell>
          <cell r="E516">
            <v>1.35</v>
          </cell>
          <cell r="F516">
            <v>-2.8799999999999999E-2</v>
          </cell>
        </row>
        <row r="517">
          <cell r="A517" t="str">
            <v>PRTR</v>
          </cell>
          <cell r="B517" t="str">
            <v>PRTR PCL</v>
          </cell>
          <cell r="C517">
            <v>4.6399999999999997</v>
          </cell>
          <cell r="D517">
            <v>4.7</v>
          </cell>
          <cell r="E517">
            <v>4.6399999999999997</v>
          </cell>
          <cell r="F517">
            <v>-1.2800000000000001E-2</v>
          </cell>
        </row>
        <row r="518">
          <cell r="A518" t="str">
            <v>PSG</v>
          </cell>
          <cell r="B518" t="str">
            <v>PSG Corporation</v>
          </cell>
          <cell r="C518">
            <v>0.54</v>
          </cell>
          <cell r="D518">
            <v>0.54</v>
          </cell>
          <cell r="E518">
            <v>0.52</v>
          </cell>
          <cell r="F518">
            <v>0</v>
          </cell>
        </row>
        <row r="519">
          <cell r="A519" t="str">
            <v>PSH</v>
          </cell>
          <cell r="B519" t="str">
            <v>Pruksa</v>
          </cell>
          <cell r="C519">
            <v>8.85</v>
          </cell>
          <cell r="D519">
            <v>8.9499999999999993</v>
          </cell>
          <cell r="E519">
            <v>8.8000000000000007</v>
          </cell>
          <cell r="F519">
            <v>0</v>
          </cell>
        </row>
        <row r="520">
          <cell r="A520" t="str">
            <v>PSL</v>
          </cell>
          <cell r="B520" t="str">
            <v>Precious Shipping</v>
          </cell>
          <cell r="C520">
            <v>8.3000000000000007</v>
          </cell>
          <cell r="D520">
            <v>8.5</v>
          </cell>
          <cell r="E520">
            <v>8.3000000000000007</v>
          </cell>
          <cell r="F520">
            <v>1.2200000000000001E-2</v>
          </cell>
        </row>
        <row r="521">
          <cell r="A521" t="str">
            <v>PSP</v>
          </cell>
          <cell r="B521" t="str">
            <v>PSP Specialties PCL</v>
          </cell>
          <cell r="C521">
            <v>4.4000000000000004</v>
          </cell>
          <cell r="D521">
            <v>4.4000000000000004</v>
          </cell>
          <cell r="E521">
            <v>4.4000000000000004</v>
          </cell>
          <cell r="F521">
            <v>0</v>
          </cell>
        </row>
        <row r="522">
          <cell r="A522" t="str">
            <v>PSTC</v>
          </cell>
          <cell r="B522" t="str">
            <v>Power Solution Tech</v>
          </cell>
          <cell r="C522">
            <v>0.49</v>
          </cell>
          <cell r="D522">
            <v>0.5</v>
          </cell>
          <cell r="E522">
            <v>0.49</v>
          </cell>
          <cell r="F522">
            <v>0</v>
          </cell>
        </row>
        <row r="523">
          <cell r="A523" t="str">
            <v>PT</v>
          </cell>
          <cell r="B523" t="str">
            <v>Premier Tech</v>
          </cell>
          <cell r="C523">
            <v>9.6999999999999993</v>
          </cell>
          <cell r="D523">
            <v>9.6999999999999993</v>
          </cell>
          <cell r="E523">
            <v>9.6</v>
          </cell>
          <cell r="F523">
            <v>5.1999999999999998E-3</v>
          </cell>
        </row>
        <row r="524">
          <cell r="A524" t="str">
            <v>PTC</v>
          </cell>
          <cell r="B524" t="str">
            <v>Premier Tank PCL</v>
          </cell>
          <cell r="C524">
            <v>1.66</v>
          </cell>
          <cell r="D524">
            <v>1.66</v>
          </cell>
          <cell r="E524">
            <v>1.65</v>
          </cell>
          <cell r="F524">
            <v>-1.1900000000000001E-2</v>
          </cell>
        </row>
        <row r="525">
          <cell r="A525" t="str">
            <v>PTECH</v>
          </cell>
          <cell r="B525" t="str">
            <v>Plus Tech Innovation PCL</v>
          </cell>
          <cell r="C525">
            <v>1.38</v>
          </cell>
          <cell r="D525">
            <v>1.4</v>
          </cell>
          <cell r="E525">
            <v>1.33</v>
          </cell>
          <cell r="F525">
            <v>5.3400000000000003E-2</v>
          </cell>
        </row>
        <row r="526">
          <cell r="A526" t="str">
            <v>PTG</v>
          </cell>
          <cell r="B526" t="str">
            <v>PTG Energy</v>
          </cell>
          <cell r="C526">
            <v>9.5500000000000007</v>
          </cell>
          <cell r="D526">
            <v>9.6</v>
          </cell>
          <cell r="E526">
            <v>9.4</v>
          </cell>
          <cell r="F526">
            <v>5.3E-3</v>
          </cell>
        </row>
        <row r="527">
          <cell r="A527" t="str">
            <v>PTL</v>
          </cell>
          <cell r="B527" t="str">
            <v>Polyplex</v>
          </cell>
          <cell r="C527">
            <v>13.2</v>
          </cell>
          <cell r="D527">
            <v>13.3</v>
          </cell>
          <cell r="E527">
            <v>13.1</v>
          </cell>
          <cell r="F527">
            <v>-1.49E-2</v>
          </cell>
        </row>
        <row r="528">
          <cell r="A528" t="str">
            <v>PTT</v>
          </cell>
          <cell r="B528" t="str">
            <v>PTT PCL</v>
          </cell>
          <cell r="C528">
            <v>33.5</v>
          </cell>
          <cell r="D528">
            <v>34</v>
          </cell>
          <cell r="E528">
            <v>33.5</v>
          </cell>
          <cell r="F528">
            <v>-1.47E-2</v>
          </cell>
        </row>
        <row r="529">
          <cell r="A529" t="str">
            <v>PTTEP</v>
          </cell>
          <cell r="B529" t="str">
            <v>PTT Exploration</v>
          </cell>
          <cell r="C529">
            <v>124.5</v>
          </cell>
          <cell r="D529">
            <v>125.5</v>
          </cell>
          <cell r="E529">
            <v>124</v>
          </cell>
          <cell r="F529">
            <v>-8.0000000000000002E-3</v>
          </cell>
        </row>
        <row r="530">
          <cell r="A530" t="str">
            <v>PTTGC</v>
          </cell>
          <cell r="B530" t="str">
            <v>PTT Global Chemical</v>
          </cell>
          <cell r="C530">
            <v>25.25</v>
          </cell>
          <cell r="D530">
            <v>25.5</v>
          </cell>
          <cell r="E530">
            <v>25</v>
          </cell>
          <cell r="F530">
            <v>0</v>
          </cell>
        </row>
        <row r="531">
          <cell r="A531" t="str">
            <v>PYLON</v>
          </cell>
          <cell r="B531" t="str">
            <v>Pylon</v>
          </cell>
          <cell r="C531">
            <v>2.2000000000000002</v>
          </cell>
          <cell r="D531">
            <v>2.2400000000000002</v>
          </cell>
          <cell r="E531">
            <v>2.2000000000000002</v>
          </cell>
          <cell r="F531">
            <v>-1.7899999999999999E-2</v>
          </cell>
        </row>
        <row r="532">
          <cell r="A532" t="str">
            <v>QH</v>
          </cell>
          <cell r="B532" t="str">
            <v>Quality Houses</v>
          </cell>
          <cell r="C532">
            <v>1.86</v>
          </cell>
          <cell r="D532">
            <v>1.86</v>
          </cell>
          <cell r="E532">
            <v>1.85</v>
          </cell>
          <cell r="F532">
            <v>0</v>
          </cell>
        </row>
        <row r="533">
          <cell r="A533" t="str">
            <v>QHHRREIT</v>
          </cell>
          <cell r="B533" t="str">
            <v>Quality Houses Hotel Residence Unt</v>
          </cell>
          <cell r="C533">
            <v>6.65</v>
          </cell>
          <cell r="D533">
            <v>6.7</v>
          </cell>
          <cell r="E533">
            <v>6.65</v>
          </cell>
          <cell r="F533">
            <v>-7.4999999999999997E-3</v>
          </cell>
        </row>
        <row r="534">
          <cell r="A534" t="str">
            <v>QLT</v>
          </cell>
          <cell r="B534" t="str">
            <v>Qualitech</v>
          </cell>
          <cell r="C534">
            <v>2.08</v>
          </cell>
          <cell r="D534">
            <v>2.08</v>
          </cell>
          <cell r="E534">
            <v>2.06</v>
          </cell>
          <cell r="F534">
            <v>9.7000000000000003E-3</v>
          </cell>
        </row>
        <row r="535">
          <cell r="A535" t="str">
            <v>QTC</v>
          </cell>
          <cell r="B535" t="str">
            <v>QTC Energy</v>
          </cell>
          <cell r="C535">
            <v>3.82</v>
          </cell>
          <cell r="D535">
            <v>3.82</v>
          </cell>
          <cell r="E535">
            <v>3.78</v>
          </cell>
          <cell r="F535">
            <v>0</v>
          </cell>
        </row>
        <row r="536">
          <cell r="A536" t="str">
            <v>QTCG</v>
          </cell>
          <cell r="B536" t="str">
            <v>QTCG PCL</v>
          </cell>
          <cell r="C536">
            <v>0.47</v>
          </cell>
          <cell r="D536">
            <v>0.48</v>
          </cell>
          <cell r="E536">
            <v>0.46</v>
          </cell>
          <cell r="F536">
            <v>2.1700000000000001E-2</v>
          </cell>
        </row>
        <row r="537">
          <cell r="A537" t="str">
            <v>RABBIT</v>
          </cell>
          <cell r="B537" t="str">
            <v>Rabbit Holdings PCL</v>
          </cell>
          <cell r="C537">
            <v>0.59</v>
          </cell>
          <cell r="D537">
            <v>0.61</v>
          </cell>
          <cell r="E537">
            <v>0.59</v>
          </cell>
          <cell r="F537">
            <v>-1.67E-2</v>
          </cell>
        </row>
        <row r="538">
          <cell r="A538" t="str">
            <v>RAM</v>
          </cell>
          <cell r="B538" t="str">
            <v>Ramkhamhaeng Hospital</v>
          </cell>
          <cell r="C538">
            <v>23.7</v>
          </cell>
          <cell r="D538">
            <v>23.7</v>
          </cell>
          <cell r="E538">
            <v>23.5</v>
          </cell>
          <cell r="F538">
            <v>8.5000000000000006E-3</v>
          </cell>
        </row>
        <row r="539">
          <cell r="A539" t="str">
            <v>RATCH</v>
          </cell>
          <cell r="B539" t="str">
            <v>Ratchaburi Electricity</v>
          </cell>
          <cell r="C539">
            <v>32</v>
          </cell>
          <cell r="D539">
            <v>32.25</v>
          </cell>
          <cell r="E539">
            <v>32</v>
          </cell>
          <cell r="F539">
            <v>-7.7999999999999996E-3</v>
          </cell>
        </row>
        <row r="540">
          <cell r="A540" t="str">
            <v>RBF</v>
          </cell>
          <cell r="B540" t="str">
            <v>R And B Food Supply</v>
          </cell>
          <cell r="C540">
            <v>5.7</v>
          </cell>
          <cell r="D540">
            <v>5.8</v>
          </cell>
          <cell r="E540">
            <v>5.7</v>
          </cell>
          <cell r="F540">
            <v>0</v>
          </cell>
        </row>
        <row r="541">
          <cell r="A541" t="str">
            <v>RCL</v>
          </cell>
          <cell r="B541" t="str">
            <v>Regional Container</v>
          </cell>
          <cell r="C541">
            <v>25.25</v>
          </cell>
          <cell r="D541">
            <v>25.75</v>
          </cell>
          <cell r="E541">
            <v>25</v>
          </cell>
          <cell r="F541">
            <v>0.01</v>
          </cell>
        </row>
        <row r="542">
          <cell r="A542" t="str">
            <v>READY</v>
          </cell>
          <cell r="B542" t="str">
            <v>Readyplanet PCL</v>
          </cell>
          <cell r="C542">
            <v>5.5</v>
          </cell>
          <cell r="D542">
            <v>5.65</v>
          </cell>
          <cell r="E542">
            <v>5.45</v>
          </cell>
          <cell r="F542">
            <v>-2.6499999999999999E-2</v>
          </cell>
        </row>
        <row r="543">
          <cell r="A543" t="str">
            <v>RICHY</v>
          </cell>
          <cell r="B543" t="str">
            <v>Richy Place 2002</v>
          </cell>
          <cell r="C543">
            <v>0.5</v>
          </cell>
          <cell r="D543">
            <v>0.5</v>
          </cell>
          <cell r="E543">
            <v>0.49</v>
          </cell>
          <cell r="F543">
            <v>0</v>
          </cell>
        </row>
        <row r="544">
          <cell r="A544" t="str">
            <v>RJH</v>
          </cell>
          <cell r="B544" t="str">
            <v>Rajthanee Hospital</v>
          </cell>
          <cell r="C544">
            <v>23.8</v>
          </cell>
          <cell r="D544">
            <v>23.9</v>
          </cell>
          <cell r="E544">
            <v>23.7</v>
          </cell>
          <cell r="F544">
            <v>0</v>
          </cell>
        </row>
        <row r="545">
          <cell r="A545" t="str">
            <v>RML</v>
          </cell>
          <cell r="B545" t="str">
            <v>Raimon Land</v>
          </cell>
          <cell r="C545">
            <v>0.35</v>
          </cell>
          <cell r="D545">
            <v>0.36</v>
          </cell>
          <cell r="E545">
            <v>0.34</v>
          </cell>
          <cell r="F545">
            <v>-2.7799999999999998E-2</v>
          </cell>
        </row>
        <row r="546">
          <cell r="A546" t="str">
            <v>ROCK</v>
          </cell>
          <cell r="B546" t="str">
            <v>Rockworth</v>
          </cell>
          <cell r="C546">
            <v>10.3</v>
          </cell>
          <cell r="D546">
            <v>11.9</v>
          </cell>
          <cell r="E546">
            <v>10</v>
          </cell>
          <cell r="F546">
            <v>0</v>
          </cell>
        </row>
        <row r="547">
          <cell r="A547" t="str">
            <v>ROCTEC</v>
          </cell>
          <cell r="B547" t="str">
            <v>Roctec Global PCL</v>
          </cell>
          <cell r="C547">
            <v>0.95</v>
          </cell>
          <cell r="D547">
            <v>0.98</v>
          </cell>
          <cell r="E547">
            <v>0.94</v>
          </cell>
          <cell r="F547">
            <v>-4.0399999999999998E-2</v>
          </cell>
        </row>
        <row r="548">
          <cell r="A548" t="str">
            <v>ROH</v>
          </cell>
          <cell r="B548" t="str">
            <v>Royal Orchid</v>
          </cell>
          <cell r="C548">
            <v>2.2799999999999998</v>
          </cell>
          <cell r="D548">
            <v>2.2799999999999998</v>
          </cell>
          <cell r="E548">
            <v>2.1800000000000002</v>
          </cell>
          <cell r="F548">
            <v>5.5599999999999997E-2</v>
          </cell>
        </row>
        <row r="549">
          <cell r="A549" t="str">
            <v>ROJNA</v>
          </cell>
          <cell r="B549" t="str">
            <v>Rojana Industrial</v>
          </cell>
          <cell r="C549">
            <v>7.2</v>
          </cell>
          <cell r="D549">
            <v>7.2</v>
          </cell>
          <cell r="E549">
            <v>7.1</v>
          </cell>
          <cell r="F549">
            <v>7.0000000000000001E-3</v>
          </cell>
        </row>
        <row r="550">
          <cell r="A550" t="str">
            <v>RP</v>
          </cell>
          <cell r="B550" t="str">
            <v>Raja Ferry Port</v>
          </cell>
          <cell r="C550">
            <v>1.19</v>
          </cell>
          <cell r="D550">
            <v>1.19</v>
          </cell>
          <cell r="E550">
            <v>1.19</v>
          </cell>
          <cell r="F550">
            <v>-8.3000000000000001E-3</v>
          </cell>
        </row>
        <row r="551">
          <cell r="A551" t="str">
            <v>RPC</v>
          </cell>
          <cell r="B551" t="str">
            <v>RPCG PCL</v>
          </cell>
          <cell r="C551">
            <v>0.5</v>
          </cell>
          <cell r="D551">
            <v>0.52</v>
          </cell>
          <cell r="E551">
            <v>0.5</v>
          </cell>
          <cell r="F551">
            <v>-1.9599999999999999E-2</v>
          </cell>
        </row>
        <row r="552">
          <cell r="A552" t="str">
            <v>RPH</v>
          </cell>
          <cell r="B552" t="str">
            <v>Ratchaphruek Hospital</v>
          </cell>
          <cell r="C552">
            <v>5.6</v>
          </cell>
          <cell r="D552">
            <v>5.65</v>
          </cell>
          <cell r="E552">
            <v>5.6</v>
          </cell>
          <cell r="F552">
            <v>-8.8000000000000005E-3</v>
          </cell>
        </row>
        <row r="553">
          <cell r="A553" t="str">
            <v>RS</v>
          </cell>
          <cell r="B553" t="str">
            <v>RS</v>
          </cell>
          <cell r="C553">
            <v>6</v>
          </cell>
          <cell r="D553">
            <v>6.1</v>
          </cell>
          <cell r="E553">
            <v>6</v>
          </cell>
          <cell r="F553">
            <v>-1.6400000000000001E-2</v>
          </cell>
        </row>
        <row r="554">
          <cell r="A554" t="str">
            <v>RSP</v>
          </cell>
          <cell r="B554" t="str">
            <v>Rich Sport</v>
          </cell>
          <cell r="C554">
            <v>1.94</v>
          </cell>
          <cell r="D554">
            <v>1.95</v>
          </cell>
          <cell r="E554">
            <v>1.94</v>
          </cell>
          <cell r="F554">
            <v>-1.0200000000000001E-2</v>
          </cell>
        </row>
        <row r="555">
          <cell r="A555" t="str">
            <v>RT</v>
          </cell>
          <cell r="B555" t="str">
            <v>Right Tunnelling</v>
          </cell>
          <cell r="C555">
            <v>0.49</v>
          </cell>
          <cell r="D555">
            <v>0.5</v>
          </cell>
          <cell r="E555">
            <v>0.48</v>
          </cell>
          <cell r="F555">
            <v>-0.02</v>
          </cell>
        </row>
        <row r="556">
          <cell r="A556" t="str">
            <v>RWI</v>
          </cell>
          <cell r="B556" t="str">
            <v>Rayong Wire</v>
          </cell>
          <cell r="C556">
            <v>0.6</v>
          </cell>
          <cell r="D556">
            <v>0.6</v>
          </cell>
          <cell r="E556">
            <v>0.59</v>
          </cell>
          <cell r="F556">
            <v>1.6899999999999998E-2</v>
          </cell>
        </row>
        <row r="557">
          <cell r="A557" t="str">
            <v>S</v>
          </cell>
          <cell r="B557" t="str">
            <v>Singha Estate</v>
          </cell>
          <cell r="C557">
            <v>0.96</v>
          </cell>
          <cell r="D557">
            <v>0.96</v>
          </cell>
          <cell r="E557">
            <v>0.94</v>
          </cell>
          <cell r="F557">
            <v>2.1299999999999999E-2</v>
          </cell>
        </row>
        <row r="558">
          <cell r="A558" t="str">
            <v>S11</v>
          </cell>
          <cell r="B558" t="str">
            <v>S 11</v>
          </cell>
          <cell r="C558">
            <v>2.68</v>
          </cell>
          <cell r="D558">
            <v>2.68</v>
          </cell>
          <cell r="E558">
            <v>2.68</v>
          </cell>
          <cell r="F558">
            <v>0</v>
          </cell>
        </row>
        <row r="559">
          <cell r="A559" t="str">
            <v>SA</v>
          </cell>
          <cell r="B559" t="str">
            <v>Siamese Asset</v>
          </cell>
          <cell r="C559">
            <v>7.4</v>
          </cell>
          <cell r="D559">
            <v>7.45</v>
          </cell>
          <cell r="E559">
            <v>7.4</v>
          </cell>
          <cell r="F559">
            <v>0</v>
          </cell>
        </row>
        <row r="560">
          <cell r="A560" t="str">
            <v>SAAM</v>
          </cell>
          <cell r="B560" t="str">
            <v>SAAM Energy</v>
          </cell>
          <cell r="C560">
            <v>8.5</v>
          </cell>
          <cell r="D560">
            <v>8.65</v>
          </cell>
          <cell r="E560">
            <v>8.1999999999999993</v>
          </cell>
          <cell r="F560">
            <v>-1.7299999999999999E-2</v>
          </cell>
        </row>
        <row r="561">
          <cell r="A561" t="str">
            <v>SABINA</v>
          </cell>
          <cell r="B561" t="str">
            <v>Sabina</v>
          </cell>
          <cell r="C561">
            <v>21.6</v>
          </cell>
          <cell r="D561">
            <v>21.8</v>
          </cell>
          <cell r="E561">
            <v>21.6</v>
          </cell>
          <cell r="F561">
            <v>-4.5999999999999999E-3</v>
          </cell>
        </row>
        <row r="562">
          <cell r="A562" t="str">
            <v>SABUY</v>
          </cell>
          <cell r="B562" t="str">
            <v>Sabuy</v>
          </cell>
          <cell r="C562">
            <v>0.73</v>
          </cell>
          <cell r="D562">
            <v>0.75</v>
          </cell>
          <cell r="E562">
            <v>0.72</v>
          </cell>
          <cell r="F562">
            <v>-1.35E-2</v>
          </cell>
        </row>
        <row r="563">
          <cell r="A563" t="str">
            <v>SAF</v>
          </cell>
          <cell r="B563" t="str">
            <v>S A F Special Steel PCL</v>
          </cell>
          <cell r="C563">
            <v>0.56999999999999995</v>
          </cell>
          <cell r="D563">
            <v>0.6</v>
          </cell>
          <cell r="E563">
            <v>0.56999999999999995</v>
          </cell>
          <cell r="F563">
            <v>0</v>
          </cell>
        </row>
        <row r="564">
          <cell r="A564" t="str">
            <v>SAFE</v>
          </cell>
          <cell r="B564" t="str">
            <v>Safe Fertility PCL</v>
          </cell>
          <cell r="C564">
            <v>14.1</v>
          </cell>
          <cell r="D564">
            <v>14.2</v>
          </cell>
          <cell r="E564">
            <v>14.1</v>
          </cell>
          <cell r="F564">
            <v>0</v>
          </cell>
        </row>
        <row r="565">
          <cell r="A565" t="str">
            <v>SAK</v>
          </cell>
          <cell r="B565" t="str">
            <v>Saksiam Leasing</v>
          </cell>
          <cell r="C565">
            <v>5.4</v>
          </cell>
          <cell r="D565">
            <v>5.45</v>
          </cell>
          <cell r="E565">
            <v>5.35</v>
          </cell>
          <cell r="F565">
            <v>0</v>
          </cell>
        </row>
        <row r="566">
          <cell r="A566" t="str">
            <v>SALEE</v>
          </cell>
          <cell r="B566" t="str">
            <v>Salee Industry</v>
          </cell>
          <cell r="C566">
            <v>0.5</v>
          </cell>
          <cell r="D566">
            <v>0.5</v>
          </cell>
          <cell r="E566">
            <v>0.48</v>
          </cell>
          <cell r="F566">
            <v>0</v>
          </cell>
        </row>
        <row r="567">
          <cell r="A567" t="str">
            <v>SAM</v>
          </cell>
          <cell r="B567" t="str">
            <v>Samchai Steel</v>
          </cell>
          <cell r="C567">
            <v>0.39</v>
          </cell>
          <cell r="D567">
            <v>0.39</v>
          </cell>
          <cell r="E567">
            <v>0.35</v>
          </cell>
          <cell r="F567">
            <v>0.3</v>
          </cell>
        </row>
        <row r="568">
          <cell r="A568" t="str">
            <v>SAMART</v>
          </cell>
          <cell r="B568" t="str">
            <v>Samart Corp</v>
          </cell>
          <cell r="C568">
            <v>7.35</v>
          </cell>
          <cell r="D568">
            <v>7.4</v>
          </cell>
          <cell r="E568">
            <v>7.25</v>
          </cell>
          <cell r="F568">
            <v>6.7999999999999996E-3</v>
          </cell>
        </row>
        <row r="569">
          <cell r="A569" t="str">
            <v>SAMCO</v>
          </cell>
          <cell r="B569" t="str">
            <v>Sammakorn</v>
          </cell>
          <cell r="C569">
            <v>0.96</v>
          </cell>
          <cell r="D569">
            <v>0.97</v>
          </cell>
          <cell r="E569">
            <v>0.96</v>
          </cell>
          <cell r="F569">
            <v>0</v>
          </cell>
        </row>
        <row r="570">
          <cell r="A570" t="str">
            <v>SAMTEL</v>
          </cell>
          <cell r="B570" t="str">
            <v>Samart Telcoms</v>
          </cell>
          <cell r="C570">
            <v>6.9</v>
          </cell>
          <cell r="D570">
            <v>7.1</v>
          </cell>
          <cell r="E570">
            <v>6.2</v>
          </cell>
          <cell r="F570">
            <v>0.122</v>
          </cell>
        </row>
        <row r="571">
          <cell r="A571" t="str">
            <v>SANKO</v>
          </cell>
          <cell r="B571" t="str">
            <v>Sanko Diecasting</v>
          </cell>
          <cell r="C571">
            <v>1.19</v>
          </cell>
          <cell r="D571">
            <v>1.2</v>
          </cell>
          <cell r="E571">
            <v>1.19</v>
          </cell>
          <cell r="F571">
            <v>1.7100000000000001E-2</v>
          </cell>
        </row>
        <row r="572">
          <cell r="A572" t="str">
            <v>SAPPE</v>
          </cell>
          <cell r="B572" t="str">
            <v>SAPPE</v>
          </cell>
          <cell r="C572">
            <v>65</v>
          </cell>
          <cell r="D572">
            <v>66.75</v>
          </cell>
          <cell r="E572">
            <v>64.75</v>
          </cell>
          <cell r="F572">
            <v>-2.2599999999999999E-2</v>
          </cell>
        </row>
        <row r="573">
          <cell r="A573" t="str">
            <v>SAT</v>
          </cell>
          <cell r="B573" t="str">
            <v>Somboon Advance Tech</v>
          </cell>
          <cell r="C573">
            <v>12.1</v>
          </cell>
          <cell r="D573">
            <v>12.2</v>
          </cell>
          <cell r="E573">
            <v>12</v>
          </cell>
          <cell r="F573">
            <v>0</v>
          </cell>
        </row>
        <row r="574">
          <cell r="A574" t="str">
            <v>SAUCE</v>
          </cell>
          <cell r="B574" t="str">
            <v>Thaitheparos</v>
          </cell>
          <cell r="C574">
            <v>39.75</v>
          </cell>
          <cell r="D574">
            <v>39.75</v>
          </cell>
          <cell r="E574">
            <v>39.75</v>
          </cell>
          <cell r="F574">
            <v>0</v>
          </cell>
        </row>
        <row r="575">
          <cell r="A575" t="str">
            <v>SAV</v>
          </cell>
          <cell r="B575" t="str">
            <v>SAMART Aviation Solutions PCL</v>
          </cell>
          <cell r="C575">
            <v>23.4</v>
          </cell>
          <cell r="D575">
            <v>23.5</v>
          </cell>
          <cell r="E575">
            <v>23.1</v>
          </cell>
          <cell r="F575">
            <v>4.3E-3</v>
          </cell>
        </row>
        <row r="576">
          <cell r="A576" t="str">
            <v>SAWAD</v>
          </cell>
          <cell r="B576" t="str">
            <v>Srisawad Power 1979</v>
          </cell>
          <cell r="C576">
            <v>42.75</v>
          </cell>
          <cell r="D576">
            <v>43.25</v>
          </cell>
          <cell r="E576">
            <v>42.5</v>
          </cell>
          <cell r="F576">
            <v>0</v>
          </cell>
        </row>
        <row r="577">
          <cell r="A577" t="str">
            <v>SAWANG</v>
          </cell>
          <cell r="B577" t="str">
            <v>Sawang Export</v>
          </cell>
          <cell r="C577">
            <v>12.5</v>
          </cell>
          <cell r="D577">
            <v>12.5</v>
          </cell>
          <cell r="E577">
            <v>12.2</v>
          </cell>
          <cell r="F577">
            <v>0</v>
          </cell>
        </row>
        <row r="578">
          <cell r="A578" t="str">
            <v>SBNEXT</v>
          </cell>
          <cell r="B578" t="str">
            <v>Sabuy Connext Tech PCL</v>
          </cell>
          <cell r="C578">
            <v>0.57999999999999996</v>
          </cell>
          <cell r="D578">
            <v>0.57999999999999996</v>
          </cell>
          <cell r="E578">
            <v>0.56999999999999995</v>
          </cell>
          <cell r="F578">
            <v>3.5700000000000003E-2</v>
          </cell>
        </row>
        <row r="579">
          <cell r="A579" t="str">
            <v>SC</v>
          </cell>
          <cell r="B579" t="str">
            <v>SC Asset Corp</v>
          </cell>
          <cell r="C579">
            <v>2.98</v>
          </cell>
          <cell r="D579">
            <v>3</v>
          </cell>
          <cell r="E579">
            <v>2.96</v>
          </cell>
          <cell r="F579">
            <v>6.7999999999999996E-3</v>
          </cell>
        </row>
        <row r="580">
          <cell r="A580" t="str">
            <v>SCAP</v>
          </cell>
          <cell r="B580" t="str">
            <v>Srisawad Finance PCL</v>
          </cell>
          <cell r="C580">
            <v>2.2999999999999998</v>
          </cell>
          <cell r="D580">
            <v>2.38</v>
          </cell>
          <cell r="E580">
            <v>2.2799999999999998</v>
          </cell>
          <cell r="F580">
            <v>-8.6E-3</v>
          </cell>
        </row>
        <row r="581">
          <cell r="A581" t="str">
            <v>SCB</v>
          </cell>
          <cell r="B581" t="str">
            <v>SCB X PCL</v>
          </cell>
          <cell r="C581">
            <v>113.5</v>
          </cell>
          <cell r="D581">
            <v>114</v>
          </cell>
          <cell r="E581">
            <v>113</v>
          </cell>
          <cell r="F581">
            <v>-8.6999999999999994E-3</v>
          </cell>
        </row>
        <row r="582">
          <cell r="A582" t="str">
            <v>SCC</v>
          </cell>
          <cell r="B582" t="str">
            <v>Siam Cement</v>
          </cell>
          <cell r="C582">
            <v>205</v>
          </cell>
          <cell r="D582">
            <v>207</v>
          </cell>
          <cell r="E582">
            <v>205</v>
          </cell>
          <cell r="F582">
            <v>-9.7000000000000003E-3</v>
          </cell>
        </row>
        <row r="583">
          <cell r="A583" t="str">
            <v>SCCC</v>
          </cell>
          <cell r="B583" t="str">
            <v>Siam City Cement</v>
          </cell>
          <cell r="C583">
            <v>163.5</v>
          </cell>
          <cell r="D583">
            <v>166</v>
          </cell>
          <cell r="E583">
            <v>163.5</v>
          </cell>
          <cell r="F583">
            <v>-3.0000000000000001E-3</v>
          </cell>
        </row>
        <row r="584">
          <cell r="A584" t="str">
            <v>SCG</v>
          </cell>
          <cell r="B584" t="str">
            <v>Ratch Pathana Energy PCL</v>
          </cell>
          <cell r="C584">
            <v>3.64</v>
          </cell>
          <cell r="D584">
            <v>3.66</v>
          </cell>
          <cell r="E584">
            <v>3.58</v>
          </cell>
          <cell r="F584">
            <v>0</v>
          </cell>
        </row>
        <row r="585">
          <cell r="A585" t="str">
            <v>SCGD</v>
          </cell>
          <cell r="B585" t="str">
            <v>SCG Decor PCL</v>
          </cell>
          <cell r="C585">
            <v>7.05</v>
          </cell>
          <cell r="D585">
            <v>7.05</v>
          </cell>
          <cell r="E585">
            <v>7</v>
          </cell>
          <cell r="F585">
            <v>7.1000000000000004E-3</v>
          </cell>
        </row>
        <row r="586">
          <cell r="A586" t="str">
            <v>SCGP</v>
          </cell>
          <cell r="B586" t="str">
            <v>SCG Packaging</v>
          </cell>
          <cell r="C586">
            <v>25.25</v>
          </cell>
          <cell r="D586">
            <v>25.5</v>
          </cell>
          <cell r="E586">
            <v>25</v>
          </cell>
          <cell r="F586">
            <v>-9.7999999999999997E-3</v>
          </cell>
        </row>
        <row r="587">
          <cell r="A587" t="str">
            <v>SCI</v>
          </cell>
          <cell r="B587" t="str">
            <v>SCI Electric</v>
          </cell>
          <cell r="C587">
            <v>0.85</v>
          </cell>
          <cell r="D587">
            <v>0.89</v>
          </cell>
          <cell r="E587">
            <v>0.85</v>
          </cell>
          <cell r="F587">
            <v>-1.1599999999999999E-2</v>
          </cell>
        </row>
        <row r="588">
          <cell r="A588" t="str">
            <v>SCL</v>
          </cell>
          <cell r="B588" t="str">
            <v>SCL Motor Part PCL</v>
          </cell>
          <cell r="C588">
            <v>1.41</v>
          </cell>
          <cell r="D588">
            <v>1.41</v>
          </cell>
          <cell r="E588">
            <v>1.4</v>
          </cell>
          <cell r="F588">
            <v>7.1000000000000004E-3</v>
          </cell>
        </row>
        <row r="589">
          <cell r="A589" t="str">
            <v>SCM</v>
          </cell>
          <cell r="B589" t="str">
            <v>Successmore Being</v>
          </cell>
          <cell r="C589">
            <v>3.7</v>
          </cell>
          <cell r="D589">
            <v>3.7</v>
          </cell>
          <cell r="E589">
            <v>3.68</v>
          </cell>
          <cell r="F589">
            <v>0</v>
          </cell>
        </row>
        <row r="590">
          <cell r="A590" t="str">
            <v>SCN</v>
          </cell>
          <cell r="B590" t="str">
            <v>Scan Inter</v>
          </cell>
          <cell r="C590">
            <v>1</v>
          </cell>
          <cell r="D590">
            <v>1.01</v>
          </cell>
          <cell r="E590">
            <v>0.98</v>
          </cell>
          <cell r="F590">
            <v>-1.9599999999999999E-2</v>
          </cell>
        </row>
        <row r="591">
          <cell r="A591" t="str">
            <v>SCP</v>
          </cell>
          <cell r="B591" t="str">
            <v>Southern Concrete Pile</v>
          </cell>
          <cell r="C591">
            <v>6.4</v>
          </cell>
          <cell r="D591">
            <v>6.4</v>
          </cell>
          <cell r="E591">
            <v>6.3</v>
          </cell>
          <cell r="F591">
            <v>-7.7999999999999996E-3</v>
          </cell>
        </row>
        <row r="592">
          <cell r="A592" t="str">
            <v>SDC</v>
          </cell>
          <cell r="B592" t="str">
            <v>Samart Digital</v>
          </cell>
          <cell r="C592">
            <v>0.04</v>
          </cell>
          <cell r="D592">
            <v>0.04</v>
          </cell>
          <cell r="E592">
            <v>0.03</v>
          </cell>
          <cell r="F592">
            <v>0.33329999999999999</v>
          </cell>
        </row>
        <row r="593">
          <cell r="A593" t="str">
            <v>SE</v>
          </cell>
          <cell r="B593" t="str">
            <v>SiamEast Solutions</v>
          </cell>
          <cell r="C593">
            <v>0.68</v>
          </cell>
          <cell r="D593">
            <v>0.69</v>
          </cell>
          <cell r="E593">
            <v>0.68</v>
          </cell>
          <cell r="F593">
            <v>0</v>
          </cell>
        </row>
        <row r="594">
          <cell r="A594" t="str">
            <v>SEAFCO</v>
          </cell>
          <cell r="B594" t="str">
            <v>Seafco</v>
          </cell>
          <cell r="C594">
            <v>2.3199999999999998</v>
          </cell>
          <cell r="D594">
            <v>2.34</v>
          </cell>
          <cell r="E594">
            <v>2.2999999999999998</v>
          </cell>
          <cell r="F594">
            <v>-1.6899999999999998E-2</v>
          </cell>
        </row>
        <row r="595">
          <cell r="A595" t="str">
            <v>SEAOIL</v>
          </cell>
          <cell r="B595" t="str">
            <v>Sea Oil</v>
          </cell>
          <cell r="C595">
            <v>2.62</v>
          </cell>
          <cell r="D595">
            <v>2.62</v>
          </cell>
          <cell r="E595">
            <v>2.62</v>
          </cell>
          <cell r="F595">
            <v>0</v>
          </cell>
        </row>
        <row r="596">
          <cell r="A596" t="str">
            <v>SECURE</v>
          </cell>
          <cell r="B596" t="str">
            <v>Nforce Secure PCL</v>
          </cell>
          <cell r="C596">
            <v>13.3</v>
          </cell>
          <cell r="D596">
            <v>13.4</v>
          </cell>
          <cell r="E596">
            <v>13.3</v>
          </cell>
          <cell r="F596">
            <v>7.6E-3</v>
          </cell>
        </row>
        <row r="597">
          <cell r="A597" t="str">
            <v>SEI</v>
          </cell>
          <cell r="B597" t="str">
            <v>SEI Medical PCL</v>
          </cell>
          <cell r="C597">
            <v>5.35</v>
          </cell>
          <cell r="D597">
            <v>5.4</v>
          </cell>
          <cell r="E597">
            <v>5.25</v>
          </cell>
          <cell r="F597">
            <v>0</v>
          </cell>
        </row>
        <row r="598">
          <cell r="A598" t="str">
            <v>SELIC</v>
          </cell>
          <cell r="B598" t="str">
            <v>Selic Corp</v>
          </cell>
          <cell r="C598">
            <v>3.18</v>
          </cell>
          <cell r="D598">
            <v>3.2</v>
          </cell>
          <cell r="E598">
            <v>3.18</v>
          </cell>
          <cell r="F598">
            <v>6.3E-3</v>
          </cell>
        </row>
        <row r="599">
          <cell r="A599" t="str">
            <v>SENA</v>
          </cell>
          <cell r="B599" t="str">
            <v>Sena Development</v>
          </cell>
          <cell r="C599">
            <v>2.3199999999999998</v>
          </cell>
          <cell r="D599">
            <v>2.34</v>
          </cell>
          <cell r="E599">
            <v>2.3199999999999998</v>
          </cell>
          <cell r="F599">
            <v>-8.5000000000000006E-3</v>
          </cell>
        </row>
        <row r="600">
          <cell r="A600" t="str">
            <v>SENX</v>
          </cell>
          <cell r="B600" t="str">
            <v>Sena J Property PCL</v>
          </cell>
          <cell r="C600">
            <v>0.4</v>
          </cell>
          <cell r="D600">
            <v>0.4</v>
          </cell>
          <cell r="E600">
            <v>0.39</v>
          </cell>
          <cell r="F600">
            <v>0</v>
          </cell>
        </row>
        <row r="601">
          <cell r="A601" t="str">
            <v>SFLEX</v>
          </cell>
          <cell r="B601" t="str">
            <v>Starflex</v>
          </cell>
          <cell r="C601">
            <v>3.14</v>
          </cell>
          <cell r="D601">
            <v>3.18</v>
          </cell>
          <cell r="E601">
            <v>3.12</v>
          </cell>
          <cell r="F601">
            <v>-6.3E-3</v>
          </cell>
        </row>
        <row r="602">
          <cell r="A602" t="str">
            <v>SFT</v>
          </cell>
          <cell r="B602" t="str">
            <v>Shrinkflex</v>
          </cell>
          <cell r="C602">
            <v>3.54</v>
          </cell>
          <cell r="D602">
            <v>3.64</v>
          </cell>
          <cell r="E602">
            <v>3.54</v>
          </cell>
          <cell r="F602">
            <v>-3.7999999999999999E-2</v>
          </cell>
        </row>
        <row r="603">
          <cell r="A603" t="str">
            <v>SGC</v>
          </cell>
          <cell r="B603" t="str">
            <v>SG Capital PCL</v>
          </cell>
          <cell r="C603">
            <v>1.49</v>
          </cell>
          <cell r="D603">
            <v>1.52</v>
          </cell>
          <cell r="E603">
            <v>1.47</v>
          </cell>
          <cell r="F603">
            <v>6.7999999999999996E-3</v>
          </cell>
        </row>
        <row r="604">
          <cell r="A604" t="str">
            <v>SGF</v>
          </cell>
          <cell r="B604" t="str">
            <v>SGF Capital PCL</v>
          </cell>
          <cell r="C604">
            <v>0.3</v>
          </cell>
          <cell r="D604">
            <v>0.3</v>
          </cell>
          <cell r="E604">
            <v>0.3</v>
          </cell>
          <cell r="F604">
            <v>0</v>
          </cell>
        </row>
        <row r="605">
          <cell r="A605" t="str">
            <v>SGP</v>
          </cell>
          <cell r="B605" t="str">
            <v>Siamgas Petrochemicals</v>
          </cell>
          <cell r="C605">
            <v>7.1</v>
          </cell>
          <cell r="D605">
            <v>7.15</v>
          </cell>
          <cell r="E605">
            <v>7.05</v>
          </cell>
          <cell r="F605">
            <v>-7.0000000000000001E-3</v>
          </cell>
        </row>
        <row r="606">
          <cell r="A606" t="str">
            <v>SHANG</v>
          </cell>
          <cell r="B606" t="str">
            <v>Shangri La Hotel</v>
          </cell>
          <cell r="C606">
            <v>49.75</v>
          </cell>
          <cell r="D606">
            <v>49.75</v>
          </cell>
          <cell r="E606">
            <v>49.75</v>
          </cell>
          <cell r="F606">
            <v>-1.9699999999999999E-2</v>
          </cell>
        </row>
        <row r="607">
          <cell r="A607" t="str">
            <v>SHR</v>
          </cell>
          <cell r="B607" t="str">
            <v>S Hotels And Resorts</v>
          </cell>
          <cell r="C607">
            <v>2.2599999999999998</v>
          </cell>
          <cell r="D607">
            <v>2.2599999999999998</v>
          </cell>
          <cell r="E607">
            <v>2.1800000000000002</v>
          </cell>
          <cell r="F607">
            <v>2.7300000000000001E-2</v>
          </cell>
        </row>
        <row r="608">
          <cell r="A608" t="str">
            <v>SIAM</v>
          </cell>
          <cell r="B608" t="str">
            <v>Siam Steel Intl</v>
          </cell>
          <cell r="C608">
            <v>1.1399999999999999</v>
          </cell>
          <cell r="D608">
            <v>1.1399999999999999</v>
          </cell>
          <cell r="E608">
            <v>1.1299999999999999</v>
          </cell>
          <cell r="F608">
            <v>-8.6999999999999994E-3</v>
          </cell>
        </row>
        <row r="609">
          <cell r="A609" t="str">
            <v>SICT</v>
          </cell>
          <cell r="B609" t="str">
            <v>Silicon Craft Technology PCL</v>
          </cell>
          <cell r="C609">
            <v>6.1</v>
          </cell>
          <cell r="D609">
            <v>6.2</v>
          </cell>
          <cell r="E609">
            <v>6.05</v>
          </cell>
          <cell r="F609">
            <v>8.3000000000000001E-3</v>
          </cell>
        </row>
        <row r="610">
          <cell r="A610" t="str">
            <v>SIMAT</v>
          </cell>
          <cell r="B610" t="str">
            <v>Simat Tech</v>
          </cell>
          <cell r="C610">
            <v>1.95</v>
          </cell>
          <cell r="D610">
            <v>1.96</v>
          </cell>
          <cell r="E610">
            <v>1.92</v>
          </cell>
          <cell r="F610">
            <v>1.5599999999999999E-2</v>
          </cell>
        </row>
        <row r="611">
          <cell r="A611" t="str">
            <v>SINGER</v>
          </cell>
          <cell r="B611" t="str">
            <v>Singer</v>
          </cell>
          <cell r="C611">
            <v>11</v>
          </cell>
          <cell r="D611">
            <v>11.1</v>
          </cell>
          <cell r="E611">
            <v>10.8</v>
          </cell>
          <cell r="F611">
            <v>1.8499999999999999E-2</v>
          </cell>
        </row>
        <row r="612">
          <cell r="A612" t="str">
            <v>SINO</v>
          </cell>
          <cell r="B612" t="str">
            <v>Sino Logistics</v>
          </cell>
          <cell r="C612">
            <v>1.17</v>
          </cell>
          <cell r="D612">
            <v>1.19</v>
          </cell>
          <cell r="E612">
            <v>1.1599999999999999</v>
          </cell>
          <cell r="F612">
            <v>8.6E-3</v>
          </cell>
        </row>
        <row r="613">
          <cell r="A613" t="str">
            <v>SIRI</v>
          </cell>
          <cell r="B613" t="str">
            <v>Sansiri</v>
          </cell>
          <cell r="C613">
            <v>1.79</v>
          </cell>
          <cell r="D613">
            <v>1.8</v>
          </cell>
          <cell r="E613">
            <v>1.77</v>
          </cell>
          <cell r="F613">
            <v>0</v>
          </cell>
        </row>
        <row r="614">
          <cell r="A614" t="str">
            <v>SIS</v>
          </cell>
          <cell r="B614" t="str">
            <v>SIS Distribution</v>
          </cell>
          <cell r="C614">
            <v>25</v>
          </cell>
          <cell r="D614">
            <v>25.25</v>
          </cell>
          <cell r="E614">
            <v>24.9</v>
          </cell>
          <cell r="F614">
            <v>0</v>
          </cell>
        </row>
        <row r="615">
          <cell r="A615" t="str">
            <v>SISB</v>
          </cell>
          <cell r="B615" t="str">
            <v>SISB</v>
          </cell>
          <cell r="C615">
            <v>33.5</v>
          </cell>
          <cell r="D615">
            <v>33.5</v>
          </cell>
          <cell r="E615">
            <v>32.75</v>
          </cell>
          <cell r="F615">
            <v>1.52E-2</v>
          </cell>
        </row>
        <row r="616">
          <cell r="A616" t="str">
            <v>SITHAI</v>
          </cell>
          <cell r="B616" t="str">
            <v>Srithai Superware</v>
          </cell>
          <cell r="C616">
            <v>1.36</v>
          </cell>
          <cell r="D616">
            <v>1.36</v>
          </cell>
          <cell r="E616">
            <v>1.35</v>
          </cell>
          <cell r="F616">
            <v>7.4000000000000003E-3</v>
          </cell>
        </row>
        <row r="617">
          <cell r="A617" t="str">
            <v>SJWD</v>
          </cell>
          <cell r="B617" t="str">
            <v>JWD InfoLogistics</v>
          </cell>
          <cell r="C617">
            <v>11.4</v>
          </cell>
          <cell r="D617">
            <v>11.6</v>
          </cell>
          <cell r="E617">
            <v>11.3</v>
          </cell>
          <cell r="F617">
            <v>8.8000000000000005E-3</v>
          </cell>
        </row>
        <row r="618">
          <cell r="A618" t="str">
            <v>SK</v>
          </cell>
          <cell r="B618" t="str">
            <v>Sirakorn PCL</v>
          </cell>
          <cell r="C618">
            <v>0.7</v>
          </cell>
          <cell r="D618">
            <v>0.7</v>
          </cell>
          <cell r="E618">
            <v>0.69</v>
          </cell>
          <cell r="F618">
            <v>1.4500000000000001E-2</v>
          </cell>
        </row>
        <row r="619">
          <cell r="A619" t="str">
            <v>SKE</v>
          </cell>
          <cell r="B619" t="str">
            <v>Sakol Energy</v>
          </cell>
          <cell r="C619">
            <v>0.37</v>
          </cell>
          <cell r="D619">
            <v>0.37</v>
          </cell>
          <cell r="E619">
            <v>0.35</v>
          </cell>
          <cell r="F619">
            <v>2.7799999999999998E-2</v>
          </cell>
        </row>
        <row r="620">
          <cell r="A620" t="str">
            <v>SKN</v>
          </cell>
          <cell r="B620" t="str">
            <v>S Kijchai Enterprise</v>
          </cell>
          <cell r="C620">
            <v>5.45</v>
          </cell>
          <cell r="D620">
            <v>5.45</v>
          </cell>
          <cell r="E620">
            <v>5.4</v>
          </cell>
          <cell r="F620">
            <v>-9.1000000000000004E-3</v>
          </cell>
        </row>
        <row r="621">
          <cell r="A621" t="str">
            <v>SKR</v>
          </cell>
          <cell r="B621" t="str">
            <v>Sikarin</v>
          </cell>
          <cell r="C621">
            <v>9.25</v>
          </cell>
          <cell r="D621">
            <v>9.25</v>
          </cell>
          <cell r="E621">
            <v>9.1999999999999993</v>
          </cell>
          <cell r="F621">
            <v>-5.4000000000000003E-3</v>
          </cell>
        </row>
        <row r="622">
          <cell r="A622" t="str">
            <v>SKY</v>
          </cell>
          <cell r="B622" t="str">
            <v>SKY ICT</v>
          </cell>
          <cell r="C622">
            <v>23.5</v>
          </cell>
          <cell r="D622">
            <v>23.9</v>
          </cell>
          <cell r="E622">
            <v>23.5</v>
          </cell>
          <cell r="F622">
            <v>4.3E-3</v>
          </cell>
        </row>
        <row r="623">
          <cell r="A623" t="str">
            <v>SLP</v>
          </cell>
          <cell r="B623" t="str">
            <v>Salee Printing</v>
          </cell>
          <cell r="C623">
            <v>0.48</v>
          </cell>
          <cell r="D623">
            <v>0.5</v>
          </cell>
          <cell r="E623">
            <v>0.46</v>
          </cell>
          <cell r="F623">
            <v>2.1299999999999999E-2</v>
          </cell>
        </row>
        <row r="624">
          <cell r="A624" t="str">
            <v>SM</v>
          </cell>
          <cell r="B624" t="str">
            <v>Star Money PCL</v>
          </cell>
          <cell r="C624">
            <v>1.1499999999999999</v>
          </cell>
          <cell r="D624">
            <v>1.1599999999999999</v>
          </cell>
          <cell r="E624">
            <v>1.1299999999999999</v>
          </cell>
          <cell r="F624">
            <v>8.8000000000000005E-3</v>
          </cell>
        </row>
        <row r="625">
          <cell r="A625" t="str">
            <v>SMART</v>
          </cell>
          <cell r="B625" t="str">
            <v>Smart Concrete</v>
          </cell>
          <cell r="C625">
            <v>0.79</v>
          </cell>
          <cell r="D625">
            <v>0.8</v>
          </cell>
          <cell r="E625">
            <v>0.79</v>
          </cell>
          <cell r="F625">
            <v>-1.2500000000000001E-2</v>
          </cell>
        </row>
        <row r="626">
          <cell r="A626" t="str">
            <v>SMD</v>
          </cell>
          <cell r="B626" t="str">
            <v>Saintmed PCL</v>
          </cell>
          <cell r="C626">
            <v>4.16</v>
          </cell>
          <cell r="D626">
            <v>4.16</v>
          </cell>
          <cell r="E626">
            <v>4</v>
          </cell>
          <cell r="F626">
            <v>2.9700000000000001E-2</v>
          </cell>
        </row>
        <row r="627">
          <cell r="A627" t="str">
            <v>SMIT</v>
          </cell>
          <cell r="B627" t="str">
            <v>Sahamit Machinery</v>
          </cell>
          <cell r="C627">
            <v>4</v>
          </cell>
          <cell r="D627">
            <v>4.04</v>
          </cell>
          <cell r="E627">
            <v>3.98</v>
          </cell>
          <cell r="F627">
            <v>-9.9000000000000008E-3</v>
          </cell>
        </row>
        <row r="628">
          <cell r="A628" t="str">
            <v>SMK</v>
          </cell>
          <cell r="B628" t="str">
            <v>Syn Mun Kong</v>
          </cell>
          <cell r="C628">
            <v>7.0000000000000007E-2</v>
          </cell>
          <cell r="D628">
            <v>0.09</v>
          </cell>
          <cell r="E628">
            <v>7.0000000000000007E-2</v>
          </cell>
          <cell r="F628">
            <v>-0.22220000000000001</v>
          </cell>
        </row>
        <row r="629">
          <cell r="A629" t="str">
            <v>SMPC</v>
          </cell>
          <cell r="B629" t="str">
            <v>Sahamitr Pressure</v>
          </cell>
          <cell r="C629">
            <v>9.8000000000000007</v>
          </cell>
          <cell r="D629">
            <v>9.8000000000000007</v>
          </cell>
          <cell r="E629">
            <v>9.75</v>
          </cell>
          <cell r="F629">
            <v>-5.1000000000000004E-3</v>
          </cell>
        </row>
        <row r="630">
          <cell r="A630" t="str">
            <v>SMT</v>
          </cell>
          <cell r="B630" t="str">
            <v>Stars Microelectronics</v>
          </cell>
          <cell r="C630">
            <v>1.85</v>
          </cell>
          <cell r="D630">
            <v>1.89</v>
          </cell>
          <cell r="E630">
            <v>1.84</v>
          </cell>
          <cell r="F630">
            <v>1.09E-2</v>
          </cell>
        </row>
        <row r="631">
          <cell r="A631" t="str">
            <v>SNC</v>
          </cell>
          <cell r="B631" t="str">
            <v>SNC Former</v>
          </cell>
          <cell r="C631">
            <v>5.85</v>
          </cell>
          <cell r="D631">
            <v>5.9</v>
          </cell>
          <cell r="E631">
            <v>5.85</v>
          </cell>
          <cell r="F631">
            <v>0</v>
          </cell>
        </row>
        <row r="632">
          <cell r="A632" t="str">
            <v>SNJ</v>
          </cell>
          <cell r="B632" t="str">
            <v>S &amp; J Intl</v>
          </cell>
          <cell r="C632">
            <v>40</v>
          </cell>
          <cell r="D632">
            <v>40</v>
          </cell>
          <cell r="E632">
            <v>40</v>
          </cell>
          <cell r="F632">
            <v>0</v>
          </cell>
        </row>
        <row r="633">
          <cell r="A633" t="str">
            <v>SNNP</v>
          </cell>
          <cell r="B633" t="str">
            <v>Srinanaporn Marketing PCL</v>
          </cell>
          <cell r="C633">
            <v>12.6</v>
          </cell>
          <cell r="D633">
            <v>12.8</v>
          </cell>
          <cell r="E633">
            <v>12.6</v>
          </cell>
          <cell r="F633">
            <v>-7.9000000000000008E-3</v>
          </cell>
        </row>
        <row r="634">
          <cell r="A634" t="str">
            <v>SNP</v>
          </cell>
          <cell r="B634" t="str">
            <v>S&amp;P Syndicate</v>
          </cell>
          <cell r="C634">
            <v>12.3</v>
          </cell>
          <cell r="D634">
            <v>12.5</v>
          </cell>
          <cell r="E634">
            <v>12.3</v>
          </cell>
          <cell r="F634">
            <v>-8.0999999999999996E-3</v>
          </cell>
        </row>
        <row r="635">
          <cell r="A635" t="str">
            <v>SO</v>
          </cell>
          <cell r="B635" t="str">
            <v>Siamrajathanee</v>
          </cell>
          <cell r="C635">
            <v>5.0999999999999996</v>
          </cell>
          <cell r="D635">
            <v>5.0999999999999996</v>
          </cell>
          <cell r="E635">
            <v>5.0999999999999996</v>
          </cell>
          <cell r="F635">
            <v>-9.7000000000000003E-3</v>
          </cell>
        </row>
        <row r="636">
          <cell r="A636" t="str">
            <v>SOLAR</v>
          </cell>
          <cell r="B636" t="str">
            <v>Solartron</v>
          </cell>
          <cell r="C636">
            <v>0.52</v>
          </cell>
          <cell r="D636">
            <v>0.53</v>
          </cell>
          <cell r="E636">
            <v>0.52</v>
          </cell>
          <cell r="F636">
            <v>1.9599999999999999E-2</v>
          </cell>
        </row>
        <row r="637">
          <cell r="A637" t="str">
            <v>SONIC</v>
          </cell>
          <cell r="B637" t="str">
            <v>Sonic Interfreight</v>
          </cell>
          <cell r="C637">
            <v>1.55</v>
          </cell>
          <cell r="D637">
            <v>1.55</v>
          </cell>
          <cell r="E637">
            <v>1.52</v>
          </cell>
          <cell r="F637">
            <v>1.3100000000000001E-2</v>
          </cell>
        </row>
        <row r="638">
          <cell r="A638" t="str">
            <v>SORKON</v>
          </cell>
          <cell r="B638" t="str">
            <v>S Khonkaen Foods</v>
          </cell>
          <cell r="C638">
            <v>4.4000000000000004</v>
          </cell>
          <cell r="D638">
            <v>4.42</v>
          </cell>
          <cell r="E638">
            <v>4.4000000000000004</v>
          </cell>
          <cell r="F638">
            <v>-4.4999999999999997E-3</v>
          </cell>
        </row>
        <row r="639">
          <cell r="A639" t="str">
            <v>SPA</v>
          </cell>
          <cell r="B639" t="str">
            <v>Siam Wellness</v>
          </cell>
          <cell r="C639">
            <v>6.55</v>
          </cell>
          <cell r="D639">
            <v>6.6</v>
          </cell>
          <cell r="E639">
            <v>6.5</v>
          </cell>
          <cell r="F639">
            <v>0</v>
          </cell>
        </row>
        <row r="640">
          <cell r="A640" t="str">
            <v>SPACK</v>
          </cell>
          <cell r="B640" t="str">
            <v>S Pack Print</v>
          </cell>
          <cell r="C640">
            <v>1.84</v>
          </cell>
          <cell r="D640">
            <v>1.84</v>
          </cell>
          <cell r="E640">
            <v>1.83</v>
          </cell>
          <cell r="F640">
            <v>5.4999999999999997E-3</v>
          </cell>
        </row>
        <row r="641">
          <cell r="A641" t="str">
            <v>SPALI</v>
          </cell>
          <cell r="B641" t="str">
            <v>Supalai PCL</v>
          </cell>
          <cell r="C641">
            <v>19.600000000000001</v>
          </cell>
          <cell r="D641">
            <v>19.8</v>
          </cell>
          <cell r="E641">
            <v>19.2</v>
          </cell>
          <cell r="F641">
            <v>-1.5100000000000001E-2</v>
          </cell>
        </row>
        <row r="642">
          <cell r="A642" t="str">
            <v>SPC</v>
          </cell>
          <cell r="B642" t="str">
            <v>Saha Pathanapibul</v>
          </cell>
          <cell r="C642">
            <v>58</v>
          </cell>
          <cell r="D642">
            <v>58</v>
          </cell>
          <cell r="E642">
            <v>57.75</v>
          </cell>
          <cell r="F642">
            <v>0</v>
          </cell>
        </row>
        <row r="643">
          <cell r="A643" t="str">
            <v>SPCG</v>
          </cell>
          <cell r="B643" t="str">
            <v>SPCG</v>
          </cell>
          <cell r="C643">
            <v>8.8000000000000007</v>
          </cell>
          <cell r="D643">
            <v>8.9</v>
          </cell>
          <cell r="E643">
            <v>8.8000000000000007</v>
          </cell>
          <cell r="F643">
            <v>0</v>
          </cell>
        </row>
        <row r="644">
          <cell r="A644" t="str">
            <v>SPG</v>
          </cell>
          <cell r="B644" t="str">
            <v>Siam Pan</v>
          </cell>
          <cell r="C644">
            <v>14</v>
          </cell>
          <cell r="D644">
            <v>14</v>
          </cell>
          <cell r="E644">
            <v>14</v>
          </cell>
          <cell r="F644">
            <v>0</v>
          </cell>
        </row>
        <row r="645">
          <cell r="A645" t="str">
            <v>SPI</v>
          </cell>
          <cell r="B645" t="str">
            <v>Saha Pathana Inter</v>
          </cell>
          <cell r="C645">
            <v>65</v>
          </cell>
          <cell r="D645">
            <v>65</v>
          </cell>
          <cell r="E645">
            <v>65</v>
          </cell>
          <cell r="F645">
            <v>-1.14E-2</v>
          </cell>
        </row>
        <row r="646">
          <cell r="A646" t="str">
            <v>SPRC</v>
          </cell>
          <cell r="B646" t="str">
            <v>Star Petroleum Refining</v>
          </cell>
          <cell r="C646">
            <v>6.55</v>
          </cell>
          <cell r="D646">
            <v>6.7</v>
          </cell>
          <cell r="E646">
            <v>6.55</v>
          </cell>
          <cell r="F646">
            <v>-2.24E-2</v>
          </cell>
        </row>
        <row r="647">
          <cell r="A647" t="str">
            <v>SPREME</v>
          </cell>
          <cell r="B647" t="str">
            <v>Supreme Distribution PCL</v>
          </cell>
          <cell r="C647">
            <v>2.04</v>
          </cell>
          <cell r="D647">
            <v>2.1</v>
          </cell>
          <cell r="E647">
            <v>2.02</v>
          </cell>
          <cell r="F647">
            <v>0</v>
          </cell>
        </row>
        <row r="648">
          <cell r="A648" t="str">
            <v>SPVI</v>
          </cell>
          <cell r="B648" t="str">
            <v>SPVI</v>
          </cell>
          <cell r="C648">
            <v>2.7</v>
          </cell>
          <cell r="D648">
            <v>2.7</v>
          </cell>
          <cell r="E648">
            <v>2.68</v>
          </cell>
          <cell r="F648">
            <v>-7.4000000000000003E-3</v>
          </cell>
        </row>
        <row r="649">
          <cell r="A649" t="str">
            <v>SQ</v>
          </cell>
          <cell r="B649" t="str">
            <v>Sahakol Equipment</v>
          </cell>
          <cell r="C649">
            <v>0.95</v>
          </cell>
          <cell r="D649">
            <v>0.95</v>
          </cell>
          <cell r="E649">
            <v>0.94</v>
          </cell>
          <cell r="F649">
            <v>0</v>
          </cell>
        </row>
        <row r="650">
          <cell r="A650" t="str">
            <v>SR</v>
          </cell>
          <cell r="B650" t="str">
            <v>Siamraj</v>
          </cell>
          <cell r="C650">
            <v>0.63</v>
          </cell>
          <cell r="D650">
            <v>0.63</v>
          </cell>
          <cell r="E650">
            <v>0.63</v>
          </cell>
          <cell r="F650">
            <v>0</v>
          </cell>
        </row>
        <row r="651">
          <cell r="A651" t="str">
            <v>SRICHA</v>
          </cell>
          <cell r="B651" t="str">
            <v>Sriracha Construction</v>
          </cell>
          <cell r="C651">
            <v>6.05</v>
          </cell>
          <cell r="D651">
            <v>6.1</v>
          </cell>
          <cell r="E651">
            <v>6.05</v>
          </cell>
          <cell r="F651">
            <v>-8.2000000000000007E-3</v>
          </cell>
        </row>
        <row r="652">
          <cell r="A652" t="str">
            <v>SRS</v>
          </cell>
          <cell r="B652" t="str">
            <v>Sirisoft PCL</v>
          </cell>
          <cell r="C652">
            <v>5.3</v>
          </cell>
          <cell r="D652">
            <v>5.3</v>
          </cell>
          <cell r="E652">
            <v>5.15</v>
          </cell>
          <cell r="F652">
            <v>2.9100000000000001E-2</v>
          </cell>
        </row>
        <row r="653">
          <cell r="A653" t="str">
            <v>SSC</v>
          </cell>
          <cell r="B653" t="str">
            <v>Sermsuk</v>
          </cell>
          <cell r="C653">
            <v>63</v>
          </cell>
          <cell r="D653">
            <v>63</v>
          </cell>
          <cell r="E653">
            <v>63</v>
          </cell>
          <cell r="F653">
            <v>0</v>
          </cell>
        </row>
        <row r="654">
          <cell r="A654" t="str">
            <v>SSF</v>
          </cell>
          <cell r="B654" t="str">
            <v>Surapon Foods</v>
          </cell>
          <cell r="C654">
            <v>6.95</v>
          </cell>
          <cell r="D654">
            <v>6.95</v>
          </cell>
          <cell r="E654">
            <v>6.95</v>
          </cell>
          <cell r="F654">
            <v>0</v>
          </cell>
        </row>
        <row r="655">
          <cell r="A655" t="str">
            <v>SSP</v>
          </cell>
          <cell r="B655" t="str">
            <v>Sermsang Power</v>
          </cell>
          <cell r="C655">
            <v>5.75</v>
          </cell>
          <cell r="D655">
            <v>5.8</v>
          </cell>
          <cell r="E655">
            <v>5.75</v>
          </cell>
          <cell r="F655">
            <v>-8.6E-3</v>
          </cell>
        </row>
        <row r="656">
          <cell r="A656" t="str">
            <v>SSSC</v>
          </cell>
          <cell r="B656" t="str">
            <v>Siam Steel Service</v>
          </cell>
          <cell r="C656">
            <v>2.2599999999999998</v>
          </cell>
          <cell r="D656">
            <v>2.2799999999999998</v>
          </cell>
          <cell r="E656">
            <v>2.2599999999999998</v>
          </cell>
          <cell r="F656">
            <v>0</v>
          </cell>
        </row>
        <row r="657">
          <cell r="A657" t="str">
            <v>SST</v>
          </cell>
          <cell r="B657" t="str">
            <v>Sub Sri Thai</v>
          </cell>
          <cell r="C657">
            <v>4.9000000000000004</v>
          </cell>
          <cell r="D657">
            <v>4.9000000000000004</v>
          </cell>
          <cell r="E657">
            <v>4.9000000000000004</v>
          </cell>
          <cell r="F657">
            <v>4.1000000000000003E-3</v>
          </cell>
        </row>
        <row r="658">
          <cell r="A658" t="str">
            <v>STA</v>
          </cell>
          <cell r="B658" t="str">
            <v>Sri Trang Agro</v>
          </cell>
          <cell r="C658">
            <v>20.5</v>
          </cell>
          <cell r="D658">
            <v>20.8</v>
          </cell>
          <cell r="E658">
            <v>20.5</v>
          </cell>
          <cell r="F658">
            <v>-9.7000000000000003E-3</v>
          </cell>
        </row>
        <row r="659">
          <cell r="A659" t="str">
            <v>STANLY</v>
          </cell>
          <cell r="B659" t="str">
            <v>Thai Stanley Electric</v>
          </cell>
          <cell r="C659">
            <v>218</v>
          </cell>
          <cell r="D659">
            <v>219</v>
          </cell>
          <cell r="E659">
            <v>218</v>
          </cell>
          <cell r="F659">
            <v>-4.5999999999999999E-3</v>
          </cell>
        </row>
        <row r="660">
          <cell r="A660" t="str">
            <v>STC</v>
          </cell>
          <cell r="B660" t="str">
            <v>STC Concrete Products PCL</v>
          </cell>
          <cell r="C660">
            <v>0.57999999999999996</v>
          </cell>
          <cell r="D660">
            <v>0.59</v>
          </cell>
          <cell r="E660">
            <v>0.56000000000000005</v>
          </cell>
          <cell r="F660">
            <v>0</v>
          </cell>
        </row>
        <row r="661">
          <cell r="A661" t="str">
            <v>STECH</v>
          </cell>
          <cell r="B661" t="str">
            <v>Siam Technic Concrete PCL</v>
          </cell>
          <cell r="C661">
            <v>1.1599999999999999</v>
          </cell>
          <cell r="D661">
            <v>1.17</v>
          </cell>
          <cell r="E661">
            <v>1.1499999999999999</v>
          </cell>
          <cell r="F661">
            <v>8.6999999999999994E-3</v>
          </cell>
        </row>
        <row r="662">
          <cell r="A662" t="str">
            <v>STGT</v>
          </cell>
          <cell r="B662" t="str">
            <v>Sri Trang Gloves</v>
          </cell>
          <cell r="C662">
            <v>10.6</v>
          </cell>
          <cell r="D662">
            <v>10.7</v>
          </cell>
          <cell r="E662">
            <v>10.4</v>
          </cell>
          <cell r="F662">
            <v>-9.2999999999999992E-3</v>
          </cell>
        </row>
        <row r="663">
          <cell r="A663" t="str">
            <v>STI</v>
          </cell>
          <cell r="B663" t="str">
            <v>Stonehenge Inter</v>
          </cell>
          <cell r="C663">
            <v>3.2</v>
          </cell>
          <cell r="D663">
            <v>3.24</v>
          </cell>
          <cell r="E663">
            <v>3.18</v>
          </cell>
          <cell r="F663">
            <v>0</v>
          </cell>
        </row>
        <row r="664">
          <cell r="A664" t="str">
            <v>STOWER</v>
          </cell>
          <cell r="B664" t="str">
            <v>Sky Tower</v>
          </cell>
          <cell r="C664">
            <v>0.08</v>
          </cell>
          <cell r="D664">
            <v>0.08</v>
          </cell>
          <cell r="E664">
            <v>7.0000000000000007E-2</v>
          </cell>
          <cell r="F664">
            <v>0</v>
          </cell>
        </row>
        <row r="665">
          <cell r="A665" t="str">
            <v>STP</v>
          </cell>
          <cell r="B665" t="str">
            <v>Sahathai Printing and Packaging</v>
          </cell>
          <cell r="C665">
            <v>13.3</v>
          </cell>
          <cell r="D665">
            <v>13.6</v>
          </cell>
          <cell r="E665">
            <v>13.3</v>
          </cell>
          <cell r="F665">
            <v>-7.4999999999999997E-3</v>
          </cell>
        </row>
        <row r="666">
          <cell r="A666" t="str">
            <v>STPI</v>
          </cell>
          <cell r="B666" t="str">
            <v>STP&amp;I</v>
          </cell>
          <cell r="C666">
            <v>3.86</v>
          </cell>
          <cell r="D666">
            <v>3.88</v>
          </cell>
          <cell r="E666">
            <v>3.84</v>
          </cell>
          <cell r="F666">
            <v>5.1999999999999998E-3</v>
          </cell>
        </row>
        <row r="667">
          <cell r="A667" t="str">
            <v>STX</v>
          </cell>
          <cell r="B667" t="str">
            <v>Stone One PCL</v>
          </cell>
          <cell r="C667">
            <v>1.5</v>
          </cell>
          <cell r="D667">
            <v>1.52</v>
          </cell>
          <cell r="E667">
            <v>1.5</v>
          </cell>
          <cell r="F667">
            <v>6.7000000000000002E-3</v>
          </cell>
        </row>
        <row r="668">
          <cell r="A668" t="str">
            <v>SUC</v>
          </cell>
          <cell r="B668" t="str">
            <v>Saha Union</v>
          </cell>
          <cell r="C668">
            <v>31.75</v>
          </cell>
          <cell r="D668">
            <v>31.75</v>
          </cell>
          <cell r="E668">
            <v>31.5</v>
          </cell>
          <cell r="F668">
            <v>0</v>
          </cell>
        </row>
        <row r="669">
          <cell r="A669" t="str">
            <v>SUN</v>
          </cell>
          <cell r="B669" t="str">
            <v>Sunsweet</v>
          </cell>
          <cell r="C669">
            <v>3.88</v>
          </cell>
          <cell r="D669">
            <v>3.92</v>
          </cell>
          <cell r="E669">
            <v>3.88</v>
          </cell>
          <cell r="F669">
            <v>0</v>
          </cell>
        </row>
        <row r="670">
          <cell r="A670" t="str">
            <v>SUPER</v>
          </cell>
          <cell r="B670" t="str">
            <v>Superblock</v>
          </cell>
          <cell r="C670">
            <v>0.28999999999999998</v>
          </cell>
          <cell r="D670">
            <v>0.28999999999999998</v>
          </cell>
          <cell r="E670">
            <v>0.28000000000000003</v>
          </cell>
          <cell r="F670">
            <v>0</v>
          </cell>
        </row>
        <row r="671">
          <cell r="A671" t="str">
            <v>SUSCO</v>
          </cell>
          <cell r="B671" t="str">
            <v>Susco</v>
          </cell>
          <cell r="C671">
            <v>3.18</v>
          </cell>
          <cell r="D671">
            <v>3.18</v>
          </cell>
          <cell r="E671">
            <v>3.16</v>
          </cell>
          <cell r="F671">
            <v>1.2699999999999999E-2</v>
          </cell>
        </row>
        <row r="672">
          <cell r="A672" t="str">
            <v>SUTHA</v>
          </cell>
          <cell r="B672" t="str">
            <v>Golden Lime</v>
          </cell>
          <cell r="C672">
            <v>3.02</v>
          </cell>
          <cell r="D672">
            <v>3.02</v>
          </cell>
          <cell r="E672">
            <v>3.02</v>
          </cell>
          <cell r="F672">
            <v>0</v>
          </cell>
        </row>
        <row r="673">
          <cell r="A673" t="str">
            <v>SVI</v>
          </cell>
          <cell r="B673" t="str">
            <v>SVI</v>
          </cell>
          <cell r="C673">
            <v>8</v>
          </cell>
          <cell r="D673">
            <v>8</v>
          </cell>
          <cell r="E673">
            <v>7.8</v>
          </cell>
          <cell r="F673">
            <v>1.9099999999999999E-2</v>
          </cell>
        </row>
        <row r="674">
          <cell r="A674" t="str">
            <v>SVOA</v>
          </cell>
          <cell r="B674" t="str">
            <v>SVOA</v>
          </cell>
          <cell r="C674">
            <v>1.65</v>
          </cell>
          <cell r="D674">
            <v>1.65</v>
          </cell>
          <cell r="E674">
            <v>1.64</v>
          </cell>
          <cell r="F674">
            <v>6.1000000000000004E-3</v>
          </cell>
        </row>
        <row r="675">
          <cell r="A675" t="str">
            <v>SVR</v>
          </cell>
          <cell r="B675" t="str">
            <v>Sivarom RE PCL</v>
          </cell>
          <cell r="C675">
            <v>1.27</v>
          </cell>
          <cell r="D675">
            <v>1.29</v>
          </cell>
          <cell r="E675">
            <v>1.24</v>
          </cell>
          <cell r="F675">
            <v>7.9000000000000008E-3</v>
          </cell>
        </row>
        <row r="676">
          <cell r="A676" t="str">
            <v>SVT</v>
          </cell>
          <cell r="B676" t="str">
            <v>Sun Vending Technology PCL</v>
          </cell>
          <cell r="C676">
            <v>1.8</v>
          </cell>
          <cell r="D676">
            <v>1.81</v>
          </cell>
          <cell r="E676">
            <v>1.79</v>
          </cell>
          <cell r="F676">
            <v>-5.4999999999999997E-3</v>
          </cell>
        </row>
        <row r="677">
          <cell r="A677" t="str">
            <v>SWC</v>
          </cell>
          <cell r="B677" t="str">
            <v>Sherwood Chemicals</v>
          </cell>
          <cell r="C677">
            <v>3.22</v>
          </cell>
          <cell r="D677">
            <v>3.28</v>
          </cell>
          <cell r="E677">
            <v>3.22</v>
          </cell>
          <cell r="F677">
            <v>0</v>
          </cell>
        </row>
        <row r="678">
          <cell r="A678" t="str">
            <v>SYMC</v>
          </cell>
          <cell r="B678" t="str">
            <v>Symphony Communication</v>
          </cell>
          <cell r="C678">
            <v>8.5</v>
          </cell>
          <cell r="D678">
            <v>8.6</v>
          </cell>
          <cell r="E678">
            <v>8.35</v>
          </cell>
          <cell r="F678">
            <v>2.41E-2</v>
          </cell>
        </row>
        <row r="679">
          <cell r="A679" t="str">
            <v>SYNEX</v>
          </cell>
          <cell r="B679" t="str">
            <v>Synnex Thailand</v>
          </cell>
          <cell r="C679">
            <v>15.7</v>
          </cell>
          <cell r="D679">
            <v>15.7</v>
          </cell>
          <cell r="E679">
            <v>15.5</v>
          </cell>
          <cell r="F679">
            <v>1.29E-2</v>
          </cell>
        </row>
        <row r="680">
          <cell r="A680" t="str">
            <v>SYNTEC</v>
          </cell>
          <cell r="B680" t="str">
            <v>Syntec Construct</v>
          </cell>
          <cell r="C680">
            <v>1.65</v>
          </cell>
          <cell r="D680">
            <v>1.65</v>
          </cell>
          <cell r="E680">
            <v>1.64</v>
          </cell>
          <cell r="F680">
            <v>0</v>
          </cell>
        </row>
        <row r="681">
          <cell r="A681" t="str">
            <v>TACC</v>
          </cell>
          <cell r="B681" t="str">
            <v>TAC Consumer</v>
          </cell>
          <cell r="C681">
            <v>4.84</v>
          </cell>
          <cell r="D681">
            <v>4.8600000000000003</v>
          </cell>
          <cell r="E681">
            <v>4.82</v>
          </cell>
          <cell r="F681">
            <v>4.1000000000000003E-3</v>
          </cell>
        </row>
        <row r="682">
          <cell r="A682" t="str">
            <v>TAE</v>
          </cell>
          <cell r="B682" t="str">
            <v>Thai Agro Energy</v>
          </cell>
          <cell r="C682">
            <v>0.89</v>
          </cell>
          <cell r="D682">
            <v>0.89</v>
          </cell>
          <cell r="E682">
            <v>0.88</v>
          </cell>
          <cell r="F682">
            <v>1.14E-2</v>
          </cell>
        </row>
        <row r="683">
          <cell r="A683" t="str">
            <v>TAKUNI</v>
          </cell>
          <cell r="B683" t="str">
            <v>Takuni Group</v>
          </cell>
          <cell r="C683">
            <v>0.96</v>
          </cell>
          <cell r="D683">
            <v>0.98</v>
          </cell>
          <cell r="E683">
            <v>0.95</v>
          </cell>
          <cell r="F683">
            <v>0</v>
          </cell>
        </row>
        <row r="684">
          <cell r="A684" t="str">
            <v>TAN</v>
          </cell>
          <cell r="B684" t="str">
            <v>Tanachira Retail</v>
          </cell>
          <cell r="C684">
            <v>8.1999999999999993</v>
          </cell>
          <cell r="D684">
            <v>8.25</v>
          </cell>
          <cell r="E684">
            <v>8.1</v>
          </cell>
          <cell r="F684">
            <v>0</v>
          </cell>
        </row>
        <row r="685">
          <cell r="A685" t="str">
            <v>TAPAC</v>
          </cell>
          <cell r="B685" t="str">
            <v>Tapaco</v>
          </cell>
          <cell r="C685">
            <v>0.52</v>
          </cell>
          <cell r="D685">
            <v>0.53</v>
          </cell>
          <cell r="E685">
            <v>0.46</v>
          </cell>
          <cell r="F685">
            <v>0</v>
          </cell>
        </row>
        <row r="686">
          <cell r="A686" t="str">
            <v>TASCO</v>
          </cell>
          <cell r="B686" t="str">
            <v>TIPCO Asphalt</v>
          </cell>
          <cell r="C686">
            <v>18.399999999999999</v>
          </cell>
          <cell r="D686">
            <v>18.600000000000001</v>
          </cell>
          <cell r="E686">
            <v>18.399999999999999</v>
          </cell>
          <cell r="F686">
            <v>-5.4000000000000003E-3</v>
          </cell>
        </row>
        <row r="687">
          <cell r="A687" t="str">
            <v>TATG</v>
          </cell>
          <cell r="B687" t="str">
            <v>Thai Auto Tools Die PCL</v>
          </cell>
          <cell r="C687">
            <v>1.38</v>
          </cell>
          <cell r="D687">
            <v>1.42</v>
          </cell>
          <cell r="E687">
            <v>1.37</v>
          </cell>
          <cell r="F687">
            <v>-3.5000000000000003E-2</v>
          </cell>
        </row>
        <row r="688">
          <cell r="A688" t="str">
            <v>TBN</v>
          </cell>
          <cell r="B688" t="str">
            <v>TBN Corporation PCL</v>
          </cell>
          <cell r="C688">
            <v>6.2</v>
          </cell>
          <cell r="D688">
            <v>6.5</v>
          </cell>
          <cell r="E688">
            <v>6.2</v>
          </cell>
          <cell r="F688">
            <v>0</v>
          </cell>
        </row>
        <row r="689">
          <cell r="A689" t="str">
            <v>TC</v>
          </cell>
          <cell r="B689" t="str">
            <v>Tropical Canning</v>
          </cell>
          <cell r="C689">
            <v>8.1</v>
          </cell>
          <cell r="D689">
            <v>8.15</v>
          </cell>
          <cell r="E689">
            <v>8.0500000000000007</v>
          </cell>
          <cell r="F689">
            <v>6.1999999999999998E-3</v>
          </cell>
        </row>
        <row r="690">
          <cell r="A690" t="str">
            <v>TCAP</v>
          </cell>
          <cell r="B690" t="str">
            <v>Thanachart Capital</v>
          </cell>
          <cell r="C690">
            <v>52.5</v>
          </cell>
          <cell r="D690">
            <v>52.5</v>
          </cell>
          <cell r="E690">
            <v>52.25</v>
          </cell>
          <cell r="F690">
            <v>0</v>
          </cell>
        </row>
        <row r="691">
          <cell r="A691" t="str">
            <v>TCC</v>
          </cell>
          <cell r="B691" t="str">
            <v>Thai Capital</v>
          </cell>
          <cell r="C691">
            <v>0.49</v>
          </cell>
          <cell r="D691">
            <v>0.49</v>
          </cell>
          <cell r="E691">
            <v>0.48</v>
          </cell>
          <cell r="F691">
            <v>0</v>
          </cell>
        </row>
        <row r="692">
          <cell r="A692" t="str">
            <v>TCJ</v>
          </cell>
          <cell r="B692" t="str">
            <v>TCJ Asia</v>
          </cell>
          <cell r="C692">
            <v>3.22</v>
          </cell>
          <cell r="D692">
            <v>3.22</v>
          </cell>
          <cell r="E692">
            <v>3.22</v>
          </cell>
          <cell r="F692">
            <v>0</v>
          </cell>
        </row>
        <row r="693">
          <cell r="A693" t="str">
            <v>TCMC</v>
          </cell>
          <cell r="B693" t="str">
            <v>TCM Cor</v>
          </cell>
          <cell r="C693">
            <v>0.88</v>
          </cell>
          <cell r="D693">
            <v>0.88</v>
          </cell>
          <cell r="E693">
            <v>0.86</v>
          </cell>
          <cell r="F693">
            <v>3.5299999999999998E-2</v>
          </cell>
        </row>
        <row r="694">
          <cell r="A694" t="str">
            <v>TCOAT</v>
          </cell>
          <cell r="B694" t="str">
            <v>Thai Coating</v>
          </cell>
          <cell r="C694">
            <v>26</v>
          </cell>
          <cell r="D694">
            <v>26</v>
          </cell>
          <cell r="E694">
            <v>26</v>
          </cell>
          <cell r="F694">
            <v>0</v>
          </cell>
        </row>
        <row r="695">
          <cell r="A695" t="str">
            <v>TEAM</v>
          </cell>
          <cell r="B695" t="str">
            <v>Team Precision</v>
          </cell>
          <cell r="C695">
            <v>3.82</v>
          </cell>
          <cell r="D695">
            <v>3.86</v>
          </cell>
          <cell r="E695">
            <v>3.78</v>
          </cell>
          <cell r="F695">
            <v>0</v>
          </cell>
        </row>
        <row r="696">
          <cell r="A696" t="str">
            <v>TEAMG</v>
          </cell>
          <cell r="B696" t="str">
            <v>TEAM Consulting</v>
          </cell>
          <cell r="C696">
            <v>4.2</v>
          </cell>
          <cell r="D696">
            <v>4.24</v>
          </cell>
          <cell r="E696">
            <v>4.16</v>
          </cell>
          <cell r="F696">
            <v>4.7999999999999996E-3</v>
          </cell>
        </row>
        <row r="697">
          <cell r="A697" t="str">
            <v>TEGH</v>
          </cell>
          <cell r="B697" t="str">
            <v>Thai Eastern Holdings PCL</v>
          </cell>
          <cell r="C697">
            <v>3.26</v>
          </cell>
          <cell r="D697">
            <v>3.3</v>
          </cell>
          <cell r="E697">
            <v>3.24</v>
          </cell>
          <cell r="F697">
            <v>-1.21E-2</v>
          </cell>
        </row>
        <row r="698">
          <cell r="A698" t="str">
            <v>TEKA</v>
          </cell>
          <cell r="B698" t="str">
            <v>Teka Construction</v>
          </cell>
          <cell r="C698">
            <v>2.42</v>
          </cell>
          <cell r="D698">
            <v>2.42</v>
          </cell>
          <cell r="E698">
            <v>2.42</v>
          </cell>
          <cell r="F698">
            <v>8.3000000000000001E-3</v>
          </cell>
        </row>
        <row r="699">
          <cell r="A699" t="str">
            <v>TERA</v>
          </cell>
          <cell r="B699" t="str">
            <v>Terabyte Plus PCL</v>
          </cell>
          <cell r="C699">
            <v>1.55</v>
          </cell>
          <cell r="D699">
            <v>1.56</v>
          </cell>
          <cell r="E699">
            <v>1.54</v>
          </cell>
          <cell r="F699">
            <v>-6.4000000000000003E-3</v>
          </cell>
        </row>
        <row r="700">
          <cell r="A700" t="str">
            <v>TFG</v>
          </cell>
          <cell r="B700" t="str">
            <v>Thai Foods</v>
          </cell>
          <cell r="C700">
            <v>4.1399999999999997</v>
          </cell>
          <cell r="D700">
            <v>4.2</v>
          </cell>
          <cell r="E700">
            <v>4.12</v>
          </cell>
          <cell r="F700">
            <v>4.8999999999999998E-3</v>
          </cell>
        </row>
        <row r="701">
          <cell r="A701" t="str">
            <v>TFI</v>
          </cell>
          <cell r="B701" t="str">
            <v>Thai Film</v>
          </cell>
          <cell r="C701">
            <v>7.0000000000000007E-2</v>
          </cell>
          <cell r="D701">
            <v>0.08</v>
          </cell>
          <cell r="E701">
            <v>7.0000000000000007E-2</v>
          </cell>
          <cell r="F701">
            <v>-0.125</v>
          </cell>
        </row>
        <row r="702">
          <cell r="A702" t="str">
            <v>TFM</v>
          </cell>
          <cell r="B702" t="str">
            <v>Thai Union Feedmill PCL</v>
          </cell>
          <cell r="C702">
            <v>8.5</v>
          </cell>
          <cell r="D702">
            <v>8.5500000000000007</v>
          </cell>
          <cell r="E702">
            <v>8.4499999999999993</v>
          </cell>
          <cell r="F702">
            <v>0</v>
          </cell>
        </row>
        <row r="703">
          <cell r="A703" t="str">
            <v>TFMAMA</v>
          </cell>
          <cell r="B703" t="str">
            <v>Thai President Foods</v>
          </cell>
          <cell r="C703">
            <v>201</v>
          </cell>
          <cell r="D703">
            <v>201</v>
          </cell>
          <cell r="E703">
            <v>201</v>
          </cell>
          <cell r="F703">
            <v>-5.0000000000000001E-3</v>
          </cell>
        </row>
        <row r="704">
          <cell r="A704" t="str">
            <v>TGE</v>
          </cell>
          <cell r="B704" t="str">
            <v>Thachang Green Energy PCL</v>
          </cell>
          <cell r="C704">
            <v>2.6</v>
          </cell>
          <cell r="D704">
            <v>2.68</v>
          </cell>
          <cell r="E704">
            <v>2.58</v>
          </cell>
          <cell r="F704">
            <v>-1.52E-2</v>
          </cell>
        </row>
        <row r="705">
          <cell r="A705" t="str">
            <v>TGH</v>
          </cell>
          <cell r="B705" t="str">
            <v>Thai Group Holdings</v>
          </cell>
          <cell r="C705">
            <v>13.5</v>
          </cell>
          <cell r="D705">
            <v>13.5</v>
          </cell>
          <cell r="E705">
            <v>13.5</v>
          </cell>
          <cell r="F705">
            <v>0</v>
          </cell>
        </row>
        <row r="706">
          <cell r="A706" t="str">
            <v>TGPRO</v>
          </cell>
          <cell r="B706" t="str">
            <v>Thai German Products</v>
          </cell>
          <cell r="C706">
            <v>0.11</v>
          </cell>
          <cell r="D706">
            <v>0.11</v>
          </cell>
          <cell r="E706">
            <v>0.1</v>
          </cell>
          <cell r="F706">
            <v>0.1</v>
          </cell>
        </row>
        <row r="707">
          <cell r="A707" t="str">
            <v>TH</v>
          </cell>
          <cell r="B707" t="str">
            <v>Tong Hua</v>
          </cell>
          <cell r="C707">
            <v>1.02</v>
          </cell>
          <cell r="D707">
            <v>1.02</v>
          </cell>
          <cell r="E707">
            <v>0.98</v>
          </cell>
          <cell r="F707">
            <v>3.0300000000000001E-2</v>
          </cell>
        </row>
        <row r="708">
          <cell r="A708" t="str">
            <v>THANA</v>
          </cell>
          <cell r="B708" t="str">
            <v>Thanasiri</v>
          </cell>
          <cell r="C708">
            <v>1.48</v>
          </cell>
          <cell r="D708">
            <v>1.52</v>
          </cell>
          <cell r="E708">
            <v>1.47</v>
          </cell>
          <cell r="F708">
            <v>0</v>
          </cell>
        </row>
        <row r="709">
          <cell r="A709" t="str">
            <v>THANI</v>
          </cell>
          <cell r="B709" t="str">
            <v>Ratchthani Leasing</v>
          </cell>
          <cell r="C709">
            <v>2.04</v>
          </cell>
          <cell r="D709">
            <v>2.06</v>
          </cell>
          <cell r="E709">
            <v>2.04</v>
          </cell>
          <cell r="F709">
            <v>-9.7000000000000003E-3</v>
          </cell>
        </row>
        <row r="710">
          <cell r="A710" t="str">
            <v>THCOM</v>
          </cell>
          <cell r="B710" t="str">
            <v>Thaicom PCL</v>
          </cell>
          <cell r="C710">
            <v>14.3</v>
          </cell>
          <cell r="D710">
            <v>14.6</v>
          </cell>
          <cell r="E710">
            <v>14.2</v>
          </cell>
          <cell r="F710">
            <v>-6.8999999999999999E-3</v>
          </cell>
        </row>
        <row r="711">
          <cell r="A711" t="str">
            <v>THE</v>
          </cell>
          <cell r="B711" t="str">
            <v>Steel</v>
          </cell>
          <cell r="C711">
            <v>0.86</v>
          </cell>
          <cell r="D711">
            <v>0.86</v>
          </cell>
          <cell r="E711">
            <v>0.86</v>
          </cell>
          <cell r="F711">
            <v>0</v>
          </cell>
        </row>
        <row r="712">
          <cell r="A712" t="str">
            <v>THG</v>
          </cell>
          <cell r="B712" t="str">
            <v>Thonburi Healthcare</v>
          </cell>
          <cell r="C712">
            <v>19.8</v>
          </cell>
          <cell r="D712">
            <v>19.8</v>
          </cell>
          <cell r="E712">
            <v>19.600000000000001</v>
          </cell>
          <cell r="F712">
            <v>0</v>
          </cell>
        </row>
        <row r="713">
          <cell r="A713" t="str">
            <v>THIP</v>
          </cell>
          <cell r="B713" t="str">
            <v>Thantawan</v>
          </cell>
          <cell r="C713">
            <v>29.25</v>
          </cell>
          <cell r="D713">
            <v>29.25</v>
          </cell>
          <cell r="E713">
            <v>29.25</v>
          </cell>
          <cell r="F713">
            <v>0</v>
          </cell>
        </row>
        <row r="714">
          <cell r="A714" t="str">
            <v>THMUI</v>
          </cell>
          <cell r="B714" t="str">
            <v>Thai Mui</v>
          </cell>
          <cell r="C714">
            <v>0.56999999999999995</v>
          </cell>
          <cell r="D714">
            <v>0.57999999999999996</v>
          </cell>
          <cell r="E714">
            <v>0.56999999999999995</v>
          </cell>
          <cell r="F714">
            <v>1.7899999999999999E-2</v>
          </cell>
        </row>
        <row r="715">
          <cell r="A715" t="str">
            <v>THRE</v>
          </cell>
          <cell r="B715" t="str">
            <v>Thai Reinsurance</v>
          </cell>
          <cell r="C715">
            <v>0.63</v>
          </cell>
          <cell r="D715">
            <v>0.63</v>
          </cell>
          <cell r="E715">
            <v>0.62</v>
          </cell>
          <cell r="F715">
            <v>0</v>
          </cell>
        </row>
        <row r="716">
          <cell r="A716" t="str">
            <v>THREL</v>
          </cell>
          <cell r="B716" t="str">
            <v>Thaire Life Assurance</v>
          </cell>
          <cell r="C716">
            <v>1.8</v>
          </cell>
          <cell r="D716">
            <v>1.8</v>
          </cell>
          <cell r="E716">
            <v>1.79</v>
          </cell>
          <cell r="F716">
            <v>0</v>
          </cell>
        </row>
        <row r="717">
          <cell r="A717" t="str">
            <v>TIDLOR</v>
          </cell>
          <cell r="B717" t="str">
            <v>Ngern Tid Lor PCL</v>
          </cell>
          <cell r="C717">
            <v>17.399999999999999</v>
          </cell>
          <cell r="D717">
            <v>17.600000000000001</v>
          </cell>
          <cell r="E717">
            <v>17.3</v>
          </cell>
          <cell r="F717">
            <v>-1.14E-2</v>
          </cell>
        </row>
        <row r="718">
          <cell r="A718" t="str">
            <v>TIGER</v>
          </cell>
          <cell r="B718" t="str">
            <v>Thai Enger Holding</v>
          </cell>
          <cell r="C718">
            <v>0.59</v>
          </cell>
          <cell r="D718">
            <v>0.6</v>
          </cell>
          <cell r="E718">
            <v>0.57999999999999996</v>
          </cell>
          <cell r="F718">
            <v>0</v>
          </cell>
        </row>
        <row r="719">
          <cell r="A719" t="str">
            <v>TIPCO</v>
          </cell>
          <cell r="B719" t="str">
            <v>Tipco Foods</v>
          </cell>
          <cell r="C719">
            <v>9.75</v>
          </cell>
          <cell r="D719">
            <v>9.8000000000000007</v>
          </cell>
          <cell r="E719">
            <v>9.75</v>
          </cell>
          <cell r="F719">
            <v>0</v>
          </cell>
        </row>
        <row r="720">
          <cell r="A720" t="str">
            <v>TIPH</v>
          </cell>
          <cell r="B720" t="str">
            <v>Dhipaya Holdings PCL</v>
          </cell>
          <cell r="C720">
            <v>26</v>
          </cell>
          <cell r="D720">
            <v>26.25</v>
          </cell>
          <cell r="E720">
            <v>25.75</v>
          </cell>
          <cell r="F720">
            <v>0</v>
          </cell>
        </row>
        <row r="721">
          <cell r="A721" t="str">
            <v>TISCO</v>
          </cell>
          <cell r="B721" t="str">
            <v>TISCO Financial</v>
          </cell>
          <cell r="C721">
            <v>96.5</v>
          </cell>
          <cell r="D721">
            <v>97</v>
          </cell>
          <cell r="E721">
            <v>96.25</v>
          </cell>
          <cell r="F721">
            <v>-5.1999999999999998E-3</v>
          </cell>
        </row>
        <row r="722">
          <cell r="A722" t="str">
            <v>TITLE</v>
          </cell>
          <cell r="B722" t="str">
            <v>Rhom Bho Property</v>
          </cell>
          <cell r="C722">
            <v>4.38</v>
          </cell>
          <cell r="D722">
            <v>4.42</v>
          </cell>
          <cell r="E722">
            <v>4.34</v>
          </cell>
          <cell r="F722">
            <v>-1.7899999999999999E-2</v>
          </cell>
        </row>
        <row r="723">
          <cell r="A723" t="str">
            <v>TK</v>
          </cell>
          <cell r="B723" t="str">
            <v>Thitikorn</v>
          </cell>
          <cell r="C723">
            <v>4.88</v>
          </cell>
          <cell r="D723">
            <v>4.9000000000000004</v>
          </cell>
          <cell r="E723">
            <v>4.88</v>
          </cell>
          <cell r="F723">
            <v>-8.0999999999999996E-3</v>
          </cell>
        </row>
        <row r="724">
          <cell r="A724" t="str">
            <v>TKC</v>
          </cell>
          <cell r="B724" t="str">
            <v>Turnkey Communication Services PCL</v>
          </cell>
          <cell r="C724">
            <v>13.6</v>
          </cell>
          <cell r="D724">
            <v>13.6</v>
          </cell>
          <cell r="E724">
            <v>13.4</v>
          </cell>
          <cell r="F724">
            <v>0</v>
          </cell>
        </row>
        <row r="725">
          <cell r="A725" t="str">
            <v>TKN</v>
          </cell>
          <cell r="B725" t="str">
            <v>Taokaenoi Food</v>
          </cell>
          <cell r="C725">
            <v>10.5</v>
          </cell>
          <cell r="D725">
            <v>10.7</v>
          </cell>
          <cell r="E725">
            <v>10.4</v>
          </cell>
          <cell r="F725">
            <v>-1.8700000000000001E-2</v>
          </cell>
        </row>
        <row r="726">
          <cell r="A726" t="str">
            <v>TKS</v>
          </cell>
          <cell r="B726" t="str">
            <v>TKS Tech</v>
          </cell>
          <cell r="C726">
            <v>7</v>
          </cell>
          <cell r="D726">
            <v>7</v>
          </cell>
          <cell r="E726">
            <v>6.95</v>
          </cell>
          <cell r="F726">
            <v>0</v>
          </cell>
        </row>
        <row r="727">
          <cell r="A727" t="str">
            <v>TKT</v>
          </cell>
          <cell r="B727" t="str">
            <v>TKrungthai Industries</v>
          </cell>
          <cell r="C727">
            <v>1.65</v>
          </cell>
          <cell r="D727">
            <v>1.65</v>
          </cell>
          <cell r="E727">
            <v>1.62</v>
          </cell>
          <cell r="F727">
            <v>1.23E-2</v>
          </cell>
        </row>
        <row r="728">
          <cell r="A728" t="str">
            <v>TLI</v>
          </cell>
          <cell r="B728" t="str">
            <v>Thai Life Insurance PCL</v>
          </cell>
          <cell r="C728">
            <v>11.2</v>
          </cell>
          <cell r="D728">
            <v>11.2</v>
          </cell>
          <cell r="E728">
            <v>11</v>
          </cell>
          <cell r="F728">
            <v>0</v>
          </cell>
        </row>
        <row r="729">
          <cell r="A729" t="str">
            <v>TM</v>
          </cell>
          <cell r="B729" t="str">
            <v>Techno Medical</v>
          </cell>
          <cell r="C729">
            <v>1.35</v>
          </cell>
          <cell r="D729">
            <v>1.37</v>
          </cell>
          <cell r="E729">
            <v>1.35</v>
          </cell>
          <cell r="F729">
            <v>-2.1700000000000001E-2</v>
          </cell>
        </row>
        <row r="730">
          <cell r="A730" t="str">
            <v>TMAN</v>
          </cell>
          <cell r="B730" t="str">
            <v>T Man Pharmaceutical PCL</v>
          </cell>
          <cell r="C730">
            <v>16.600000000000001</v>
          </cell>
          <cell r="D730">
            <v>16.7</v>
          </cell>
          <cell r="E730">
            <v>16.5</v>
          </cell>
          <cell r="F730">
            <v>0</v>
          </cell>
        </row>
        <row r="731">
          <cell r="A731" t="str">
            <v>TMC</v>
          </cell>
          <cell r="B731" t="str">
            <v>TMC Industrial</v>
          </cell>
          <cell r="C731">
            <v>1.3</v>
          </cell>
          <cell r="D731">
            <v>1.33</v>
          </cell>
          <cell r="E731">
            <v>1.23</v>
          </cell>
          <cell r="F731">
            <v>0.04</v>
          </cell>
        </row>
        <row r="732">
          <cell r="A732" t="str">
            <v>TMD</v>
          </cell>
          <cell r="B732" t="str">
            <v>Thai Metal Drum</v>
          </cell>
          <cell r="C732">
            <v>24.1</v>
          </cell>
          <cell r="D732">
            <v>24.8</v>
          </cell>
          <cell r="E732">
            <v>24.1</v>
          </cell>
          <cell r="F732">
            <v>-1.23E-2</v>
          </cell>
        </row>
        <row r="733">
          <cell r="A733" t="str">
            <v>TMI</v>
          </cell>
          <cell r="B733" t="str">
            <v>Teera Mongkol</v>
          </cell>
          <cell r="C733">
            <v>1.02</v>
          </cell>
          <cell r="D733">
            <v>1.03</v>
          </cell>
          <cell r="E733">
            <v>1</v>
          </cell>
          <cell r="F733">
            <v>0</v>
          </cell>
        </row>
        <row r="734">
          <cell r="A734" t="str">
            <v>TMILL</v>
          </cell>
          <cell r="B734" t="str">
            <v>T S Flour Mill</v>
          </cell>
          <cell r="C734">
            <v>3.6</v>
          </cell>
          <cell r="D734">
            <v>3.62</v>
          </cell>
          <cell r="E734">
            <v>3.56</v>
          </cell>
          <cell r="F734">
            <v>0</v>
          </cell>
        </row>
        <row r="735">
          <cell r="A735" t="str">
            <v>TMT</v>
          </cell>
          <cell r="B735" t="str">
            <v>TMT Steel PCL</v>
          </cell>
          <cell r="C735">
            <v>4.1399999999999997</v>
          </cell>
          <cell r="D735">
            <v>4.18</v>
          </cell>
          <cell r="E735">
            <v>4.12</v>
          </cell>
          <cell r="F735">
            <v>-4.7999999999999996E-3</v>
          </cell>
        </row>
        <row r="736">
          <cell r="A736" t="str">
            <v>TMW</v>
          </cell>
          <cell r="B736" t="str">
            <v>Thai Mitsuwa</v>
          </cell>
          <cell r="C736">
            <v>64</v>
          </cell>
          <cell r="D736">
            <v>64.25</v>
          </cell>
          <cell r="E736">
            <v>63.25</v>
          </cell>
          <cell r="F736">
            <v>1.1900000000000001E-2</v>
          </cell>
        </row>
        <row r="737">
          <cell r="A737" t="str">
            <v>TNDT</v>
          </cell>
          <cell r="B737" t="str">
            <v>Thai Nondestructive</v>
          </cell>
          <cell r="C737">
            <v>0.3</v>
          </cell>
          <cell r="D737">
            <v>0.31</v>
          </cell>
          <cell r="E737">
            <v>0.28000000000000003</v>
          </cell>
          <cell r="F737">
            <v>-3.2300000000000002E-2</v>
          </cell>
        </row>
        <row r="738">
          <cell r="A738" t="str">
            <v>TNH</v>
          </cell>
          <cell r="B738" t="str">
            <v>Thai Nakarin Hospital</v>
          </cell>
          <cell r="C738">
            <v>36.25</v>
          </cell>
          <cell r="D738">
            <v>36.25</v>
          </cell>
          <cell r="E738">
            <v>36.25</v>
          </cell>
          <cell r="F738">
            <v>-6.7999999999999996E-3</v>
          </cell>
        </row>
        <row r="739">
          <cell r="A739" t="str">
            <v>TNITY</v>
          </cell>
          <cell r="B739" t="str">
            <v>Trinity Watthana</v>
          </cell>
          <cell r="C739">
            <v>3.68</v>
          </cell>
          <cell r="D739">
            <v>3.72</v>
          </cell>
          <cell r="E739">
            <v>3.68</v>
          </cell>
          <cell r="F739">
            <v>-5.4000000000000003E-3</v>
          </cell>
        </row>
        <row r="740">
          <cell r="A740" t="str">
            <v>TNL</v>
          </cell>
          <cell r="B740" t="str">
            <v>Thanulux</v>
          </cell>
          <cell r="C740">
            <v>37</v>
          </cell>
          <cell r="D740">
            <v>37</v>
          </cell>
          <cell r="E740">
            <v>35.5</v>
          </cell>
          <cell r="F740">
            <v>0</v>
          </cell>
        </row>
        <row r="741">
          <cell r="A741" t="str">
            <v>TNP</v>
          </cell>
          <cell r="B741" t="str">
            <v>Thanapiriya</v>
          </cell>
          <cell r="C741">
            <v>3.52</v>
          </cell>
          <cell r="D741">
            <v>3.56</v>
          </cell>
          <cell r="E741">
            <v>3.52</v>
          </cell>
          <cell r="F741">
            <v>0</v>
          </cell>
        </row>
        <row r="742">
          <cell r="A742" t="str">
            <v>TNPC</v>
          </cell>
          <cell r="B742" t="str">
            <v>Thai Nam Plastic</v>
          </cell>
          <cell r="C742">
            <v>1.05</v>
          </cell>
          <cell r="D742">
            <v>1.06</v>
          </cell>
          <cell r="E742">
            <v>1.05</v>
          </cell>
          <cell r="F742">
            <v>0</v>
          </cell>
        </row>
        <row r="743">
          <cell r="A743" t="str">
            <v>TNR</v>
          </cell>
          <cell r="B743" t="str">
            <v>Thai Nippon Rubber</v>
          </cell>
          <cell r="C743">
            <v>9.35</v>
          </cell>
          <cell r="D743">
            <v>9.4499999999999993</v>
          </cell>
          <cell r="E743">
            <v>9.35</v>
          </cell>
          <cell r="F743">
            <v>-1.06E-2</v>
          </cell>
        </row>
        <row r="744">
          <cell r="A744" t="str">
            <v>TOA</v>
          </cell>
          <cell r="B744" t="str">
            <v>TOA Paint</v>
          </cell>
          <cell r="C744">
            <v>17.899999999999999</v>
          </cell>
          <cell r="D744">
            <v>18</v>
          </cell>
          <cell r="E744">
            <v>17.8</v>
          </cell>
          <cell r="F744">
            <v>-5.5999999999999999E-3</v>
          </cell>
        </row>
        <row r="745">
          <cell r="A745" t="str">
            <v>TOG</v>
          </cell>
          <cell r="B745" t="str">
            <v>Thai Optical</v>
          </cell>
          <cell r="C745">
            <v>10.3</v>
          </cell>
          <cell r="D745">
            <v>10.4</v>
          </cell>
          <cell r="E745">
            <v>10.3</v>
          </cell>
          <cell r="F745">
            <v>9.7999999999999997E-3</v>
          </cell>
        </row>
        <row r="746">
          <cell r="A746" t="str">
            <v>TOP</v>
          </cell>
          <cell r="B746" t="str">
            <v>Thai Oil</v>
          </cell>
          <cell r="C746">
            <v>41.25</v>
          </cell>
          <cell r="D746">
            <v>41.75</v>
          </cell>
          <cell r="E746">
            <v>41.25</v>
          </cell>
          <cell r="F746">
            <v>-1.2E-2</v>
          </cell>
        </row>
        <row r="747">
          <cell r="A747" t="str">
            <v>TOPP</v>
          </cell>
          <cell r="B747" t="str">
            <v>Thai OPP</v>
          </cell>
          <cell r="C747">
            <v>169</v>
          </cell>
          <cell r="D747">
            <v>169</v>
          </cell>
          <cell r="E747">
            <v>169</v>
          </cell>
          <cell r="F747">
            <v>-5.8999999999999999E-3</v>
          </cell>
        </row>
        <row r="748">
          <cell r="A748" t="str">
            <v>TPA</v>
          </cell>
          <cell r="B748" t="str">
            <v>Thai Poly Acrylic</v>
          </cell>
          <cell r="C748">
            <v>4.0199999999999996</v>
          </cell>
          <cell r="D748">
            <v>4.0199999999999996</v>
          </cell>
          <cell r="E748">
            <v>4.0199999999999996</v>
          </cell>
          <cell r="F748">
            <v>0</v>
          </cell>
        </row>
        <row r="749">
          <cell r="A749" t="str">
            <v>TPAC</v>
          </cell>
          <cell r="B749" t="str">
            <v>Thai Plaspac</v>
          </cell>
          <cell r="C749">
            <v>11.1</v>
          </cell>
          <cell r="D749">
            <v>11.1</v>
          </cell>
          <cell r="E749">
            <v>11.1</v>
          </cell>
          <cell r="F749">
            <v>0</v>
          </cell>
        </row>
        <row r="750">
          <cell r="A750" t="str">
            <v>TPBI</v>
          </cell>
          <cell r="B750" t="str">
            <v>TPBI</v>
          </cell>
          <cell r="C750">
            <v>4.4800000000000004</v>
          </cell>
          <cell r="D750">
            <v>4.5199999999999996</v>
          </cell>
          <cell r="E750">
            <v>4.4800000000000004</v>
          </cell>
          <cell r="F750">
            <v>-4.4000000000000003E-3</v>
          </cell>
        </row>
        <row r="751">
          <cell r="A751" t="str">
            <v>TPCH</v>
          </cell>
          <cell r="B751" t="str">
            <v>TPC Power</v>
          </cell>
          <cell r="C751">
            <v>5.85</v>
          </cell>
          <cell r="D751">
            <v>5.85</v>
          </cell>
          <cell r="E751">
            <v>5.85</v>
          </cell>
          <cell r="F751">
            <v>0</v>
          </cell>
        </row>
        <row r="752">
          <cell r="A752" t="str">
            <v>TPCS</v>
          </cell>
          <cell r="B752" t="str">
            <v>Tpcs PCL</v>
          </cell>
          <cell r="C752">
            <v>11.9</v>
          </cell>
          <cell r="D752">
            <v>11.9</v>
          </cell>
          <cell r="E752">
            <v>11.6</v>
          </cell>
          <cell r="F752">
            <v>0</v>
          </cell>
        </row>
        <row r="753">
          <cell r="A753" t="str">
            <v>TPIPL</v>
          </cell>
          <cell r="B753" t="str">
            <v>TPI Polene</v>
          </cell>
          <cell r="C753">
            <v>1.1399999999999999</v>
          </cell>
          <cell r="D753">
            <v>1.1499999999999999</v>
          </cell>
          <cell r="E753">
            <v>1.1399999999999999</v>
          </cell>
          <cell r="F753">
            <v>-8.6999999999999994E-3</v>
          </cell>
        </row>
        <row r="754">
          <cell r="A754" t="str">
            <v>TPIPP</v>
          </cell>
          <cell r="B754" t="str">
            <v>TPI Polene Power</v>
          </cell>
          <cell r="C754">
            <v>2.98</v>
          </cell>
          <cell r="D754">
            <v>3.02</v>
          </cell>
          <cell r="E754">
            <v>2.98</v>
          </cell>
          <cell r="F754">
            <v>-1.32E-2</v>
          </cell>
        </row>
        <row r="755">
          <cell r="A755" t="str">
            <v>TPL</v>
          </cell>
          <cell r="B755" t="str">
            <v>Thai Parcel PCL</v>
          </cell>
          <cell r="C755">
            <v>1.23</v>
          </cell>
          <cell r="D755">
            <v>1.24</v>
          </cell>
          <cell r="E755">
            <v>1.23</v>
          </cell>
          <cell r="F755">
            <v>8.2000000000000007E-3</v>
          </cell>
        </row>
        <row r="756">
          <cell r="A756" t="str">
            <v>TPLAS</v>
          </cell>
          <cell r="B756" t="str">
            <v>Thai Plastic Industrial</v>
          </cell>
          <cell r="C756">
            <v>1.46</v>
          </cell>
          <cell r="D756">
            <v>1.46</v>
          </cell>
          <cell r="E756">
            <v>1.41</v>
          </cell>
          <cell r="F756">
            <v>0</v>
          </cell>
        </row>
        <row r="757">
          <cell r="A757" t="str">
            <v>TPOLY</v>
          </cell>
          <cell r="B757" t="str">
            <v>Thai Polycons</v>
          </cell>
          <cell r="C757">
            <v>0.85</v>
          </cell>
          <cell r="D757">
            <v>0.85</v>
          </cell>
          <cell r="E757">
            <v>0.84</v>
          </cell>
          <cell r="F757">
            <v>1.1900000000000001E-2</v>
          </cell>
        </row>
        <row r="758">
          <cell r="A758" t="str">
            <v>TPP</v>
          </cell>
          <cell r="B758" t="str">
            <v>Thai Packaging Printing</v>
          </cell>
          <cell r="C758">
            <v>13</v>
          </cell>
          <cell r="D758">
            <v>13</v>
          </cell>
          <cell r="E758">
            <v>13</v>
          </cell>
          <cell r="F758">
            <v>0</v>
          </cell>
        </row>
        <row r="759">
          <cell r="A759" t="str">
            <v>TPS</v>
          </cell>
          <cell r="B759" t="str">
            <v>Practical Solution PCL</v>
          </cell>
          <cell r="C759">
            <v>3.06</v>
          </cell>
          <cell r="D759">
            <v>3.1</v>
          </cell>
          <cell r="E759">
            <v>3.06</v>
          </cell>
          <cell r="F759">
            <v>-6.4999999999999997E-3</v>
          </cell>
        </row>
        <row r="760">
          <cell r="A760" t="str">
            <v>TQM</v>
          </cell>
          <cell r="B760" t="str">
            <v>TQM Corp</v>
          </cell>
          <cell r="C760">
            <v>25.5</v>
          </cell>
          <cell r="D760">
            <v>26</v>
          </cell>
          <cell r="E760">
            <v>25.25</v>
          </cell>
          <cell r="F760">
            <v>-9.7000000000000003E-3</v>
          </cell>
        </row>
        <row r="761">
          <cell r="A761" t="str">
            <v>TQR</v>
          </cell>
          <cell r="B761" t="str">
            <v>TQR PCL</v>
          </cell>
          <cell r="C761">
            <v>6.55</v>
          </cell>
          <cell r="D761">
            <v>6.55</v>
          </cell>
          <cell r="E761">
            <v>6.5</v>
          </cell>
          <cell r="F761">
            <v>7.7000000000000002E-3</v>
          </cell>
        </row>
        <row r="762">
          <cell r="A762" t="str">
            <v>TR</v>
          </cell>
          <cell r="B762" t="str">
            <v>Thai Rayon</v>
          </cell>
          <cell r="C762">
            <v>39.5</v>
          </cell>
          <cell r="D762">
            <v>39.5</v>
          </cell>
          <cell r="E762">
            <v>39.5</v>
          </cell>
          <cell r="F762">
            <v>0</v>
          </cell>
        </row>
        <row r="763">
          <cell r="A763" t="str">
            <v>TRC</v>
          </cell>
          <cell r="B763" t="str">
            <v>TRC Construction</v>
          </cell>
          <cell r="C763">
            <v>0.15</v>
          </cell>
          <cell r="D763">
            <v>0.17</v>
          </cell>
          <cell r="E763">
            <v>0.14000000000000001</v>
          </cell>
          <cell r="F763">
            <v>7.1400000000000005E-2</v>
          </cell>
        </row>
        <row r="764">
          <cell r="A764" t="str">
            <v>TRITN</v>
          </cell>
          <cell r="B764" t="str">
            <v>Triton</v>
          </cell>
          <cell r="C764">
            <v>0.13</v>
          </cell>
          <cell r="D764">
            <v>0.14000000000000001</v>
          </cell>
          <cell r="E764">
            <v>0.12</v>
          </cell>
          <cell r="F764">
            <v>-7.1400000000000005E-2</v>
          </cell>
        </row>
        <row r="765">
          <cell r="A765" t="str">
            <v>TRP</v>
          </cell>
          <cell r="B765" t="str">
            <v>Aesthetic Connect PCL</v>
          </cell>
          <cell r="C765">
            <v>9.35</v>
          </cell>
          <cell r="D765">
            <v>9.35</v>
          </cell>
          <cell r="E765">
            <v>9.3000000000000007</v>
          </cell>
          <cell r="F765">
            <v>-5.3E-3</v>
          </cell>
        </row>
        <row r="766">
          <cell r="A766" t="str">
            <v>TRT</v>
          </cell>
          <cell r="B766" t="str">
            <v>Tirathai</v>
          </cell>
          <cell r="C766">
            <v>3.66</v>
          </cell>
          <cell r="D766">
            <v>3.7</v>
          </cell>
          <cell r="E766">
            <v>3.62</v>
          </cell>
          <cell r="F766">
            <v>0</v>
          </cell>
        </row>
        <row r="767">
          <cell r="A767" t="str">
            <v>TRU</v>
          </cell>
          <cell r="B767" t="str">
            <v>Thai Rung Union</v>
          </cell>
          <cell r="C767">
            <v>3.22</v>
          </cell>
          <cell r="D767">
            <v>3.22</v>
          </cell>
          <cell r="E767">
            <v>3.18</v>
          </cell>
          <cell r="F767">
            <v>0</v>
          </cell>
        </row>
        <row r="768">
          <cell r="A768" t="str">
            <v>TRUBB</v>
          </cell>
          <cell r="B768" t="str">
            <v>Thai Rubber Latex</v>
          </cell>
          <cell r="C768">
            <v>1.1200000000000001</v>
          </cell>
          <cell r="D768">
            <v>1.1200000000000001</v>
          </cell>
          <cell r="E768">
            <v>1.1000000000000001</v>
          </cell>
          <cell r="F768">
            <v>8.9999999999999993E-3</v>
          </cell>
        </row>
        <row r="769">
          <cell r="A769" t="str">
            <v>TRUE</v>
          </cell>
          <cell r="B769" t="str">
            <v>True Corp</v>
          </cell>
          <cell r="C769">
            <v>12.1</v>
          </cell>
          <cell r="D769">
            <v>12.2</v>
          </cell>
          <cell r="E769">
            <v>12</v>
          </cell>
          <cell r="F769">
            <v>0</v>
          </cell>
        </row>
        <row r="770">
          <cell r="A770" t="str">
            <v>TRV</v>
          </cell>
          <cell r="B770" t="str">
            <v>TRV Rubber Products PCL</v>
          </cell>
          <cell r="C770">
            <v>2.08</v>
          </cell>
          <cell r="D770">
            <v>2.1800000000000002</v>
          </cell>
          <cell r="E770">
            <v>2.08</v>
          </cell>
          <cell r="F770">
            <v>0</v>
          </cell>
        </row>
        <row r="771">
          <cell r="A771" t="str">
            <v>TSC</v>
          </cell>
          <cell r="B771" t="str">
            <v>Thai Steel Cable</v>
          </cell>
          <cell r="C771">
            <v>14.2</v>
          </cell>
          <cell r="D771">
            <v>14.2</v>
          </cell>
          <cell r="E771">
            <v>14.2</v>
          </cell>
          <cell r="F771">
            <v>0</v>
          </cell>
        </row>
        <row r="772">
          <cell r="A772" t="str">
            <v>TSE</v>
          </cell>
          <cell r="B772" t="str">
            <v>Thai Solar Energy</v>
          </cell>
          <cell r="C772">
            <v>1.01</v>
          </cell>
          <cell r="D772">
            <v>1.02</v>
          </cell>
          <cell r="E772">
            <v>1</v>
          </cell>
          <cell r="F772">
            <v>0.01</v>
          </cell>
        </row>
        <row r="773">
          <cell r="A773" t="str">
            <v>TSI</v>
          </cell>
          <cell r="B773" t="str">
            <v>Thai Setakij Insurance</v>
          </cell>
          <cell r="C773">
            <v>0.1</v>
          </cell>
          <cell r="D773">
            <v>0.1</v>
          </cell>
          <cell r="E773">
            <v>0.1</v>
          </cell>
          <cell r="F773">
            <v>0.25</v>
          </cell>
        </row>
        <row r="774">
          <cell r="A774" t="str">
            <v>TSTE</v>
          </cell>
          <cell r="B774" t="str">
            <v>TSTE PCL</v>
          </cell>
          <cell r="C774">
            <v>15.3</v>
          </cell>
          <cell r="D774">
            <v>15.3</v>
          </cell>
          <cell r="E774">
            <v>15.3</v>
          </cell>
          <cell r="F774">
            <v>0</v>
          </cell>
        </row>
        <row r="775">
          <cell r="A775" t="str">
            <v>TSTH</v>
          </cell>
          <cell r="B775" t="str">
            <v>Tata Steel Thailand</v>
          </cell>
          <cell r="C775">
            <v>0.69</v>
          </cell>
          <cell r="D775">
            <v>0.71</v>
          </cell>
          <cell r="E775">
            <v>0.69</v>
          </cell>
          <cell r="F775">
            <v>1.47E-2</v>
          </cell>
        </row>
        <row r="776">
          <cell r="A776" t="str">
            <v>TTA</v>
          </cell>
          <cell r="B776" t="str">
            <v>Thoresen Thai Agencies</v>
          </cell>
          <cell r="C776">
            <v>5.55</v>
          </cell>
          <cell r="D776">
            <v>5.6</v>
          </cell>
          <cell r="E776">
            <v>5.45</v>
          </cell>
          <cell r="F776">
            <v>2.7799999999999998E-2</v>
          </cell>
        </row>
        <row r="777">
          <cell r="A777" t="str">
            <v>TTB</v>
          </cell>
          <cell r="B777" t="str">
            <v>TMBThanachart Bank</v>
          </cell>
          <cell r="C777">
            <v>1.8</v>
          </cell>
          <cell r="D777">
            <v>1.82</v>
          </cell>
          <cell r="E777">
            <v>1.79</v>
          </cell>
          <cell r="F777">
            <v>5.5999999999999999E-3</v>
          </cell>
        </row>
        <row r="778">
          <cell r="A778" t="str">
            <v>TTCL</v>
          </cell>
          <cell r="B778" t="str">
            <v>TTCL</v>
          </cell>
          <cell r="C778">
            <v>2.78</v>
          </cell>
          <cell r="D778">
            <v>2.82</v>
          </cell>
          <cell r="E778">
            <v>2.76</v>
          </cell>
          <cell r="F778">
            <v>-7.1000000000000004E-3</v>
          </cell>
        </row>
        <row r="779">
          <cell r="A779" t="str">
            <v>TTI</v>
          </cell>
          <cell r="B779" t="str">
            <v>Thai Textile</v>
          </cell>
          <cell r="C779">
            <v>26</v>
          </cell>
          <cell r="D779">
            <v>26</v>
          </cell>
          <cell r="E779">
            <v>26</v>
          </cell>
          <cell r="F779">
            <v>0</v>
          </cell>
        </row>
        <row r="780">
          <cell r="A780" t="str">
            <v>TTT</v>
          </cell>
          <cell r="B780" t="str">
            <v>Toray Textiles</v>
          </cell>
          <cell r="C780">
            <v>53.5</v>
          </cell>
          <cell r="D780">
            <v>53.5</v>
          </cell>
          <cell r="E780">
            <v>53.5</v>
          </cell>
          <cell r="F780">
            <v>0</v>
          </cell>
        </row>
        <row r="781">
          <cell r="A781" t="str">
            <v>TTW</v>
          </cell>
          <cell r="B781" t="str">
            <v>TTW PCL</v>
          </cell>
          <cell r="C781">
            <v>9</v>
          </cell>
          <cell r="D781">
            <v>9.0500000000000007</v>
          </cell>
          <cell r="E781">
            <v>9</v>
          </cell>
          <cell r="F781">
            <v>-5.4999999999999997E-3</v>
          </cell>
        </row>
        <row r="782">
          <cell r="A782" t="str">
            <v>TU</v>
          </cell>
          <cell r="B782" t="str">
            <v>Thai Union</v>
          </cell>
          <cell r="C782">
            <v>15.1</v>
          </cell>
          <cell r="D782">
            <v>15.2</v>
          </cell>
          <cell r="E782">
            <v>14.9</v>
          </cell>
          <cell r="F782">
            <v>-6.6E-3</v>
          </cell>
        </row>
        <row r="783">
          <cell r="A783" t="str">
            <v>TURTLE</v>
          </cell>
          <cell r="B783" t="str">
            <v>Super Turtle PCL</v>
          </cell>
          <cell r="C783">
            <v>5.7</v>
          </cell>
          <cell r="D783">
            <v>5.7</v>
          </cell>
          <cell r="E783">
            <v>5.4</v>
          </cell>
          <cell r="F783">
            <v>0</v>
          </cell>
        </row>
        <row r="784">
          <cell r="A784" t="str">
            <v>TVDH</v>
          </cell>
          <cell r="B784" t="str">
            <v>TV Direct</v>
          </cell>
          <cell r="C784">
            <v>0.18</v>
          </cell>
          <cell r="D784">
            <v>0.19</v>
          </cell>
          <cell r="E784">
            <v>0.18</v>
          </cell>
          <cell r="F784">
            <v>0</v>
          </cell>
        </row>
        <row r="785">
          <cell r="A785" t="str">
            <v>TVH</v>
          </cell>
          <cell r="B785" t="str">
            <v>Thaivivat Holdings PCL</v>
          </cell>
          <cell r="C785">
            <v>8.8000000000000007</v>
          </cell>
          <cell r="D785">
            <v>8.8000000000000007</v>
          </cell>
          <cell r="E785">
            <v>8.5500000000000007</v>
          </cell>
          <cell r="F785">
            <v>0</v>
          </cell>
        </row>
        <row r="786">
          <cell r="A786" t="str">
            <v>TVO</v>
          </cell>
          <cell r="B786" t="str">
            <v>Thai Vegetable Oil</v>
          </cell>
          <cell r="C786">
            <v>24.3</v>
          </cell>
          <cell r="D786">
            <v>24.3</v>
          </cell>
          <cell r="E786">
            <v>24.2</v>
          </cell>
          <cell r="F786">
            <v>4.1000000000000003E-3</v>
          </cell>
        </row>
        <row r="787">
          <cell r="A787" t="str">
            <v>TVT</v>
          </cell>
          <cell r="B787" t="str">
            <v>TV Thunder</v>
          </cell>
          <cell r="C787">
            <v>0.46</v>
          </cell>
          <cell r="D787">
            <v>0.47</v>
          </cell>
          <cell r="E787">
            <v>0.46</v>
          </cell>
          <cell r="F787">
            <v>0</v>
          </cell>
        </row>
        <row r="788">
          <cell r="A788" t="str">
            <v>TWP</v>
          </cell>
          <cell r="B788" t="str">
            <v>Thai Wire Products</v>
          </cell>
          <cell r="C788">
            <v>1.51</v>
          </cell>
          <cell r="D788">
            <v>1.54</v>
          </cell>
          <cell r="E788">
            <v>1.51</v>
          </cell>
          <cell r="F788">
            <v>-1.95E-2</v>
          </cell>
        </row>
        <row r="789">
          <cell r="A789" t="str">
            <v>TWPC</v>
          </cell>
          <cell r="B789" t="str">
            <v>Thai Wah</v>
          </cell>
          <cell r="C789">
            <v>3.24</v>
          </cell>
          <cell r="D789">
            <v>3.24</v>
          </cell>
          <cell r="E789">
            <v>3.24</v>
          </cell>
          <cell r="F789">
            <v>0</v>
          </cell>
        </row>
        <row r="790">
          <cell r="A790" t="str">
            <v>TWZ</v>
          </cell>
          <cell r="B790" t="str">
            <v>TWZ</v>
          </cell>
          <cell r="C790">
            <v>0.04</v>
          </cell>
          <cell r="D790">
            <v>0.04</v>
          </cell>
          <cell r="E790">
            <v>0.03</v>
          </cell>
          <cell r="F790">
            <v>0.33329999999999999</v>
          </cell>
        </row>
        <row r="791">
          <cell r="A791" t="str">
            <v>TYCN</v>
          </cell>
          <cell r="B791" t="str">
            <v>Tycoons World</v>
          </cell>
          <cell r="C791">
            <v>2.2000000000000002</v>
          </cell>
          <cell r="D791">
            <v>2.2000000000000002</v>
          </cell>
          <cell r="E791">
            <v>2.16</v>
          </cell>
          <cell r="F791">
            <v>-8.9999999999999993E-3</v>
          </cell>
        </row>
        <row r="792">
          <cell r="A792" t="str">
            <v>UAC</v>
          </cell>
          <cell r="B792" t="str">
            <v>UAC Global</v>
          </cell>
          <cell r="C792">
            <v>3.3</v>
          </cell>
          <cell r="D792">
            <v>3.4</v>
          </cell>
          <cell r="E792">
            <v>3.3</v>
          </cell>
          <cell r="F792">
            <v>-2.3699999999999999E-2</v>
          </cell>
        </row>
        <row r="793">
          <cell r="A793" t="str">
            <v>UBA</v>
          </cell>
          <cell r="B793" t="str">
            <v>Utility Business Alliance PCL</v>
          </cell>
          <cell r="C793">
            <v>0.98</v>
          </cell>
          <cell r="D793">
            <v>0.98</v>
          </cell>
          <cell r="E793">
            <v>0.96</v>
          </cell>
          <cell r="F793">
            <v>2.0799999999999999E-2</v>
          </cell>
        </row>
        <row r="794">
          <cell r="A794" t="str">
            <v>UBE</v>
          </cell>
          <cell r="B794" t="str">
            <v>Ubon Bio Ethanol</v>
          </cell>
          <cell r="C794">
            <v>0.81</v>
          </cell>
          <cell r="D794">
            <v>0.82</v>
          </cell>
          <cell r="E794">
            <v>0.8</v>
          </cell>
          <cell r="F794">
            <v>1.2500000000000001E-2</v>
          </cell>
        </row>
        <row r="795">
          <cell r="A795" t="str">
            <v>UBIS</v>
          </cell>
          <cell r="B795" t="str">
            <v>UBIS Asia</v>
          </cell>
          <cell r="C795">
            <v>1.96</v>
          </cell>
          <cell r="D795">
            <v>1.96</v>
          </cell>
          <cell r="E795">
            <v>1.94</v>
          </cell>
          <cell r="F795">
            <v>2.0799999999999999E-2</v>
          </cell>
        </row>
        <row r="796">
          <cell r="A796" t="str">
            <v>UEC</v>
          </cell>
          <cell r="B796" t="str">
            <v>Unimit Engineering</v>
          </cell>
          <cell r="C796">
            <v>1.42</v>
          </cell>
          <cell r="D796">
            <v>1.42</v>
          </cell>
          <cell r="E796">
            <v>1.42</v>
          </cell>
          <cell r="F796">
            <v>0</v>
          </cell>
        </row>
        <row r="797">
          <cell r="A797" t="str">
            <v>UKEM</v>
          </cell>
          <cell r="B797" t="str">
            <v>Union Petrochemical</v>
          </cell>
          <cell r="C797">
            <v>0.77</v>
          </cell>
          <cell r="D797">
            <v>0.78</v>
          </cell>
          <cell r="E797">
            <v>0.77</v>
          </cell>
          <cell r="F797">
            <v>0</v>
          </cell>
        </row>
        <row r="798">
          <cell r="A798" t="str">
            <v>UMI</v>
          </cell>
          <cell r="B798" t="str">
            <v>Union Mosaic</v>
          </cell>
          <cell r="C798">
            <v>0.82</v>
          </cell>
          <cell r="D798">
            <v>0.84</v>
          </cell>
          <cell r="E798">
            <v>0.79</v>
          </cell>
          <cell r="F798">
            <v>3.7999999999999999E-2</v>
          </cell>
        </row>
        <row r="799">
          <cell r="A799" t="str">
            <v>UMS</v>
          </cell>
          <cell r="B799" t="str">
            <v>Unique Mining</v>
          </cell>
          <cell r="C799">
            <v>0.76</v>
          </cell>
          <cell r="D799">
            <v>0.77</v>
          </cell>
          <cell r="E799">
            <v>0.76</v>
          </cell>
          <cell r="F799">
            <v>0</v>
          </cell>
        </row>
        <row r="800">
          <cell r="A800" t="str">
            <v>UNIQ</v>
          </cell>
          <cell r="B800" t="str">
            <v>Unique Eng</v>
          </cell>
          <cell r="C800">
            <v>2.9</v>
          </cell>
          <cell r="D800">
            <v>2.92</v>
          </cell>
          <cell r="E800">
            <v>2.9</v>
          </cell>
          <cell r="F800">
            <v>-1.3599999999999999E-2</v>
          </cell>
        </row>
        <row r="801">
          <cell r="A801" t="str">
            <v>UOBKH</v>
          </cell>
          <cell r="B801" t="str">
            <v>UOB Kay Hian Thailand</v>
          </cell>
          <cell r="C801">
            <v>4.9800000000000004</v>
          </cell>
          <cell r="D801">
            <v>4.9800000000000004</v>
          </cell>
          <cell r="E801">
            <v>4.9800000000000004</v>
          </cell>
          <cell r="F801">
            <v>-1.3899999999999999E-2</v>
          </cell>
        </row>
        <row r="802">
          <cell r="A802" t="str">
            <v>UP</v>
          </cell>
          <cell r="B802" t="str">
            <v>Union Plastic</v>
          </cell>
          <cell r="C802">
            <v>17.3</v>
          </cell>
          <cell r="D802">
            <v>17.3</v>
          </cell>
          <cell r="E802">
            <v>17.100000000000001</v>
          </cell>
          <cell r="F802">
            <v>0</v>
          </cell>
        </row>
        <row r="803">
          <cell r="A803" t="str">
            <v>UPF</v>
          </cell>
          <cell r="B803" t="str">
            <v>Union Pioneer</v>
          </cell>
          <cell r="C803">
            <v>34</v>
          </cell>
          <cell r="D803">
            <v>34</v>
          </cell>
          <cell r="E803">
            <v>34</v>
          </cell>
          <cell r="F803">
            <v>-7.3000000000000001E-3</v>
          </cell>
        </row>
        <row r="804">
          <cell r="A804" t="str">
            <v>UPOIC</v>
          </cell>
          <cell r="B804" t="str">
            <v>United Palm Oil</v>
          </cell>
          <cell r="C804">
            <v>6.55</v>
          </cell>
          <cell r="D804">
            <v>6.6</v>
          </cell>
          <cell r="E804">
            <v>6.55</v>
          </cell>
          <cell r="F804">
            <v>0</v>
          </cell>
        </row>
        <row r="805">
          <cell r="A805" t="str">
            <v>UREKA</v>
          </cell>
          <cell r="B805" t="str">
            <v>Eureka Design</v>
          </cell>
          <cell r="C805">
            <v>0.49</v>
          </cell>
          <cell r="D805">
            <v>0.5</v>
          </cell>
          <cell r="E805">
            <v>0.48</v>
          </cell>
          <cell r="F805">
            <v>2.0799999999999999E-2</v>
          </cell>
        </row>
        <row r="806">
          <cell r="A806" t="str">
            <v>UTP</v>
          </cell>
          <cell r="B806" t="str">
            <v>United Paper</v>
          </cell>
          <cell r="C806">
            <v>10.7</v>
          </cell>
          <cell r="D806">
            <v>10.8</v>
          </cell>
          <cell r="E806">
            <v>10.7</v>
          </cell>
          <cell r="F806">
            <v>-9.2999999999999992E-3</v>
          </cell>
        </row>
        <row r="807">
          <cell r="A807" t="str">
            <v>UV</v>
          </cell>
          <cell r="B807" t="str">
            <v>Univentures</v>
          </cell>
          <cell r="C807">
            <v>1.68</v>
          </cell>
          <cell r="D807">
            <v>1.69</v>
          </cell>
          <cell r="E807">
            <v>1.66</v>
          </cell>
          <cell r="F807">
            <v>6.0000000000000001E-3</v>
          </cell>
        </row>
        <row r="808">
          <cell r="A808" t="str">
            <v>UVAN</v>
          </cell>
          <cell r="B808" t="str">
            <v>Univanich Palm Oil</v>
          </cell>
          <cell r="C808">
            <v>8.75</v>
          </cell>
          <cell r="D808">
            <v>8.85</v>
          </cell>
          <cell r="E808">
            <v>8.75</v>
          </cell>
          <cell r="F808">
            <v>-5.7000000000000002E-3</v>
          </cell>
        </row>
        <row r="809">
          <cell r="A809" t="str">
            <v>VARO</v>
          </cell>
          <cell r="B809" t="str">
            <v>Varopakorn</v>
          </cell>
          <cell r="C809">
            <v>4.96</v>
          </cell>
          <cell r="D809">
            <v>5.0999999999999996</v>
          </cell>
          <cell r="E809">
            <v>4.9000000000000004</v>
          </cell>
          <cell r="F809">
            <v>-4.0000000000000001E-3</v>
          </cell>
        </row>
        <row r="810">
          <cell r="A810" t="str">
            <v>VCOM</v>
          </cell>
          <cell r="B810" t="str">
            <v>Vintcom Tech</v>
          </cell>
          <cell r="C810">
            <v>2.68</v>
          </cell>
          <cell r="D810">
            <v>2.68</v>
          </cell>
          <cell r="E810">
            <v>2.66</v>
          </cell>
          <cell r="F810">
            <v>0</v>
          </cell>
        </row>
        <row r="811">
          <cell r="A811" t="str">
            <v>VGI</v>
          </cell>
          <cell r="B811" t="str">
            <v>VGI Global Media</v>
          </cell>
          <cell r="C811">
            <v>2.8</v>
          </cell>
          <cell r="D811">
            <v>2.82</v>
          </cell>
          <cell r="E811">
            <v>2.76</v>
          </cell>
          <cell r="F811">
            <v>2.1899999999999999E-2</v>
          </cell>
        </row>
        <row r="812">
          <cell r="A812" t="str">
            <v>VIBHA</v>
          </cell>
          <cell r="B812" t="str">
            <v>Vibhavadi Medical Center</v>
          </cell>
          <cell r="C812">
            <v>1.93</v>
          </cell>
          <cell r="D812">
            <v>1.93</v>
          </cell>
          <cell r="E812">
            <v>1.91</v>
          </cell>
          <cell r="F812">
            <v>-5.1999999999999998E-3</v>
          </cell>
        </row>
        <row r="813">
          <cell r="A813" t="str">
            <v>VIH</v>
          </cell>
          <cell r="B813" t="str">
            <v>Srivichaivejvivat</v>
          </cell>
          <cell r="C813">
            <v>10.4</v>
          </cell>
          <cell r="D813">
            <v>10.5</v>
          </cell>
          <cell r="E813">
            <v>10.1</v>
          </cell>
          <cell r="F813">
            <v>2.9700000000000001E-2</v>
          </cell>
        </row>
        <row r="814">
          <cell r="A814" t="str">
            <v>VL</v>
          </cell>
          <cell r="B814" t="str">
            <v>V L Enterprise</v>
          </cell>
          <cell r="C814">
            <v>0.97</v>
          </cell>
          <cell r="D814">
            <v>0.99</v>
          </cell>
          <cell r="E814">
            <v>0.97</v>
          </cell>
          <cell r="F814">
            <v>0</v>
          </cell>
        </row>
        <row r="815">
          <cell r="A815" t="str">
            <v>VNG</v>
          </cell>
          <cell r="B815" t="str">
            <v>Vanachai</v>
          </cell>
          <cell r="C815">
            <v>3.34</v>
          </cell>
          <cell r="D815">
            <v>3.38</v>
          </cell>
          <cell r="E815">
            <v>3.34</v>
          </cell>
          <cell r="F815">
            <v>-1.18E-2</v>
          </cell>
        </row>
        <row r="816">
          <cell r="A816" t="str">
            <v>VPO</v>
          </cell>
          <cell r="B816" t="str">
            <v>Vichitbhan Palmoil</v>
          </cell>
          <cell r="C816">
            <v>0.72</v>
          </cell>
          <cell r="D816">
            <v>0.74</v>
          </cell>
          <cell r="E816">
            <v>0.7</v>
          </cell>
          <cell r="F816">
            <v>5.8799999999999998E-2</v>
          </cell>
        </row>
        <row r="817">
          <cell r="A817" t="str">
            <v>VRANDA</v>
          </cell>
          <cell r="B817" t="str">
            <v>Veranda Resort</v>
          </cell>
          <cell r="C817">
            <v>5.45</v>
          </cell>
          <cell r="D817">
            <v>5.45</v>
          </cell>
          <cell r="E817">
            <v>5.45</v>
          </cell>
          <cell r="F817">
            <v>0</v>
          </cell>
        </row>
        <row r="818">
          <cell r="A818" t="str">
            <v>W</v>
          </cell>
          <cell r="B818" t="str">
            <v>WOW Factor PCL</v>
          </cell>
          <cell r="C818">
            <v>0.71</v>
          </cell>
          <cell r="D818">
            <v>0.71</v>
          </cell>
          <cell r="E818">
            <v>0.69</v>
          </cell>
          <cell r="F818">
            <v>0</v>
          </cell>
        </row>
        <row r="819">
          <cell r="A819" t="str">
            <v>WACOAL</v>
          </cell>
          <cell r="B819" t="str">
            <v>Thai Wacoal</v>
          </cell>
          <cell r="C819">
            <v>28.5</v>
          </cell>
          <cell r="D819">
            <v>28.5</v>
          </cell>
          <cell r="E819">
            <v>28.5</v>
          </cell>
          <cell r="F819">
            <v>-8.6999999999999994E-3</v>
          </cell>
        </row>
        <row r="820">
          <cell r="A820" t="str">
            <v>WARRIX</v>
          </cell>
          <cell r="B820" t="str">
            <v>Warrix Sport PCL</v>
          </cell>
          <cell r="C820">
            <v>3.74</v>
          </cell>
          <cell r="D820">
            <v>3.78</v>
          </cell>
          <cell r="E820">
            <v>3.64</v>
          </cell>
          <cell r="F820">
            <v>3.3099999999999997E-2</v>
          </cell>
        </row>
        <row r="821">
          <cell r="A821" t="str">
            <v>WAVE</v>
          </cell>
          <cell r="B821" t="str">
            <v>Wave Entertainment</v>
          </cell>
          <cell r="C821">
            <v>0.13</v>
          </cell>
          <cell r="D821">
            <v>0.13</v>
          </cell>
          <cell r="E821">
            <v>0.12</v>
          </cell>
          <cell r="F821">
            <v>8.3299999999999999E-2</v>
          </cell>
        </row>
        <row r="822">
          <cell r="A822" t="str">
            <v>WFX</v>
          </cell>
          <cell r="B822" t="str">
            <v>World Flex PCL</v>
          </cell>
          <cell r="C822">
            <v>1.47</v>
          </cell>
          <cell r="D822">
            <v>1.49</v>
          </cell>
          <cell r="E822">
            <v>1.46</v>
          </cell>
          <cell r="F822">
            <v>0</v>
          </cell>
        </row>
        <row r="823">
          <cell r="A823" t="str">
            <v>WGE</v>
          </cell>
          <cell r="B823" t="str">
            <v>Well Graded</v>
          </cell>
          <cell r="C823">
            <v>0.71</v>
          </cell>
          <cell r="D823">
            <v>0.73</v>
          </cell>
          <cell r="E823">
            <v>0.71</v>
          </cell>
          <cell r="F823">
            <v>-1.3899999999999999E-2</v>
          </cell>
        </row>
        <row r="824">
          <cell r="A824" t="str">
            <v>WHA</v>
          </cell>
          <cell r="B824" t="str">
            <v>WHA Corp</v>
          </cell>
          <cell r="C824">
            <v>5.7</v>
          </cell>
          <cell r="D824">
            <v>5.8</v>
          </cell>
          <cell r="E824">
            <v>5.7</v>
          </cell>
          <cell r="F824">
            <v>-1.72E-2</v>
          </cell>
        </row>
        <row r="825">
          <cell r="A825" t="str">
            <v>WHAUP</v>
          </cell>
          <cell r="B825" t="str">
            <v>Wha Utilities</v>
          </cell>
          <cell r="C825">
            <v>5.4</v>
          </cell>
          <cell r="D825">
            <v>5.45</v>
          </cell>
          <cell r="E825">
            <v>5.35</v>
          </cell>
          <cell r="F825">
            <v>0</v>
          </cell>
        </row>
        <row r="826">
          <cell r="A826" t="str">
            <v>WICE</v>
          </cell>
          <cell r="B826" t="str">
            <v>WICE Logistics</v>
          </cell>
          <cell r="C826">
            <v>6</v>
          </cell>
          <cell r="D826">
            <v>6.05</v>
          </cell>
          <cell r="E826">
            <v>5.85</v>
          </cell>
          <cell r="F826">
            <v>1.6899999999999998E-2</v>
          </cell>
        </row>
        <row r="827">
          <cell r="A827" t="str">
            <v>WIIK</v>
          </cell>
          <cell r="B827" t="str">
            <v>Wiik &amp; Hoeglund</v>
          </cell>
          <cell r="C827">
            <v>1.1000000000000001</v>
          </cell>
          <cell r="D827">
            <v>1.1100000000000001</v>
          </cell>
          <cell r="E827">
            <v>1.0900000000000001</v>
          </cell>
          <cell r="F827">
            <v>9.1999999999999998E-3</v>
          </cell>
        </row>
        <row r="828">
          <cell r="A828" t="str">
            <v>WIN</v>
          </cell>
          <cell r="B828" t="str">
            <v>Wyncoast Industrial</v>
          </cell>
          <cell r="C828">
            <v>0.5</v>
          </cell>
          <cell r="D828">
            <v>0.51</v>
          </cell>
          <cell r="E828">
            <v>0.49</v>
          </cell>
          <cell r="F828">
            <v>0</v>
          </cell>
        </row>
        <row r="829">
          <cell r="A829" t="str">
            <v>WINDOW</v>
          </cell>
          <cell r="B829" t="str">
            <v>Window Asia PCL</v>
          </cell>
          <cell r="C829">
            <v>1.05</v>
          </cell>
          <cell r="D829">
            <v>1.05</v>
          </cell>
          <cell r="E829">
            <v>1.03</v>
          </cell>
          <cell r="F829">
            <v>1.9400000000000001E-2</v>
          </cell>
        </row>
        <row r="830">
          <cell r="A830" t="str">
            <v>WINMED</v>
          </cell>
          <cell r="B830" t="str">
            <v>Winnergy Medical PCL</v>
          </cell>
          <cell r="C830">
            <v>2.06</v>
          </cell>
          <cell r="D830">
            <v>2.08</v>
          </cell>
          <cell r="E830">
            <v>2.04</v>
          </cell>
          <cell r="F830">
            <v>9.7999999999999997E-3</v>
          </cell>
        </row>
        <row r="831">
          <cell r="A831" t="str">
            <v>WINNER</v>
          </cell>
          <cell r="B831" t="str">
            <v>Winner Group</v>
          </cell>
          <cell r="C831">
            <v>2.08</v>
          </cell>
          <cell r="D831">
            <v>2.12</v>
          </cell>
          <cell r="E831">
            <v>2.08</v>
          </cell>
          <cell r="F831">
            <v>-9.4999999999999998E-3</v>
          </cell>
        </row>
        <row r="832">
          <cell r="A832" t="str">
            <v>WORK</v>
          </cell>
          <cell r="B832" t="str">
            <v>Workpoint</v>
          </cell>
          <cell r="C832">
            <v>8.6999999999999993</v>
          </cell>
          <cell r="D832">
            <v>8.8000000000000007</v>
          </cell>
          <cell r="E832">
            <v>8.65</v>
          </cell>
          <cell r="F832">
            <v>0</v>
          </cell>
        </row>
        <row r="833">
          <cell r="A833" t="str">
            <v>WP</v>
          </cell>
          <cell r="B833" t="str">
            <v>WP Energy</v>
          </cell>
          <cell r="C833">
            <v>3.62</v>
          </cell>
          <cell r="D833">
            <v>3.66</v>
          </cell>
          <cell r="E833">
            <v>3.62</v>
          </cell>
          <cell r="F833">
            <v>-1.09E-2</v>
          </cell>
        </row>
        <row r="834">
          <cell r="A834" t="str">
            <v>WPH</v>
          </cell>
          <cell r="B834" t="str">
            <v>Wattanapat Hospital</v>
          </cell>
          <cell r="C834">
            <v>11</v>
          </cell>
          <cell r="D834">
            <v>11</v>
          </cell>
          <cell r="E834">
            <v>10.8</v>
          </cell>
          <cell r="F834">
            <v>9.1999999999999998E-3</v>
          </cell>
        </row>
        <row r="835">
          <cell r="A835" t="str">
            <v>XO</v>
          </cell>
          <cell r="B835" t="str">
            <v>Exotic Food</v>
          </cell>
          <cell r="C835">
            <v>23.6</v>
          </cell>
          <cell r="D835">
            <v>23.8</v>
          </cell>
          <cell r="E835">
            <v>23.6</v>
          </cell>
          <cell r="F835">
            <v>-4.1999999999999997E-3</v>
          </cell>
        </row>
        <row r="836">
          <cell r="A836" t="str">
            <v>XPG</v>
          </cell>
          <cell r="B836" t="str">
            <v>Xspring Capital</v>
          </cell>
          <cell r="C836">
            <v>0.99</v>
          </cell>
          <cell r="D836">
            <v>1.01</v>
          </cell>
          <cell r="E836">
            <v>0.98</v>
          </cell>
          <cell r="F836">
            <v>1.0200000000000001E-2</v>
          </cell>
        </row>
        <row r="837">
          <cell r="A837" t="str">
            <v>YGG</v>
          </cell>
          <cell r="B837" t="str">
            <v>YGGDRAZIL Group PCL</v>
          </cell>
          <cell r="C837">
            <v>0.85</v>
          </cell>
          <cell r="D837">
            <v>0.85</v>
          </cell>
          <cell r="E837">
            <v>0.84</v>
          </cell>
          <cell r="F837">
            <v>0</v>
          </cell>
        </row>
        <row r="838">
          <cell r="A838" t="str">
            <v>YONG</v>
          </cell>
          <cell r="B838" t="str">
            <v>Yong Concrete PCL</v>
          </cell>
          <cell r="C838">
            <v>1.41</v>
          </cell>
          <cell r="D838">
            <v>1.42</v>
          </cell>
          <cell r="E838">
            <v>1.4</v>
          </cell>
          <cell r="F838">
            <v>7.1000000000000004E-3</v>
          </cell>
        </row>
        <row r="839">
          <cell r="A839" t="str">
            <v>YUASA</v>
          </cell>
          <cell r="B839" t="str">
            <v>Yuasa Battery</v>
          </cell>
          <cell r="C839">
            <v>10.8</v>
          </cell>
          <cell r="D839">
            <v>11.1</v>
          </cell>
          <cell r="E839">
            <v>10.8</v>
          </cell>
          <cell r="F839">
            <v>0</v>
          </cell>
        </row>
        <row r="840">
          <cell r="A840" t="str">
            <v>ZAA</v>
          </cell>
          <cell r="B840" t="str">
            <v>Zalekta PCL</v>
          </cell>
          <cell r="C840">
            <v>0.92</v>
          </cell>
          <cell r="D840">
            <v>0.92</v>
          </cell>
          <cell r="E840">
            <v>0.87</v>
          </cell>
          <cell r="F840">
            <v>0</v>
          </cell>
        </row>
        <row r="841">
          <cell r="A841" t="str">
            <v>ZEN</v>
          </cell>
          <cell r="B841" t="str">
            <v>Zen Corp</v>
          </cell>
          <cell r="C841">
            <v>7.65</v>
          </cell>
          <cell r="D841">
            <v>7.65</v>
          </cell>
          <cell r="E841">
            <v>7.6</v>
          </cell>
          <cell r="F841">
            <v>0</v>
          </cell>
        </row>
        <row r="842">
          <cell r="A842" t="str">
            <v>ZIGA</v>
          </cell>
          <cell r="B842" t="str">
            <v>Ziga Innovation</v>
          </cell>
          <cell r="C842">
            <v>2.04</v>
          </cell>
          <cell r="D842">
            <v>2.06</v>
          </cell>
          <cell r="E842">
            <v>2.02</v>
          </cell>
          <cell r="F842">
            <v>-9.7000000000000003E-3</v>
          </cell>
        </row>
        <row r="843">
          <cell r="A843" t="e">
            <v>#N/A</v>
          </cell>
          <cell r="B843" t="str">
            <v>Future City Leasehold RE Unt</v>
          </cell>
          <cell r="C843">
            <v>11.5</v>
          </cell>
          <cell r="D843">
            <v>11.5</v>
          </cell>
          <cell r="E843">
            <v>11.4</v>
          </cell>
          <cell r="F843">
            <v>8.8000000000000005E-3</v>
          </cell>
        </row>
        <row r="844">
          <cell r="A844" t="e">
            <v>#N/A</v>
          </cell>
          <cell r="B844" t="str">
            <v>Viserve Enterprise PCL</v>
          </cell>
          <cell r="C844">
            <v>0.64</v>
          </cell>
          <cell r="D844">
            <v>0.64</v>
          </cell>
          <cell r="E844">
            <v>0.64</v>
          </cell>
          <cell r="F84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1385-715B-4167-8E47-05B91E82BEC1}">
  <sheetPr>
    <tabColor rgb="FFFF0000"/>
    <outlinePr summaryBelow="0" summaryRight="0"/>
  </sheetPr>
  <dimension ref="A1:DQ748"/>
  <sheetViews>
    <sheetView tabSelected="1" topLeftCell="J505" zoomScale="85" zoomScaleNormal="85" workbookViewId="0">
      <selection activeCell="T349" sqref="T349"/>
    </sheetView>
  </sheetViews>
  <sheetFormatPr defaultColWidth="12.58203125" defaultRowHeight="13.5" x14ac:dyDescent="0.25"/>
  <cols>
    <col min="1" max="1" width="83.58203125" style="2" bestFit="1" customWidth="1"/>
    <col min="2" max="2" width="14.83203125" style="2" bestFit="1" customWidth="1"/>
    <col min="3" max="18" width="13.83203125" style="2" bestFit="1" customWidth="1"/>
    <col min="19" max="19" width="14.6640625" style="2" bestFit="1" customWidth="1"/>
    <col min="20" max="20" width="39.6640625" style="2" bestFit="1" customWidth="1"/>
    <col min="21" max="21" width="16.9140625" style="2" bestFit="1" customWidth="1"/>
    <col min="22" max="23" width="10.9140625" style="2" bestFit="1" customWidth="1"/>
    <col min="24" max="24" width="11.6640625" style="2" bestFit="1" customWidth="1"/>
    <col min="25" max="25" width="11.9140625" style="2" bestFit="1" customWidth="1"/>
    <col min="26" max="44" width="13.83203125" style="2" bestFit="1" customWidth="1"/>
    <col min="45" max="46" width="12.6640625" style="2" bestFit="1" customWidth="1"/>
    <col min="47" max="55" width="13.83203125" style="2" bestFit="1" customWidth="1"/>
    <col min="56" max="56" width="12.6640625" style="2" bestFit="1" customWidth="1"/>
    <col min="57" max="57" width="13.83203125" style="2" bestFit="1" customWidth="1"/>
    <col min="58" max="58" width="12.6640625" style="2" bestFit="1" customWidth="1"/>
    <col min="59" max="72" width="4.6640625" style="2" bestFit="1" customWidth="1"/>
    <col min="73" max="16384" width="12.58203125" style="2"/>
  </cols>
  <sheetData>
    <row r="1" spans="1:75" ht="14" x14ac:dyDescent="0.3">
      <c r="A1" s="1" t="s">
        <v>0</v>
      </c>
    </row>
    <row r="2" spans="1:75" s="3" customFormat="1" ht="14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</row>
    <row r="3" spans="1:75" x14ac:dyDescent="0.25">
      <c r="A3" t="s">
        <v>27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</row>
    <row r="4" spans="1:75" x14ac:dyDescent="0.25">
      <c r="A4" t="s">
        <v>28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</row>
    <row r="5" spans="1:75" x14ac:dyDescent="0.25">
      <c r="A5" t="s">
        <v>29</v>
      </c>
      <c r="B5">
        <v>937307</v>
      </c>
      <c r="C5">
        <v>1039391</v>
      </c>
      <c r="D5">
        <v>1093091.81</v>
      </c>
      <c r="E5">
        <v>464431</v>
      </c>
      <c r="F5">
        <v>479160</v>
      </c>
      <c r="G5">
        <v>704110</v>
      </c>
      <c r="H5">
        <v>364553.07</v>
      </c>
      <c r="I5">
        <v>327995</v>
      </c>
      <c r="J5">
        <v>468253</v>
      </c>
      <c r="K5">
        <v>455776</v>
      </c>
      <c r="L5">
        <v>245643.86</v>
      </c>
      <c r="M5">
        <v>192638</v>
      </c>
      <c r="N5">
        <v>275513</v>
      </c>
      <c r="O5">
        <v>309360</v>
      </c>
      <c r="P5">
        <v>512302</v>
      </c>
      <c r="Q5">
        <v>416122</v>
      </c>
      <c r="R5">
        <v>489181</v>
      </c>
      <c r="S5">
        <v>451393</v>
      </c>
      <c r="T5">
        <v>261524</v>
      </c>
      <c r="U5">
        <v>230403</v>
      </c>
      <c r="V5">
        <v>431993</v>
      </c>
      <c r="W5">
        <v>348903</v>
      </c>
      <c r="X5">
        <v>367329.12</v>
      </c>
      <c r="Y5">
        <v>76836</v>
      </c>
      <c r="Z5">
        <v>75636.87</v>
      </c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6" spans="1:75" x14ac:dyDescent="0.25">
      <c r="A6" t="s">
        <v>30</v>
      </c>
      <c r="B6">
        <v>640000</v>
      </c>
      <c r="C6">
        <v>170000</v>
      </c>
      <c r="D6">
        <v>20000</v>
      </c>
      <c r="E6">
        <v>530155</v>
      </c>
      <c r="F6">
        <v>350116</v>
      </c>
      <c r="G6">
        <v>162116</v>
      </c>
      <c r="H6">
        <v>445115.66</v>
      </c>
      <c r="I6">
        <v>625099</v>
      </c>
      <c r="J6">
        <v>343174</v>
      </c>
      <c r="K6">
        <v>293268</v>
      </c>
      <c r="L6">
        <v>518332.41</v>
      </c>
      <c r="M6">
        <v>653430</v>
      </c>
      <c r="N6">
        <v>533530</v>
      </c>
      <c r="O6">
        <v>703642</v>
      </c>
      <c r="P6">
        <v>0</v>
      </c>
      <c r="Q6">
        <v>0</v>
      </c>
      <c r="R6">
        <v>0</v>
      </c>
      <c r="S6">
        <v>0</v>
      </c>
      <c r="T6">
        <v>834864</v>
      </c>
      <c r="U6">
        <v>862309</v>
      </c>
      <c r="V6">
        <v>794000</v>
      </c>
      <c r="W6">
        <v>562000</v>
      </c>
      <c r="X6">
        <v>516380.32</v>
      </c>
      <c r="Y6">
        <v>279827</v>
      </c>
      <c r="Z6">
        <v>70017.740000000005</v>
      </c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</row>
    <row r="7" spans="1:75" x14ac:dyDescent="0.25">
      <c r="A7" t="s">
        <v>31</v>
      </c>
      <c r="B7">
        <v>313038</v>
      </c>
      <c r="C7">
        <v>138349</v>
      </c>
      <c r="D7">
        <v>127840.47</v>
      </c>
      <c r="E7">
        <v>29512</v>
      </c>
      <c r="F7">
        <v>519630</v>
      </c>
      <c r="G7">
        <v>100405</v>
      </c>
      <c r="H7">
        <v>93485.66</v>
      </c>
      <c r="I7">
        <v>23490</v>
      </c>
      <c r="J7">
        <v>306990</v>
      </c>
      <c r="K7">
        <v>96710</v>
      </c>
      <c r="L7">
        <v>69624.05</v>
      </c>
      <c r="M7">
        <v>20319</v>
      </c>
      <c r="N7">
        <v>6800</v>
      </c>
      <c r="O7">
        <v>119152</v>
      </c>
      <c r="P7">
        <v>76550</v>
      </c>
      <c r="Q7">
        <v>18462</v>
      </c>
      <c r="R7">
        <v>305333</v>
      </c>
      <c r="S7">
        <v>145511</v>
      </c>
      <c r="T7">
        <v>56127</v>
      </c>
      <c r="U7">
        <v>14473</v>
      </c>
      <c r="V7">
        <v>156805</v>
      </c>
      <c r="W7">
        <v>73642</v>
      </c>
      <c r="X7">
        <v>38026.519999999997</v>
      </c>
      <c r="Y7">
        <v>8539</v>
      </c>
      <c r="Z7">
        <v>33869.03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</row>
    <row r="8" spans="1:75" x14ac:dyDescent="0.25">
      <c r="A8" t="s">
        <v>32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84681</v>
      </c>
      <c r="Q8">
        <v>20053</v>
      </c>
      <c r="R8">
        <v>310322</v>
      </c>
      <c r="S8">
        <v>150161</v>
      </c>
      <c r="T8">
        <v>57787</v>
      </c>
      <c r="U8">
        <v>16844</v>
      </c>
      <c r="V8">
        <v>159753</v>
      </c>
      <c r="W8">
        <v>75214</v>
      </c>
      <c r="X8">
        <v>0</v>
      </c>
      <c r="Y8">
        <v>10999</v>
      </c>
      <c r="Z8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</row>
    <row r="9" spans="1:75" x14ac:dyDescent="0.25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455</v>
      </c>
      <c r="Q9">
        <v>642</v>
      </c>
      <c r="R9">
        <v>447</v>
      </c>
      <c r="S9">
        <v>588</v>
      </c>
      <c r="T9">
        <v>625</v>
      </c>
      <c r="U9">
        <v>600</v>
      </c>
      <c r="V9">
        <v>378</v>
      </c>
      <c r="W9">
        <v>384</v>
      </c>
      <c r="X9">
        <v>0</v>
      </c>
      <c r="Y9">
        <v>368</v>
      </c>
      <c r="Z9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</row>
    <row r="10" spans="1:75" x14ac:dyDescent="0.25">
      <c r="A10" t="s">
        <v>34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-8586</v>
      </c>
      <c r="Q10">
        <v>-2233</v>
      </c>
      <c r="R10">
        <v>-5436</v>
      </c>
      <c r="S10">
        <v>-5238</v>
      </c>
      <c r="T10">
        <v>-2285</v>
      </c>
      <c r="U10">
        <v>-2971</v>
      </c>
      <c r="V10">
        <v>-3326</v>
      </c>
      <c r="W10">
        <v>-1956</v>
      </c>
      <c r="X10">
        <v>38026.519999999997</v>
      </c>
      <c r="Y10">
        <v>-2828</v>
      </c>
      <c r="Z10">
        <v>33869.03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75" x14ac:dyDescent="0.25">
      <c r="A11" t="s">
        <v>35</v>
      </c>
      <c r="B11">
        <v>14426</v>
      </c>
      <c r="C11">
        <v>13395</v>
      </c>
      <c r="D11">
        <v>14921.23</v>
      </c>
      <c r="E11">
        <v>11900</v>
      </c>
      <c r="F11">
        <v>11798</v>
      </c>
      <c r="G11">
        <v>6963</v>
      </c>
      <c r="H11">
        <v>7310.75</v>
      </c>
      <c r="I11">
        <v>5988</v>
      </c>
      <c r="J11">
        <v>5975</v>
      </c>
      <c r="K11">
        <v>6587</v>
      </c>
      <c r="L11">
        <v>7963.04</v>
      </c>
      <c r="M11">
        <v>8798</v>
      </c>
      <c r="N11">
        <v>6453</v>
      </c>
      <c r="O11">
        <v>5858</v>
      </c>
      <c r="P11">
        <v>6949</v>
      </c>
      <c r="Q11">
        <v>5915</v>
      </c>
      <c r="R11">
        <v>8121</v>
      </c>
      <c r="S11">
        <v>6724</v>
      </c>
      <c r="T11">
        <v>8029</v>
      </c>
      <c r="U11">
        <v>6559</v>
      </c>
      <c r="V11">
        <v>6039</v>
      </c>
      <c r="W11">
        <v>6237</v>
      </c>
      <c r="X11">
        <v>7589.61</v>
      </c>
      <c r="Y11">
        <v>6555</v>
      </c>
      <c r="Z11">
        <v>8969.02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x14ac:dyDescent="0.25">
      <c r="A12" t="s">
        <v>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8904</v>
      </c>
      <c r="Q12">
        <v>7795</v>
      </c>
      <c r="R12">
        <v>10171</v>
      </c>
      <c r="S12">
        <v>8609</v>
      </c>
      <c r="T12">
        <v>9951</v>
      </c>
      <c r="U12">
        <v>8534</v>
      </c>
      <c r="V12">
        <v>8022</v>
      </c>
      <c r="W12">
        <v>7465</v>
      </c>
      <c r="X12">
        <v>0</v>
      </c>
      <c r="Y12">
        <v>7723</v>
      </c>
      <c r="Z12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x14ac:dyDescent="0.25">
      <c r="A13" t="s">
        <v>37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1955</v>
      </c>
      <c r="Q13">
        <v>1880</v>
      </c>
      <c r="R13">
        <v>2050</v>
      </c>
      <c r="S13">
        <v>1885</v>
      </c>
      <c r="T13">
        <v>1922</v>
      </c>
      <c r="U13">
        <v>1975</v>
      </c>
      <c r="V13">
        <v>1983</v>
      </c>
      <c r="W13">
        <v>1228</v>
      </c>
      <c r="X13">
        <v>0</v>
      </c>
      <c r="Y13">
        <v>1168</v>
      </c>
      <c r="Z13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x14ac:dyDescent="0.25">
      <c r="A14" t="s">
        <v>38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495827</v>
      </c>
      <c r="Q14">
        <v>745603</v>
      </c>
      <c r="R14">
        <v>550805</v>
      </c>
      <c r="S14">
        <v>582214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x14ac:dyDescent="0.25">
      <c r="A15" t="s">
        <v>39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495827</v>
      </c>
      <c r="Q15">
        <v>745603</v>
      </c>
      <c r="R15">
        <v>550805</v>
      </c>
      <c r="S15">
        <v>582214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x14ac:dyDescent="0.25">
      <c r="A16" t="s">
        <v>40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8739.2999999999993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x14ac:dyDescent="0.25">
      <c r="A17" t="s">
        <v>41</v>
      </c>
      <c r="B17">
        <v>17489</v>
      </c>
      <c r="C17">
        <v>12948</v>
      </c>
      <c r="D17">
        <v>14062.72</v>
      </c>
      <c r="E17">
        <v>23596</v>
      </c>
      <c r="F17">
        <v>34680</v>
      </c>
      <c r="G17">
        <v>18996</v>
      </c>
      <c r="H17">
        <v>15492.4</v>
      </c>
      <c r="I17">
        <v>15942</v>
      </c>
      <c r="J17">
        <v>11908</v>
      </c>
      <c r="K17">
        <v>11007</v>
      </c>
      <c r="L17">
        <v>12311.16</v>
      </c>
      <c r="M17">
        <v>6448</v>
      </c>
      <c r="N17">
        <v>11912</v>
      </c>
      <c r="O17">
        <v>6219</v>
      </c>
      <c r="P17">
        <v>6243</v>
      </c>
      <c r="Q17">
        <v>7756</v>
      </c>
      <c r="R17">
        <v>18588</v>
      </c>
      <c r="S17">
        <v>10282</v>
      </c>
      <c r="T17">
        <v>11471</v>
      </c>
      <c r="U17">
        <v>8912</v>
      </c>
      <c r="V17">
        <v>10067</v>
      </c>
      <c r="W17">
        <v>9899</v>
      </c>
      <c r="X17">
        <v>12733.06</v>
      </c>
      <c r="Y17">
        <v>5981</v>
      </c>
      <c r="Z17">
        <v>7861.18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x14ac:dyDescent="0.25">
      <c r="A18" t="s">
        <v>42</v>
      </c>
      <c r="B18">
        <v>17489</v>
      </c>
      <c r="C18">
        <v>12948</v>
      </c>
      <c r="D18">
        <v>14062.72</v>
      </c>
      <c r="E18">
        <v>23596</v>
      </c>
      <c r="F18">
        <v>34680</v>
      </c>
      <c r="G18">
        <v>18996</v>
      </c>
      <c r="H18">
        <v>15492.4</v>
      </c>
      <c r="I18">
        <v>15942</v>
      </c>
      <c r="J18">
        <v>11908</v>
      </c>
      <c r="K18">
        <v>11007</v>
      </c>
      <c r="L18">
        <v>12311.16</v>
      </c>
      <c r="M18">
        <v>6448</v>
      </c>
      <c r="N18">
        <v>11912</v>
      </c>
      <c r="O18">
        <v>6219</v>
      </c>
      <c r="P18">
        <v>6243</v>
      </c>
      <c r="Q18">
        <v>7756</v>
      </c>
      <c r="R18">
        <v>18588</v>
      </c>
      <c r="S18">
        <v>10282</v>
      </c>
      <c r="T18">
        <v>11471</v>
      </c>
      <c r="U18">
        <v>8912</v>
      </c>
      <c r="V18">
        <v>10067</v>
      </c>
      <c r="W18">
        <v>9899</v>
      </c>
      <c r="X18">
        <v>0</v>
      </c>
      <c r="Y18">
        <v>5981</v>
      </c>
      <c r="Z18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x14ac:dyDescent="0.25">
      <c r="A19" t="s">
        <v>43</v>
      </c>
      <c r="B19">
        <v>1922260</v>
      </c>
      <c r="C19">
        <v>1374083</v>
      </c>
      <c r="D19">
        <v>1269916.22</v>
      </c>
      <c r="E19">
        <v>1059594</v>
      </c>
      <c r="F19">
        <v>1395384</v>
      </c>
      <c r="G19">
        <v>992590</v>
      </c>
      <c r="H19">
        <v>925957.53</v>
      </c>
      <c r="I19">
        <v>998514</v>
      </c>
      <c r="J19">
        <v>1136300</v>
      </c>
      <c r="K19">
        <v>863348</v>
      </c>
      <c r="L19">
        <v>862613.82</v>
      </c>
      <c r="M19">
        <v>881633</v>
      </c>
      <c r="N19">
        <v>834208</v>
      </c>
      <c r="O19">
        <v>1144231</v>
      </c>
      <c r="P19">
        <v>1097871</v>
      </c>
      <c r="Q19">
        <v>1193858</v>
      </c>
      <c r="R19">
        <v>1372028</v>
      </c>
      <c r="S19">
        <v>1196124</v>
      </c>
      <c r="T19">
        <v>1172015</v>
      </c>
      <c r="U19">
        <v>1122656</v>
      </c>
      <c r="V19">
        <v>1398904</v>
      </c>
      <c r="W19">
        <v>1000681</v>
      </c>
      <c r="X19">
        <v>942058.62</v>
      </c>
      <c r="Y19">
        <v>377738</v>
      </c>
      <c r="Z19">
        <v>196353.84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x14ac:dyDescent="0.25">
      <c r="A20" t="s">
        <v>44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1" spans="1:75" x14ac:dyDescent="0.25">
      <c r="A21" t="s">
        <v>45</v>
      </c>
      <c r="B21">
        <v>0</v>
      </c>
      <c r="C21">
        <v>580</v>
      </c>
      <c r="D21">
        <v>1080</v>
      </c>
      <c r="E21">
        <v>1596</v>
      </c>
      <c r="F21">
        <v>1596</v>
      </c>
      <c r="G21">
        <v>1596</v>
      </c>
      <c r="H21">
        <v>1596</v>
      </c>
      <c r="I21">
        <v>1596</v>
      </c>
      <c r="J21">
        <v>1628</v>
      </c>
      <c r="K21">
        <v>1628</v>
      </c>
      <c r="L21">
        <v>1628</v>
      </c>
      <c r="M21">
        <v>1628</v>
      </c>
      <c r="N21">
        <v>1428</v>
      </c>
      <c r="O21">
        <v>1428</v>
      </c>
      <c r="P21">
        <v>1428</v>
      </c>
      <c r="Q21">
        <v>1428</v>
      </c>
      <c r="R21">
        <v>1428</v>
      </c>
      <c r="S21">
        <v>1368</v>
      </c>
      <c r="T21">
        <v>1368</v>
      </c>
      <c r="U21">
        <v>1368</v>
      </c>
      <c r="V21">
        <v>1368</v>
      </c>
      <c r="W21">
        <v>1368</v>
      </c>
      <c r="X21">
        <v>1368</v>
      </c>
      <c r="Y21">
        <v>1568</v>
      </c>
      <c r="Z21">
        <v>1568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</row>
    <row r="22" spans="1:75" x14ac:dyDescent="0.25">
      <c r="A22" t="s">
        <v>46</v>
      </c>
      <c r="B22">
        <v>23173</v>
      </c>
      <c r="C22">
        <v>23173</v>
      </c>
      <c r="D22">
        <v>21079.17</v>
      </c>
      <c r="E22">
        <v>15924</v>
      </c>
      <c r="F22">
        <v>15924</v>
      </c>
      <c r="G22">
        <v>15924</v>
      </c>
      <c r="H22">
        <v>14622</v>
      </c>
      <c r="I22">
        <v>14622</v>
      </c>
      <c r="J22">
        <v>14622</v>
      </c>
      <c r="K22">
        <v>14622</v>
      </c>
      <c r="L22">
        <v>14622</v>
      </c>
      <c r="M22">
        <v>14622</v>
      </c>
      <c r="N22">
        <v>14622</v>
      </c>
      <c r="O22">
        <v>14889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</row>
    <row r="23" spans="1:75" x14ac:dyDescent="0.25">
      <c r="A23" t="s">
        <v>47</v>
      </c>
      <c r="B23">
        <v>55097</v>
      </c>
      <c r="C23">
        <v>47203</v>
      </c>
      <c r="D23">
        <v>60118.55</v>
      </c>
      <c r="E23">
        <v>53638</v>
      </c>
      <c r="F23">
        <v>48431</v>
      </c>
      <c r="G23">
        <v>44369</v>
      </c>
      <c r="H23">
        <v>60466.28</v>
      </c>
      <c r="I23">
        <v>58134</v>
      </c>
      <c r="J23">
        <v>56603</v>
      </c>
      <c r="K23">
        <v>55420</v>
      </c>
      <c r="L23">
        <v>55110.04</v>
      </c>
      <c r="M23">
        <v>55230</v>
      </c>
      <c r="N23">
        <v>55030</v>
      </c>
      <c r="O23">
        <v>54870</v>
      </c>
      <c r="P23">
        <v>54373</v>
      </c>
      <c r="Q23">
        <v>54653</v>
      </c>
      <c r="R23">
        <v>55129</v>
      </c>
      <c r="S23">
        <v>55139</v>
      </c>
      <c r="T23">
        <v>53804</v>
      </c>
      <c r="U23">
        <v>52217</v>
      </c>
      <c r="V23">
        <v>50593</v>
      </c>
      <c r="W23">
        <v>50614</v>
      </c>
      <c r="X23">
        <v>50373.06</v>
      </c>
      <c r="Y23">
        <v>50447</v>
      </c>
      <c r="Z23">
        <v>52560.26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</row>
    <row r="24" spans="1:75" x14ac:dyDescent="0.25">
      <c r="A24" t="s">
        <v>48</v>
      </c>
      <c r="B24">
        <v>55097</v>
      </c>
      <c r="C24">
        <v>47203</v>
      </c>
      <c r="D24">
        <v>60118.55</v>
      </c>
      <c r="E24">
        <v>53638</v>
      </c>
      <c r="F24">
        <v>48431</v>
      </c>
      <c r="G24">
        <v>44369</v>
      </c>
      <c r="H24">
        <v>60466.28</v>
      </c>
      <c r="I24">
        <v>58134</v>
      </c>
      <c r="J24">
        <v>56603</v>
      </c>
      <c r="K24">
        <v>55420</v>
      </c>
      <c r="L24">
        <v>55110.04</v>
      </c>
      <c r="M24">
        <v>55230</v>
      </c>
      <c r="N24">
        <v>55030</v>
      </c>
      <c r="O24">
        <v>54870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r="25" spans="1:75" x14ac:dyDescent="0.25">
      <c r="A25" t="s">
        <v>49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14889</v>
      </c>
      <c r="Q25">
        <v>14889</v>
      </c>
      <c r="R25">
        <v>14889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pans="1:75" x14ac:dyDescent="0.25">
      <c r="A26" t="s">
        <v>50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14889</v>
      </c>
      <c r="Q26">
        <v>14889</v>
      </c>
      <c r="R26">
        <v>14889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spans="1:75" x14ac:dyDescent="0.25">
      <c r="A27" t="s">
        <v>51</v>
      </c>
      <c r="B27">
        <v>3060231</v>
      </c>
      <c r="C27">
        <v>3067242</v>
      </c>
      <c r="D27">
        <v>2932987.92</v>
      </c>
      <c r="E27">
        <v>2952726</v>
      </c>
      <c r="F27">
        <v>2832229</v>
      </c>
      <c r="G27">
        <v>2677356</v>
      </c>
      <c r="H27">
        <v>2493355.25</v>
      </c>
      <c r="I27">
        <v>2217529</v>
      </c>
      <c r="J27">
        <v>2072174</v>
      </c>
      <c r="K27">
        <v>2013576</v>
      </c>
      <c r="L27">
        <v>1999407</v>
      </c>
      <c r="M27">
        <v>1875283</v>
      </c>
      <c r="N27">
        <v>1804992</v>
      </c>
      <c r="O27">
        <v>1604974</v>
      </c>
      <c r="P27">
        <v>1556398</v>
      </c>
      <c r="Q27">
        <v>1399767</v>
      </c>
      <c r="R27">
        <v>1385038</v>
      </c>
      <c r="S27">
        <v>1412957</v>
      </c>
      <c r="T27">
        <v>1419263</v>
      </c>
      <c r="U27">
        <v>1441533</v>
      </c>
      <c r="V27">
        <v>1349553</v>
      </c>
      <c r="W27">
        <v>1375250</v>
      </c>
      <c r="X27">
        <v>1385912.29</v>
      </c>
      <c r="Y27">
        <v>1396955</v>
      </c>
      <c r="Z27">
        <v>1429709.92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</row>
    <row r="28" spans="1:75" x14ac:dyDescent="0.25">
      <c r="A28" t="s">
        <v>52</v>
      </c>
      <c r="B28">
        <v>358179</v>
      </c>
      <c r="C28">
        <v>364709</v>
      </c>
      <c r="D28">
        <v>316350.77</v>
      </c>
      <c r="E28">
        <v>322865</v>
      </c>
      <c r="F28">
        <v>329543</v>
      </c>
      <c r="G28">
        <v>332903</v>
      </c>
      <c r="H28">
        <v>338866.5</v>
      </c>
      <c r="I28">
        <v>344219</v>
      </c>
      <c r="J28">
        <v>345632</v>
      </c>
      <c r="K28">
        <v>350382</v>
      </c>
      <c r="L28">
        <v>353344.58</v>
      </c>
      <c r="M28">
        <v>360264</v>
      </c>
      <c r="N28">
        <v>337313</v>
      </c>
      <c r="O28">
        <v>343002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</row>
    <row r="29" spans="1:75" x14ac:dyDescent="0.25">
      <c r="A29" t="s">
        <v>53</v>
      </c>
      <c r="B29">
        <v>4413</v>
      </c>
      <c r="C29">
        <v>4715</v>
      </c>
      <c r="D29">
        <v>4973.8999999999996</v>
      </c>
      <c r="E29">
        <v>4749</v>
      </c>
      <c r="F29">
        <v>2673</v>
      </c>
      <c r="G29">
        <v>875</v>
      </c>
      <c r="H29">
        <v>972.77</v>
      </c>
      <c r="I29">
        <v>3938</v>
      </c>
      <c r="J29">
        <v>7024</v>
      </c>
      <c r="K29">
        <v>6608</v>
      </c>
      <c r="L29">
        <v>8274.18</v>
      </c>
      <c r="M29">
        <v>8344</v>
      </c>
      <c r="N29">
        <v>12163</v>
      </c>
      <c r="O29">
        <v>10211</v>
      </c>
      <c r="P29">
        <v>10225</v>
      </c>
      <c r="Q29">
        <v>10405</v>
      </c>
      <c r="R29">
        <v>10583</v>
      </c>
      <c r="S29">
        <v>10418</v>
      </c>
      <c r="T29">
        <v>10068</v>
      </c>
      <c r="U29">
        <v>10222</v>
      </c>
      <c r="V29">
        <v>1411</v>
      </c>
      <c r="W29">
        <v>1548</v>
      </c>
      <c r="X29">
        <v>1698.32</v>
      </c>
      <c r="Y29">
        <v>1806</v>
      </c>
      <c r="Z29">
        <v>2396.25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</row>
    <row r="30" spans="1:75" x14ac:dyDescent="0.25">
      <c r="A30" t="s">
        <v>54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14892</v>
      </c>
      <c r="Q30">
        <v>14892</v>
      </c>
      <c r="R30">
        <v>14892</v>
      </c>
      <c r="S30">
        <v>14550</v>
      </c>
      <c r="T30">
        <v>14045</v>
      </c>
      <c r="U30">
        <v>14045</v>
      </c>
      <c r="V30">
        <v>5080</v>
      </c>
      <c r="W30">
        <v>5065</v>
      </c>
      <c r="X30">
        <v>0</v>
      </c>
      <c r="Y30">
        <v>5020</v>
      </c>
      <c r="Z30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</row>
    <row r="31" spans="1:75" x14ac:dyDescent="0.25">
      <c r="A31" t="s">
        <v>55</v>
      </c>
      <c r="B31">
        <v>4413</v>
      </c>
      <c r="C31">
        <v>4715</v>
      </c>
      <c r="D31">
        <v>4973.8999999999996</v>
      </c>
      <c r="E31">
        <v>4749</v>
      </c>
      <c r="F31">
        <v>2673</v>
      </c>
      <c r="G31">
        <v>875</v>
      </c>
      <c r="H31">
        <v>972.77</v>
      </c>
      <c r="I31">
        <v>3938</v>
      </c>
      <c r="J31">
        <v>7024</v>
      </c>
      <c r="K31">
        <v>6608</v>
      </c>
      <c r="L31">
        <v>8274.18</v>
      </c>
      <c r="M31">
        <v>8344</v>
      </c>
      <c r="N31">
        <v>12163</v>
      </c>
      <c r="O31">
        <v>10211</v>
      </c>
      <c r="P31">
        <v>-4667</v>
      </c>
      <c r="Q31">
        <v>-4487</v>
      </c>
      <c r="R31">
        <v>-4309</v>
      </c>
      <c r="S31">
        <v>-4132</v>
      </c>
      <c r="T31">
        <v>-3977</v>
      </c>
      <c r="U31">
        <v>-3823</v>
      </c>
      <c r="V31">
        <v>-3669</v>
      </c>
      <c r="W31">
        <v>-3517</v>
      </c>
      <c r="X31">
        <v>1698.32</v>
      </c>
      <c r="Y31">
        <v>-3214</v>
      </c>
      <c r="Z31">
        <v>2396.25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</row>
    <row r="32" spans="1:75" x14ac:dyDescent="0.25">
      <c r="A32" t="s">
        <v>56</v>
      </c>
      <c r="B32">
        <v>32588</v>
      </c>
      <c r="C32">
        <v>27311</v>
      </c>
      <c r="D32">
        <v>29518.33</v>
      </c>
      <c r="E32">
        <v>35935</v>
      </c>
      <c r="F32">
        <v>47700</v>
      </c>
      <c r="G32">
        <v>58648</v>
      </c>
      <c r="H32">
        <v>78622.34</v>
      </c>
      <c r="I32">
        <v>120191</v>
      </c>
      <c r="J32">
        <v>96025</v>
      </c>
      <c r="K32">
        <v>106100</v>
      </c>
      <c r="L32">
        <v>38705.379999999997</v>
      </c>
      <c r="M32">
        <v>39217</v>
      </c>
      <c r="N32">
        <v>39842</v>
      </c>
      <c r="O32">
        <v>67440</v>
      </c>
      <c r="P32">
        <v>430963</v>
      </c>
      <c r="Q32">
        <v>390753</v>
      </c>
      <c r="R32">
        <v>394878</v>
      </c>
      <c r="S32">
        <v>454692</v>
      </c>
      <c r="T32">
        <v>44143</v>
      </c>
      <c r="U32">
        <v>45825</v>
      </c>
      <c r="V32">
        <v>52211</v>
      </c>
      <c r="W32">
        <v>52033</v>
      </c>
      <c r="X32">
        <v>43896.71</v>
      </c>
      <c r="Y32">
        <v>44578</v>
      </c>
      <c r="Z32">
        <v>42556.53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</row>
    <row r="33" spans="1:75" x14ac:dyDescent="0.25">
      <c r="A33" t="s">
        <v>57</v>
      </c>
      <c r="B33">
        <v>32588</v>
      </c>
      <c r="C33">
        <v>27311</v>
      </c>
      <c r="D33">
        <v>29518.33</v>
      </c>
      <c r="E33">
        <v>35935</v>
      </c>
      <c r="F33">
        <v>47700</v>
      </c>
      <c r="G33">
        <v>58648</v>
      </c>
      <c r="H33">
        <v>78622.34</v>
      </c>
      <c r="I33">
        <v>120191</v>
      </c>
      <c r="J33">
        <v>96025</v>
      </c>
      <c r="K33">
        <v>106100</v>
      </c>
      <c r="L33">
        <v>38705.379999999997</v>
      </c>
      <c r="M33">
        <v>39217</v>
      </c>
      <c r="N33">
        <v>39842</v>
      </c>
      <c r="O33">
        <v>67440</v>
      </c>
      <c r="P33">
        <v>430963</v>
      </c>
      <c r="Q33">
        <v>390753</v>
      </c>
      <c r="R33">
        <v>394878</v>
      </c>
      <c r="S33">
        <v>454692</v>
      </c>
      <c r="T33">
        <v>44143</v>
      </c>
      <c r="U33">
        <v>45825</v>
      </c>
      <c r="V33">
        <v>52211</v>
      </c>
      <c r="W33">
        <v>52033</v>
      </c>
      <c r="X33">
        <v>43896.71</v>
      </c>
      <c r="Y33">
        <v>44578</v>
      </c>
      <c r="Z33">
        <v>42556.53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</row>
    <row r="34" spans="1:75" x14ac:dyDescent="0.25">
      <c r="A34" t="s">
        <v>58</v>
      </c>
      <c r="B34">
        <v>3533681</v>
      </c>
      <c r="C34">
        <v>3534933</v>
      </c>
      <c r="D34">
        <v>3366108.65</v>
      </c>
      <c r="E34">
        <v>3387433</v>
      </c>
      <c r="F34">
        <v>3278096</v>
      </c>
      <c r="G34">
        <v>3131671</v>
      </c>
      <c r="H34">
        <v>2988501.14</v>
      </c>
      <c r="I34">
        <v>2760229</v>
      </c>
      <c r="J34">
        <v>2593708</v>
      </c>
      <c r="K34">
        <v>2548336</v>
      </c>
      <c r="L34">
        <v>2471091.17</v>
      </c>
      <c r="M34">
        <v>2354588</v>
      </c>
      <c r="N34">
        <v>2265390</v>
      </c>
      <c r="O34">
        <v>2096814</v>
      </c>
      <c r="P34">
        <v>2068276</v>
      </c>
      <c r="Q34">
        <v>1871895</v>
      </c>
      <c r="R34">
        <v>1861945</v>
      </c>
      <c r="S34">
        <v>1934574</v>
      </c>
      <c r="T34">
        <v>1528646</v>
      </c>
      <c r="U34">
        <v>1551165</v>
      </c>
      <c r="V34">
        <v>1455136</v>
      </c>
      <c r="W34">
        <v>1480813</v>
      </c>
      <c r="X34">
        <v>1483248.38</v>
      </c>
      <c r="Y34">
        <v>1495354</v>
      </c>
      <c r="Z34">
        <v>1528790.96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</row>
    <row r="35" spans="1:75" x14ac:dyDescent="0.25">
      <c r="A35" t="s">
        <v>59</v>
      </c>
      <c r="B35">
        <v>5455941</v>
      </c>
      <c r="C35">
        <v>4909016</v>
      </c>
      <c r="D35">
        <v>4636024.87</v>
      </c>
      <c r="E35">
        <v>4447027</v>
      </c>
      <c r="F35">
        <v>4673480</v>
      </c>
      <c r="G35">
        <v>4124261</v>
      </c>
      <c r="H35">
        <v>3914458.67</v>
      </c>
      <c r="I35">
        <v>3758743</v>
      </c>
      <c r="J35">
        <v>3730008</v>
      </c>
      <c r="K35">
        <v>3411684</v>
      </c>
      <c r="L35">
        <v>3333704.99</v>
      </c>
      <c r="M35">
        <v>3236221</v>
      </c>
      <c r="N35">
        <v>3099598</v>
      </c>
      <c r="O35">
        <v>3241045</v>
      </c>
      <c r="P35">
        <v>3166147</v>
      </c>
      <c r="Q35">
        <v>3065753</v>
      </c>
      <c r="R35">
        <v>3233973</v>
      </c>
      <c r="S35">
        <v>3130698</v>
      </c>
      <c r="T35">
        <v>2700661</v>
      </c>
      <c r="U35">
        <v>2673821</v>
      </c>
      <c r="V35">
        <v>2854040</v>
      </c>
      <c r="W35">
        <v>2481494</v>
      </c>
      <c r="X35">
        <v>2425307</v>
      </c>
      <c r="Y35">
        <v>1873092</v>
      </c>
      <c r="Z35">
        <v>1725144.8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</row>
    <row r="36" spans="1:75" x14ac:dyDescent="0.25">
      <c r="A36" t="s">
        <v>60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</row>
    <row r="37" spans="1:75" x14ac:dyDescent="0.25">
      <c r="A37" t="s">
        <v>61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</row>
    <row r="38" spans="1:75" x14ac:dyDescent="0.25">
      <c r="A38" t="s">
        <v>62</v>
      </c>
      <c r="B38">
        <v>97220</v>
      </c>
      <c r="C38">
        <v>93715</v>
      </c>
      <c r="D38">
        <v>67131.58</v>
      </c>
      <c r="E38">
        <v>100336</v>
      </c>
      <c r="F38">
        <v>164539</v>
      </c>
      <c r="G38">
        <v>157541</v>
      </c>
      <c r="H38">
        <v>148642.63</v>
      </c>
      <c r="I38">
        <v>157463</v>
      </c>
      <c r="J38">
        <v>87561</v>
      </c>
      <c r="K38">
        <v>87910</v>
      </c>
      <c r="L38">
        <v>84265.19</v>
      </c>
      <c r="M38">
        <v>76776</v>
      </c>
      <c r="N38">
        <v>217106</v>
      </c>
      <c r="O38">
        <v>85396</v>
      </c>
      <c r="P38">
        <v>11649</v>
      </c>
      <c r="Q38">
        <v>16934</v>
      </c>
      <c r="R38">
        <v>14320</v>
      </c>
      <c r="S38">
        <v>19993</v>
      </c>
      <c r="T38">
        <v>16092</v>
      </c>
      <c r="U38">
        <v>26592</v>
      </c>
      <c r="V38">
        <v>27433</v>
      </c>
      <c r="W38">
        <v>11112</v>
      </c>
      <c r="X38">
        <v>28918.14</v>
      </c>
      <c r="Y38">
        <v>8680</v>
      </c>
      <c r="Z38">
        <v>191364.52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spans="1:75" x14ac:dyDescent="0.25">
      <c r="A39" t="s">
        <v>32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11649</v>
      </c>
      <c r="Q39">
        <v>16934</v>
      </c>
      <c r="R39">
        <v>14320</v>
      </c>
      <c r="S39">
        <v>19993</v>
      </c>
      <c r="T39">
        <v>16092</v>
      </c>
      <c r="U39">
        <v>26592</v>
      </c>
      <c r="V39">
        <v>27433</v>
      </c>
      <c r="W39">
        <v>11112</v>
      </c>
      <c r="X39">
        <v>0</v>
      </c>
      <c r="Y39">
        <v>8507</v>
      </c>
      <c r="Z39">
        <v>0</v>
      </c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</row>
    <row r="40" spans="1:75" x14ac:dyDescent="0.25">
      <c r="A40" t="s">
        <v>33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173</v>
      </c>
      <c r="Z40">
        <v>0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</row>
    <row r="41" spans="1:75" x14ac:dyDescent="0.25">
      <c r="A41" t="s">
        <v>63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28918.14</v>
      </c>
      <c r="Y41">
        <v>0</v>
      </c>
      <c r="Z41">
        <v>191364.52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</row>
    <row r="42" spans="1:75" s="4" customFormat="1" x14ac:dyDescent="0.25">
      <c r="A42" t="s">
        <v>64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64940</v>
      </c>
      <c r="Q42">
        <v>36794</v>
      </c>
      <c r="R42">
        <v>38095</v>
      </c>
      <c r="S42">
        <v>49340</v>
      </c>
      <c r="T42">
        <v>24970</v>
      </c>
      <c r="U42">
        <v>22369</v>
      </c>
      <c r="V42">
        <v>29461</v>
      </c>
      <c r="W42">
        <v>38583</v>
      </c>
      <c r="X42">
        <v>0</v>
      </c>
      <c r="Y42">
        <v>28301</v>
      </c>
      <c r="Z42">
        <v>0</v>
      </c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</row>
    <row r="43" spans="1:75" x14ac:dyDescent="0.25">
      <c r="A43" t="s">
        <v>65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150000</v>
      </c>
      <c r="Z43">
        <v>0</v>
      </c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</row>
    <row r="44" spans="1:75" x14ac:dyDescent="0.25">
      <c r="A44" t="s">
        <v>32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150000</v>
      </c>
      <c r="Z44">
        <v>0</v>
      </c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</row>
    <row r="45" spans="1:75" x14ac:dyDescent="0.25">
      <c r="A45" t="s">
        <v>66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94000</v>
      </c>
      <c r="Z45">
        <v>248000</v>
      </c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</row>
    <row r="46" spans="1:75" s="4" customFormat="1" x14ac:dyDescent="0.25">
      <c r="A46" t="s">
        <v>67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94000</v>
      </c>
      <c r="Z46">
        <v>0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</row>
    <row r="47" spans="1:75" x14ac:dyDescent="0.25">
      <c r="A47" t="s">
        <v>68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248000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</row>
    <row r="48" spans="1:75" x14ac:dyDescent="0.25">
      <c r="A48" t="s">
        <v>69</v>
      </c>
      <c r="B48">
        <v>46180</v>
      </c>
      <c r="C48">
        <v>33155</v>
      </c>
      <c r="D48">
        <v>32314.75</v>
      </c>
      <c r="E48">
        <v>30575</v>
      </c>
      <c r="F48">
        <v>25125</v>
      </c>
      <c r="G48">
        <v>24255</v>
      </c>
      <c r="H48">
        <v>23334.75</v>
      </c>
      <c r="I48">
        <v>22145</v>
      </c>
      <c r="J48">
        <v>19675</v>
      </c>
      <c r="K48">
        <v>18875</v>
      </c>
      <c r="L48">
        <v>18364.75</v>
      </c>
      <c r="M48">
        <v>20255</v>
      </c>
      <c r="N48">
        <v>19925</v>
      </c>
      <c r="O48">
        <v>17345</v>
      </c>
      <c r="P48">
        <v>17465</v>
      </c>
      <c r="Q48">
        <v>17765</v>
      </c>
      <c r="R48">
        <v>18133</v>
      </c>
      <c r="S48">
        <v>15810</v>
      </c>
      <c r="T48">
        <v>18540</v>
      </c>
      <c r="U48">
        <v>18720</v>
      </c>
      <c r="V48">
        <v>15510</v>
      </c>
      <c r="W48">
        <v>14760</v>
      </c>
      <c r="X48">
        <v>14880</v>
      </c>
      <c r="Y48">
        <v>15000</v>
      </c>
      <c r="Z48">
        <v>9720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</row>
    <row r="49" spans="1:75" s="4" customFormat="1" x14ac:dyDescent="0.25">
      <c r="A49" t="s">
        <v>70</v>
      </c>
      <c r="B49">
        <v>46180</v>
      </c>
      <c r="C49">
        <v>33155</v>
      </c>
      <c r="D49">
        <v>32314.75</v>
      </c>
      <c r="E49">
        <v>30575</v>
      </c>
      <c r="F49">
        <v>25125</v>
      </c>
      <c r="G49">
        <v>24255</v>
      </c>
      <c r="H49">
        <v>23334.75</v>
      </c>
      <c r="I49">
        <v>22145</v>
      </c>
      <c r="J49">
        <v>19675</v>
      </c>
      <c r="K49">
        <v>18875</v>
      </c>
      <c r="L49">
        <v>18364.75</v>
      </c>
      <c r="M49">
        <v>20255</v>
      </c>
      <c r="N49">
        <v>19925</v>
      </c>
      <c r="O49">
        <v>17345</v>
      </c>
      <c r="P49">
        <v>17465</v>
      </c>
      <c r="Q49">
        <v>17765</v>
      </c>
      <c r="R49">
        <v>18133</v>
      </c>
      <c r="S49">
        <v>15810</v>
      </c>
      <c r="T49">
        <v>18540</v>
      </c>
      <c r="U49">
        <v>18720</v>
      </c>
      <c r="V49">
        <v>15510</v>
      </c>
      <c r="W49">
        <v>14760</v>
      </c>
      <c r="X49">
        <v>14880</v>
      </c>
      <c r="Y49">
        <v>15000</v>
      </c>
      <c r="Z49">
        <v>9720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</row>
    <row r="50" spans="1:75" x14ac:dyDescent="0.25">
      <c r="A50" t="s">
        <v>71</v>
      </c>
      <c r="B50">
        <v>1422756</v>
      </c>
      <c r="C50">
        <v>911299</v>
      </c>
      <c r="D50">
        <v>932223.62</v>
      </c>
      <c r="E50">
        <v>901585</v>
      </c>
      <c r="F50">
        <v>1140113</v>
      </c>
      <c r="G50">
        <v>679242</v>
      </c>
      <c r="H50">
        <v>664739.93999999994</v>
      </c>
      <c r="I50">
        <v>650662</v>
      </c>
      <c r="J50">
        <v>774769</v>
      </c>
      <c r="K50">
        <v>511483</v>
      </c>
      <c r="L50">
        <v>497698.26</v>
      </c>
      <c r="M50">
        <v>416503</v>
      </c>
      <c r="N50">
        <v>241504</v>
      </c>
      <c r="O50">
        <v>513011</v>
      </c>
      <c r="P50">
        <v>517327</v>
      </c>
      <c r="Q50">
        <v>503867</v>
      </c>
      <c r="R50">
        <v>665988</v>
      </c>
      <c r="S50">
        <v>451402</v>
      </c>
      <c r="T50">
        <v>503504</v>
      </c>
      <c r="U50">
        <v>527634</v>
      </c>
      <c r="V50">
        <v>709926</v>
      </c>
      <c r="W50">
        <v>450024</v>
      </c>
      <c r="X50">
        <v>470692.98</v>
      </c>
      <c r="Y50">
        <v>482808</v>
      </c>
      <c r="Z50">
        <v>393067.57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</row>
    <row r="51" spans="1:75" x14ac:dyDescent="0.25">
      <c r="A51" t="s">
        <v>72</v>
      </c>
      <c r="B51">
        <v>1422756</v>
      </c>
      <c r="C51">
        <v>911299</v>
      </c>
      <c r="D51">
        <v>932223.62</v>
      </c>
      <c r="E51">
        <v>901585</v>
      </c>
      <c r="F51">
        <v>1140113</v>
      </c>
      <c r="G51">
        <v>679242</v>
      </c>
      <c r="H51">
        <v>664739.93999999994</v>
      </c>
      <c r="I51">
        <v>650662</v>
      </c>
      <c r="J51">
        <v>774769</v>
      </c>
      <c r="K51">
        <v>511483</v>
      </c>
      <c r="L51">
        <v>497698.26</v>
      </c>
      <c r="M51">
        <v>416503</v>
      </c>
      <c r="N51">
        <v>241504</v>
      </c>
      <c r="O51">
        <v>513011</v>
      </c>
      <c r="P51">
        <v>517327</v>
      </c>
      <c r="Q51">
        <v>503867</v>
      </c>
      <c r="R51">
        <v>665988</v>
      </c>
      <c r="S51">
        <v>451402</v>
      </c>
      <c r="T51">
        <v>503504</v>
      </c>
      <c r="U51">
        <v>527634</v>
      </c>
      <c r="V51">
        <v>709926</v>
      </c>
      <c r="W51">
        <v>450024</v>
      </c>
      <c r="X51">
        <v>470692.98</v>
      </c>
      <c r="Y51">
        <v>482808</v>
      </c>
      <c r="Z51">
        <v>393067.57</v>
      </c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</row>
    <row r="52" spans="1:75" x14ac:dyDescent="0.25">
      <c r="A52" t="s">
        <v>73</v>
      </c>
      <c r="B52">
        <v>14807</v>
      </c>
      <c r="C52">
        <v>15002</v>
      </c>
      <c r="D52">
        <v>13386.94</v>
      </c>
      <c r="E52">
        <v>13786</v>
      </c>
      <c r="F52">
        <v>14139</v>
      </c>
      <c r="G52">
        <v>13916</v>
      </c>
      <c r="H52">
        <v>13883.41</v>
      </c>
      <c r="I52">
        <v>12898</v>
      </c>
      <c r="J52">
        <v>11915</v>
      </c>
      <c r="K52">
        <v>12080</v>
      </c>
      <c r="L52">
        <v>12296.91</v>
      </c>
      <c r="M52">
        <v>11988</v>
      </c>
      <c r="N52">
        <v>10147</v>
      </c>
      <c r="O52">
        <v>10067</v>
      </c>
      <c r="P52">
        <v>9897</v>
      </c>
      <c r="Q52">
        <v>9332</v>
      </c>
      <c r="R52">
        <v>9374</v>
      </c>
      <c r="S52">
        <v>11550</v>
      </c>
      <c r="T52">
        <v>3024</v>
      </c>
      <c r="U52">
        <v>3477</v>
      </c>
      <c r="V52">
        <v>2170</v>
      </c>
      <c r="W52">
        <v>2879</v>
      </c>
      <c r="X52">
        <v>3378.53</v>
      </c>
      <c r="Y52">
        <v>3906</v>
      </c>
      <c r="Z52">
        <v>2648.95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</row>
    <row r="53" spans="1:75" x14ac:dyDescent="0.25">
      <c r="A53" t="s">
        <v>74</v>
      </c>
      <c r="B53">
        <v>1832</v>
      </c>
      <c r="C53">
        <v>2618</v>
      </c>
      <c r="D53">
        <v>850.33</v>
      </c>
      <c r="E53">
        <v>346</v>
      </c>
      <c r="F53">
        <v>749</v>
      </c>
      <c r="G53">
        <v>1247</v>
      </c>
      <c r="H53">
        <v>752.87</v>
      </c>
      <c r="I53">
        <v>347</v>
      </c>
      <c r="J53">
        <v>1</v>
      </c>
      <c r="K53">
        <v>6</v>
      </c>
      <c r="L53">
        <v>5.56</v>
      </c>
      <c r="M53">
        <v>8</v>
      </c>
      <c r="N53">
        <v>8</v>
      </c>
      <c r="O53">
        <v>40</v>
      </c>
      <c r="P53">
        <v>25</v>
      </c>
      <c r="Q53">
        <v>1</v>
      </c>
      <c r="R53">
        <v>7</v>
      </c>
      <c r="S53">
        <v>1468</v>
      </c>
      <c r="T53">
        <v>1065</v>
      </c>
      <c r="U53">
        <v>320</v>
      </c>
      <c r="V53">
        <v>1298</v>
      </c>
      <c r="W53">
        <v>918</v>
      </c>
      <c r="X53">
        <v>436.96</v>
      </c>
      <c r="Y53">
        <v>406</v>
      </c>
      <c r="Z53">
        <v>190.24</v>
      </c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</row>
    <row r="54" spans="1:75" x14ac:dyDescent="0.25">
      <c r="A54" t="s">
        <v>75</v>
      </c>
      <c r="B54">
        <v>9694</v>
      </c>
      <c r="C54">
        <v>9358</v>
      </c>
      <c r="D54">
        <v>9360.17</v>
      </c>
      <c r="E54">
        <v>25896</v>
      </c>
      <c r="F54">
        <v>24328</v>
      </c>
      <c r="G54">
        <v>43603</v>
      </c>
      <c r="H54">
        <v>7608.71</v>
      </c>
      <c r="I54">
        <v>23841</v>
      </c>
      <c r="J54">
        <v>22487</v>
      </c>
      <c r="K54">
        <v>23802</v>
      </c>
      <c r="L54">
        <v>22680.38</v>
      </c>
      <c r="M54">
        <v>4404</v>
      </c>
      <c r="N54">
        <v>4968</v>
      </c>
      <c r="O54">
        <v>5165</v>
      </c>
      <c r="P54">
        <v>4278</v>
      </c>
      <c r="Q54">
        <v>3992</v>
      </c>
      <c r="R54">
        <v>3756</v>
      </c>
      <c r="S54">
        <v>4324</v>
      </c>
      <c r="T54">
        <v>3904</v>
      </c>
      <c r="U54">
        <v>4082</v>
      </c>
      <c r="V54">
        <v>13544</v>
      </c>
      <c r="W54">
        <v>14208</v>
      </c>
      <c r="X54">
        <v>5392.13</v>
      </c>
      <c r="Y54">
        <v>3997</v>
      </c>
      <c r="Z54">
        <v>3842.81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</row>
    <row r="55" spans="1:75" x14ac:dyDescent="0.25">
      <c r="A55" t="s">
        <v>76</v>
      </c>
      <c r="B55">
        <v>1592489</v>
      </c>
      <c r="C55">
        <v>1065147</v>
      </c>
      <c r="D55">
        <v>1055267.3999999999</v>
      </c>
      <c r="E55">
        <v>1072524</v>
      </c>
      <c r="F55">
        <v>1368993</v>
      </c>
      <c r="G55">
        <v>919804</v>
      </c>
      <c r="H55">
        <v>858962.3</v>
      </c>
      <c r="I55">
        <v>867356</v>
      </c>
      <c r="J55">
        <v>916408</v>
      </c>
      <c r="K55">
        <v>654156</v>
      </c>
      <c r="L55">
        <v>635311.05000000005</v>
      </c>
      <c r="M55">
        <v>529934</v>
      </c>
      <c r="N55">
        <v>493658</v>
      </c>
      <c r="O55">
        <v>631024</v>
      </c>
      <c r="P55">
        <v>625581</v>
      </c>
      <c r="Q55">
        <v>588685</v>
      </c>
      <c r="R55">
        <v>749673</v>
      </c>
      <c r="S55">
        <v>553887</v>
      </c>
      <c r="T55">
        <v>571099</v>
      </c>
      <c r="U55">
        <v>603194</v>
      </c>
      <c r="V55">
        <v>799342</v>
      </c>
      <c r="W55">
        <v>532484</v>
      </c>
      <c r="X55">
        <v>523698.74</v>
      </c>
      <c r="Y55">
        <v>787098</v>
      </c>
      <c r="Z55">
        <v>848834.08</v>
      </c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</row>
    <row r="56" spans="1:75" x14ac:dyDescent="0.25">
      <c r="A56" t="s">
        <v>77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</row>
    <row r="57" spans="1:75" x14ac:dyDescent="0.25">
      <c r="A57" t="s">
        <v>78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519000</v>
      </c>
      <c r="Z57">
        <v>381000</v>
      </c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</row>
    <row r="58" spans="1:75" x14ac:dyDescent="0.25">
      <c r="A58" t="s">
        <v>67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519000</v>
      </c>
      <c r="Z58">
        <v>0</v>
      </c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</row>
    <row r="59" spans="1:75" x14ac:dyDescent="0.25">
      <c r="A59" t="s">
        <v>79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381000</v>
      </c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</row>
    <row r="60" spans="1:75" x14ac:dyDescent="0.25">
      <c r="A60" t="s">
        <v>80</v>
      </c>
      <c r="B60">
        <v>477303</v>
      </c>
      <c r="C60">
        <v>480780</v>
      </c>
      <c r="D60">
        <v>431186.23</v>
      </c>
      <c r="E60">
        <v>434683</v>
      </c>
      <c r="F60">
        <v>437937</v>
      </c>
      <c r="G60">
        <v>438954</v>
      </c>
      <c r="H60">
        <v>442407.14</v>
      </c>
      <c r="I60">
        <v>443410</v>
      </c>
      <c r="J60">
        <v>443228</v>
      </c>
      <c r="K60">
        <v>445052</v>
      </c>
      <c r="L60">
        <v>445070.79</v>
      </c>
      <c r="M60">
        <v>449023</v>
      </c>
      <c r="N60">
        <v>424600</v>
      </c>
      <c r="O60">
        <v>426623</v>
      </c>
      <c r="P60">
        <v>428761</v>
      </c>
      <c r="Q60">
        <v>430530</v>
      </c>
      <c r="R60">
        <v>432619</v>
      </c>
      <c r="S60">
        <v>480290</v>
      </c>
      <c r="T60">
        <v>0</v>
      </c>
      <c r="U60">
        <v>4327</v>
      </c>
      <c r="V60">
        <v>547</v>
      </c>
      <c r="W60">
        <v>824</v>
      </c>
      <c r="X60">
        <v>1423.62</v>
      </c>
      <c r="Y60">
        <v>2015</v>
      </c>
      <c r="Z60">
        <v>2262.56</v>
      </c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</row>
    <row r="61" spans="1:75" x14ac:dyDescent="0.25">
      <c r="A61" t="s">
        <v>81</v>
      </c>
      <c r="B61">
        <v>134545</v>
      </c>
      <c r="C61">
        <v>130850</v>
      </c>
      <c r="D61">
        <v>124400</v>
      </c>
      <c r="E61">
        <v>120620</v>
      </c>
      <c r="F61">
        <v>117900</v>
      </c>
      <c r="G61">
        <v>100760</v>
      </c>
      <c r="H61">
        <v>88640</v>
      </c>
      <c r="I61">
        <v>77810</v>
      </c>
      <c r="J61">
        <v>70300</v>
      </c>
      <c r="K61">
        <v>61980</v>
      </c>
      <c r="L61">
        <v>58320</v>
      </c>
      <c r="M61">
        <v>54690</v>
      </c>
      <c r="N61">
        <v>58800</v>
      </c>
      <c r="O61">
        <v>60480</v>
      </c>
      <c r="P61">
        <v>59700</v>
      </c>
      <c r="Q61">
        <v>57300</v>
      </c>
      <c r="R61">
        <v>58170</v>
      </c>
      <c r="S61">
        <v>58860</v>
      </c>
      <c r="T61">
        <v>3723</v>
      </c>
      <c r="U61">
        <v>56970</v>
      </c>
      <c r="V61">
        <v>60240</v>
      </c>
      <c r="W61">
        <v>57960</v>
      </c>
      <c r="X61">
        <v>55020</v>
      </c>
      <c r="Y61">
        <v>52500</v>
      </c>
      <c r="Z61">
        <v>53250</v>
      </c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</row>
    <row r="62" spans="1:75" s="4" customFormat="1" x14ac:dyDescent="0.25">
      <c r="A62" t="s">
        <v>70</v>
      </c>
      <c r="B62">
        <v>134545</v>
      </c>
      <c r="C62">
        <v>130850</v>
      </c>
      <c r="D62">
        <v>124400</v>
      </c>
      <c r="E62">
        <v>120620</v>
      </c>
      <c r="F62">
        <v>117900</v>
      </c>
      <c r="G62">
        <v>100760</v>
      </c>
      <c r="H62">
        <v>88640</v>
      </c>
      <c r="I62">
        <v>77810</v>
      </c>
      <c r="J62">
        <v>70300</v>
      </c>
      <c r="K62">
        <v>61980</v>
      </c>
      <c r="L62">
        <v>58320</v>
      </c>
      <c r="M62">
        <v>54690</v>
      </c>
      <c r="N62">
        <v>58800</v>
      </c>
      <c r="O62">
        <v>60480</v>
      </c>
      <c r="P62">
        <v>59700</v>
      </c>
      <c r="Q62">
        <v>57300</v>
      </c>
      <c r="R62">
        <v>58170</v>
      </c>
      <c r="S62">
        <v>58860</v>
      </c>
      <c r="T62">
        <v>0</v>
      </c>
      <c r="U62">
        <v>56970</v>
      </c>
      <c r="V62">
        <v>60240</v>
      </c>
      <c r="W62">
        <v>57960</v>
      </c>
      <c r="X62">
        <v>55020</v>
      </c>
      <c r="Y62">
        <v>52500</v>
      </c>
      <c r="Z62">
        <v>53250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</row>
    <row r="63" spans="1:75" x14ac:dyDescent="0.25">
      <c r="A63" t="s">
        <v>82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3723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</row>
    <row r="64" spans="1:75" x14ac:dyDescent="0.25">
      <c r="A64" t="s">
        <v>83</v>
      </c>
      <c r="B64">
        <v>273619</v>
      </c>
      <c r="C64">
        <v>172323</v>
      </c>
      <c r="D64">
        <v>179181.8</v>
      </c>
      <c r="E64">
        <v>185434</v>
      </c>
      <c r="F64">
        <v>244666</v>
      </c>
      <c r="G64">
        <v>166303</v>
      </c>
      <c r="H64">
        <v>159360.65</v>
      </c>
      <c r="I64">
        <v>145071</v>
      </c>
      <c r="J64">
        <v>187128</v>
      </c>
      <c r="K64">
        <v>124971</v>
      </c>
      <c r="L64">
        <v>133059.67000000001</v>
      </c>
      <c r="M64">
        <v>149734</v>
      </c>
      <c r="N64">
        <v>118705</v>
      </c>
      <c r="O64">
        <v>123947</v>
      </c>
      <c r="P64">
        <v>132719</v>
      </c>
      <c r="Q64">
        <v>135311</v>
      </c>
      <c r="R64">
        <v>169383</v>
      </c>
      <c r="S64">
        <v>124327</v>
      </c>
      <c r="T64">
        <v>191042</v>
      </c>
      <c r="U64">
        <v>141952</v>
      </c>
      <c r="V64">
        <v>189398</v>
      </c>
      <c r="W64">
        <v>142254</v>
      </c>
      <c r="X64">
        <v>142489.01</v>
      </c>
      <c r="Y64">
        <v>153493</v>
      </c>
      <c r="Z64">
        <v>152670.45000000001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</row>
    <row r="65" spans="1:75" x14ac:dyDescent="0.25">
      <c r="A65" t="s">
        <v>72</v>
      </c>
      <c r="B65">
        <v>273619</v>
      </c>
      <c r="C65">
        <v>172323</v>
      </c>
      <c r="D65">
        <v>179181.8</v>
      </c>
      <c r="E65">
        <v>185434</v>
      </c>
      <c r="F65">
        <v>244666</v>
      </c>
      <c r="G65">
        <v>166303</v>
      </c>
      <c r="H65">
        <v>159360.65</v>
      </c>
      <c r="I65">
        <v>145071</v>
      </c>
      <c r="J65">
        <v>187128</v>
      </c>
      <c r="K65">
        <v>124971</v>
      </c>
      <c r="L65">
        <v>133059.67000000001</v>
      </c>
      <c r="M65">
        <v>149734</v>
      </c>
      <c r="N65">
        <v>118705</v>
      </c>
      <c r="O65">
        <v>123947</v>
      </c>
      <c r="P65">
        <v>132719</v>
      </c>
      <c r="Q65">
        <v>135311</v>
      </c>
      <c r="R65">
        <v>169383</v>
      </c>
      <c r="S65">
        <v>124327</v>
      </c>
      <c r="T65">
        <v>133382</v>
      </c>
      <c r="U65">
        <v>141952</v>
      </c>
      <c r="V65">
        <v>189398</v>
      </c>
      <c r="W65">
        <v>142254</v>
      </c>
      <c r="X65">
        <v>142489.01</v>
      </c>
      <c r="Y65">
        <v>153493</v>
      </c>
      <c r="Z65">
        <v>152670.45000000001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</row>
    <row r="66" spans="1:75" x14ac:dyDescent="0.25">
      <c r="A66" t="s">
        <v>84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57660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</row>
    <row r="67" spans="1:75" x14ac:dyDescent="0.25">
      <c r="A67" t="s">
        <v>85</v>
      </c>
      <c r="B67">
        <v>13820</v>
      </c>
      <c r="C67">
        <v>13750</v>
      </c>
      <c r="D67">
        <v>13680</v>
      </c>
      <c r="E67">
        <v>13615</v>
      </c>
      <c r="F67">
        <v>13550</v>
      </c>
      <c r="G67">
        <v>13485</v>
      </c>
      <c r="H67">
        <v>13420</v>
      </c>
      <c r="I67">
        <v>13355</v>
      </c>
      <c r="J67">
        <v>13290</v>
      </c>
      <c r="K67">
        <v>13225</v>
      </c>
      <c r="L67">
        <v>13160</v>
      </c>
      <c r="M67">
        <v>13126</v>
      </c>
      <c r="N67">
        <v>13051</v>
      </c>
      <c r="O67">
        <v>12975</v>
      </c>
      <c r="P67">
        <v>12900</v>
      </c>
      <c r="Q67">
        <v>12807</v>
      </c>
      <c r="R67">
        <v>12715</v>
      </c>
      <c r="S67">
        <v>12622</v>
      </c>
      <c r="T67">
        <v>12530</v>
      </c>
      <c r="U67">
        <v>14136</v>
      </c>
      <c r="V67">
        <v>14027</v>
      </c>
      <c r="W67">
        <v>13919</v>
      </c>
      <c r="X67">
        <v>13810</v>
      </c>
      <c r="Y67">
        <v>13702</v>
      </c>
      <c r="Z67">
        <v>13379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</row>
    <row r="68" spans="1:75" x14ac:dyDescent="0.25">
      <c r="A68" t="s">
        <v>86</v>
      </c>
      <c r="B68">
        <v>45597</v>
      </c>
      <c r="C68">
        <v>45992</v>
      </c>
      <c r="D68">
        <v>44107.33</v>
      </c>
      <c r="E68">
        <v>37429</v>
      </c>
      <c r="F68">
        <v>36276</v>
      </c>
      <c r="G68">
        <v>35827</v>
      </c>
      <c r="H68">
        <v>34834.480000000003</v>
      </c>
      <c r="I68">
        <v>33498</v>
      </c>
      <c r="J68">
        <v>32260</v>
      </c>
      <c r="K68">
        <v>34007</v>
      </c>
      <c r="L68">
        <v>33734.449999999997</v>
      </c>
      <c r="M68">
        <v>33658</v>
      </c>
      <c r="N68">
        <v>32379</v>
      </c>
      <c r="O68">
        <v>31099</v>
      </c>
      <c r="P68">
        <v>28792</v>
      </c>
      <c r="Q68">
        <v>25215</v>
      </c>
      <c r="R68">
        <v>24277</v>
      </c>
      <c r="S68">
        <v>23112</v>
      </c>
      <c r="T68">
        <v>21962</v>
      </c>
      <c r="U68">
        <v>21152</v>
      </c>
      <c r="V68">
        <v>20114</v>
      </c>
      <c r="W68">
        <v>18060</v>
      </c>
      <c r="X68">
        <v>17093.080000000002</v>
      </c>
      <c r="Y68">
        <v>15336</v>
      </c>
      <c r="Z68">
        <v>13690.88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</row>
    <row r="69" spans="1:75" x14ac:dyDescent="0.25">
      <c r="A69" t="s">
        <v>87</v>
      </c>
      <c r="B69">
        <v>537</v>
      </c>
      <c r="C69">
        <v>474</v>
      </c>
      <c r="D69">
        <v>425.27</v>
      </c>
      <c r="E69">
        <v>382</v>
      </c>
      <c r="F69">
        <v>349</v>
      </c>
      <c r="G69">
        <v>349</v>
      </c>
      <c r="H69">
        <v>700.18</v>
      </c>
      <c r="I69">
        <v>761</v>
      </c>
      <c r="J69">
        <v>672</v>
      </c>
      <c r="K69">
        <v>625</v>
      </c>
      <c r="L69">
        <v>579.26</v>
      </c>
      <c r="M69">
        <v>555</v>
      </c>
      <c r="N69">
        <v>472</v>
      </c>
      <c r="O69">
        <v>452</v>
      </c>
      <c r="P69">
        <v>438</v>
      </c>
      <c r="Q69">
        <v>569</v>
      </c>
      <c r="R69">
        <v>537</v>
      </c>
      <c r="S69">
        <v>1265</v>
      </c>
      <c r="T69">
        <v>1128</v>
      </c>
      <c r="U69">
        <v>984</v>
      </c>
      <c r="V69">
        <v>1225</v>
      </c>
      <c r="W69">
        <v>1214</v>
      </c>
      <c r="X69">
        <v>1391.15</v>
      </c>
      <c r="Y69">
        <v>1111</v>
      </c>
      <c r="Z69">
        <v>447.99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</row>
    <row r="70" spans="1:75" x14ac:dyDescent="0.25">
      <c r="A70" t="s">
        <v>88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26387.63</v>
      </c>
      <c r="I70">
        <v>16081</v>
      </c>
      <c r="J70">
        <v>4759</v>
      </c>
      <c r="K70">
        <v>0</v>
      </c>
      <c r="L70">
        <v>0</v>
      </c>
      <c r="M70">
        <v>17621</v>
      </c>
      <c r="N70">
        <v>16151</v>
      </c>
      <c r="O70">
        <v>6691</v>
      </c>
      <c r="P70">
        <v>100</v>
      </c>
      <c r="Q70">
        <v>100</v>
      </c>
      <c r="R70">
        <v>100</v>
      </c>
      <c r="S70">
        <v>100</v>
      </c>
      <c r="T70">
        <v>80284</v>
      </c>
      <c r="U70">
        <v>78191</v>
      </c>
      <c r="V70">
        <v>76629</v>
      </c>
      <c r="W70">
        <v>74303</v>
      </c>
      <c r="X70">
        <v>72363.19</v>
      </c>
      <c r="Y70">
        <v>70190</v>
      </c>
      <c r="Z70">
        <v>72506.95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</row>
    <row r="71" spans="1:75" x14ac:dyDescent="0.25">
      <c r="A71" t="s">
        <v>89</v>
      </c>
      <c r="B71">
        <v>945421</v>
      </c>
      <c r="C71">
        <v>844169</v>
      </c>
      <c r="D71">
        <v>792980.63</v>
      </c>
      <c r="E71">
        <v>792163</v>
      </c>
      <c r="F71">
        <v>850678</v>
      </c>
      <c r="G71">
        <v>755678</v>
      </c>
      <c r="H71">
        <v>765750.09</v>
      </c>
      <c r="I71">
        <v>729986</v>
      </c>
      <c r="J71">
        <v>751637</v>
      </c>
      <c r="K71">
        <v>679860</v>
      </c>
      <c r="L71">
        <v>683924.16</v>
      </c>
      <c r="M71">
        <v>718407</v>
      </c>
      <c r="N71">
        <v>664158</v>
      </c>
      <c r="O71">
        <v>662267</v>
      </c>
      <c r="P71">
        <v>663410</v>
      </c>
      <c r="Q71">
        <v>661832</v>
      </c>
      <c r="R71">
        <v>697801</v>
      </c>
      <c r="S71">
        <v>700576</v>
      </c>
      <c r="T71">
        <v>310669</v>
      </c>
      <c r="U71">
        <v>317712</v>
      </c>
      <c r="V71">
        <v>362180</v>
      </c>
      <c r="W71">
        <v>308534</v>
      </c>
      <c r="X71">
        <v>303590.03999999998</v>
      </c>
      <c r="Y71">
        <v>827347</v>
      </c>
      <c r="Z71">
        <v>689207.82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</row>
    <row r="72" spans="1:75" x14ac:dyDescent="0.25">
      <c r="A72" t="s">
        <v>90</v>
      </c>
      <c r="B72">
        <v>2537910</v>
      </c>
      <c r="C72">
        <v>1909316</v>
      </c>
      <c r="D72">
        <v>1848248.03</v>
      </c>
      <c r="E72">
        <v>1864687</v>
      </c>
      <c r="F72">
        <v>2219671</v>
      </c>
      <c r="G72">
        <v>1675482</v>
      </c>
      <c r="H72">
        <v>1624712.39</v>
      </c>
      <c r="I72">
        <v>1597342</v>
      </c>
      <c r="J72">
        <v>1668045</v>
      </c>
      <c r="K72">
        <v>1334016</v>
      </c>
      <c r="L72">
        <v>1319235.21</v>
      </c>
      <c r="M72">
        <v>1248341</v>
      </c>
      <c r="N72">
        <v>1157816</v>
      </c>
      <c r="O72">
        <v>1293291</v>
      </c>
      <c r="P72">
        <v>1288991</v>
      </c>
      <c r="Q72">
        <v>1250517</v>
      </c>
      <c r="R72">
        <v>1447474</v>
      </c>
      <c r="S72">
        <v>1254463</v>
      </c>
      <c r="T72">
        <v>881768</v>
      </c>
      <c r="U72">
        <v>920906</v>
      </c>
      <c r="V72">
        <v>1161522</v>
      </c>
      <c r="W72">
        <v>841018</v>
      </c>
      <c r="X72">
        <v>827288.78</v>
      </c>
      <c r="Y72">
        <v>1614445</v>
      </c>
      <c r="Z72">
        <v>1538041.91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</row>
    <row r="73" spans="1:75" x14ac:dyDescent="0.25">
      <c r="A73" t="s">
        <v>91</v>
      </c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</row>
    <row r="74" spans="1:75" x14ac:dyDescent="0.25">
      <c r="A74" t="s">
        <v>92</v>
      </c>
      <c r="B74">
        <v>470000</v>
      </c>
      <c r="C74">
        <v>470000</v>
      </c>
      <c r="D74">
        <v>470000</v>
      </c>
      <c r="E74">
        <v>470000</v>
      </c>
      <c r="F74">
        <v>470000</v>
      </c>
      <c r="G74">
        <v>470000</v>
      </c>
      <c r="H74">
        <v>470000</v>
      </c>
      <c r="I74">
        <v>470000</v>
      </c>
      <c r="J74">
        <v>470000</v>
      </c>
      <c r="K74">
        <v>470000</v>
      </c>
      <c r="L74">
        <v>470000</v>
      </c>
      <c r="M74">
        <v>470000</v>
      </c>
      <c r="N74">
        <v>470000</v>
      </c>
      <c r="O74">
        <v>470000</v>
      </c>
      <c r="P74">
        <v>470000</v>
      </c>
      <c r="Q74">
        <v>470000</v>
      </c>
      <c r="R74">
        <v>470000</v>
      </c>
      <c r="S74">
        <v>470000</v>
      </c>
      <c r="T74">
        <v>470000</v>
      </c>
      <c r="U74">
        <v>470000</v>
      </c>
      <c r="V74">
        <v>470000</v>
      </c>
      <c r="W74">
        <v>470000</v>
      </c>
      <c r="X74">
        <v>470000</v>
      </c>
      <c r="Y74">
        <v>470000</v>
      </c>
      <c r="Z74">
        <v>250000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</row>
    <row r="75" spans="1:75" x14ac:dyDescent="0.25">
      <c r="A75" t="s">
        <v>93</v>
      </c>
      <c r="B75">
        <v>470000</v>
      </c>
      <c r="C75">
        <v>470000</v>
      </c>
      <c r="D75">
        <v>470000</v>
      </c>
      <c r="E75">
        <v>470000</v>
      </c>
      <c r="F75">
        <v>470000</v>
      </c>
      <c r="G75">
        <v>470000</v>
      </c>
      <c r="H75">
        <v>470000</v>
      </c>
      <c r="I75">
        <v>470000</v>
      </c>
      <c r="J75">
        <v>470000</v>
      </c>
      <c r="K75">
        <v>470000</v>
      </c>
      <c r="L75">
        <v>470000</v>
      </c>
      <c r="M75">
        <v>470000</v>
      </c>
      <c r="N75">
        <v>470000</v>
      </c>
      <c r="O75">
        <v>470000</v>
      </c>
      <c r="P75">
        <v>470000</v>
      </c>
      <c r="Q75">
        <v>470000</v>
      </c>
      <c r="R75">
        <v>470000</v>
      </c>
      <c r="S75">
        <v>470000</v>
      </c>
      <c r="T75">
        <v>470000</v>
      </c>
      <c r="U75">
        <v>470000</v>
      </c>
      <c r="V75">
        <v>470000</v>
      </c>
      <c r="W75">
        <v>470000</v>
      </c>
      <c r="X75">
        <v>470000</v>
      </c>
      <c r="Y75">
        <v>470000</v>
      </c>
      <c r="Z75">
        <v>250000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</row>
    <row r="76" spans="1:75" x14ac:dyDescent="0.25">
      <c r="A76" t="s">
        <v>94</v>
      </c>
      <c r="B76">
        <v>470000</v>
      </c>
      <c r="C76">
        <v>470000</v>
      </c>
      <c r="D76">
        <v>470000</v>
      </c>
      <c r="E76">
        <v>470000</v>
      </c>
      <c r="F76">
        <v>470000</v>
      </c>
      <c r="G76">
        <v>470000</v>
      </c>
      <c r="H76">
        <v>470000</v>
      </c>
      <c r="I76">
        <v>470000</v>
      </c>
      <c r="J76">
        <v>470000</v>
      </c>
      <c r="K76">
        <v>470000</v>
      </c>
      <c r="L76">
        <v>470000</v>
      </c>
      <c r="M76">
        <v>470000</v>
      </c>
      <c r="N76">
        <v>470000</v>
      </c>
      <c r="O76">
        <v>470000</v>
      </c>
      <c r="P76">
        <v>470000</v>
      </c>
      <c r="Q76">
        <v>470000</v>
      </c>
      <c r="R76">
        <v>470000</v>
      </c>
      <c r="S76">
        <v>470000</v>
      </c>
      <c r="T76">
        <v>470000</v>
      </c>
      <c r="U76">
        <v>470000</v>
      </c>
      <c r="V76">
        <v>470000</v>
      </c>
      <c r="W76">
        <v>470000</v>
      </c>
      <c r="X76">
        <v>470000</v>
      </c>
      <c r="Y76">
        <v>340000</v>
      </c>
      <c r="Z76">
        <v>250000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</row>
    <row r="77" spans="1:75" x14ac:dyDescent="0.25">
      <c r="A77" t="s">
        <v>95</v>
      </c>
      <c r="B77">
        <v>470000</v>
      </c>
      <c r="C77">
        <v>470000</v>
      </c>
      <c r="D77">
        <v>470000</v>
      </c>
      <c r="E77">
        <v>470000</v>
      </c>
      <c r="F77">
        <v>470000</v>
      </c>
      <c r="G77">
        <v>470000</v>
      </c>
      <c r="H77">
        <v>470000</v>
      </c>
      <c r="I77">
        <v>470000</v>
      </c>
      <c r="J77">
        <v>470000</v>
      </c>
      <c r="K77">
        <v>470000</v>
      </c>
      <c r="L77">
        <v>470000</v>
      </c>
      <c r="M77">
        <v>470000</v>
      </c>
      <c r="N77">
        <v>470000</v>
      </c>
      <c r="O77">
        <v>470000</v>
      </c>
      <c r="P77">
        <v>470000</v>
      </c>
      <c r="Q77">
        <v>470000</v>
      </c>
      <c r="R77">
        <v>470000</v>
      </c>
      <c r="S77">
        <v>470000</v>
      </c>
      <c r="T77">
        <v>470000</v>
      </c>
      <c r="U77">
        <v>470000</v>
      </c>
      <c r="V77">
        <v>470000</v>
      </c>
      <c r="W77">
        <v>470000</v>
      </c>
      <c r="X77">
        <v>470000</v>
      </c>
      <c r="Y77">
        <v>340000</v>
      </c>
      <c r="Z77">
        <v>250000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</row>
    <row r="78" spans="1:75" x14ac:dyDescent="0.25">
      <c r="A78" t="s">
        <v>96</v>
      </c>
      <c r="B78">
        <v>1128018</v>
      </c>
      <c r="C78">
        <v>1128018</v>
      </c>
      <c r="D78">
        <v>1128018.23</v>
      </c>
      <c r="E78">
        <v>1128018</v>
      </c>
      <c r="F78">
        <v>1128018</v>
      </c>
      <c r="G78">
        <v>1128018</v>
      </c>
      <c r="H78">
        <v>1128018.23</v>
      </c>
      <c r="I78">
        <v>1128018</v>
      </c>
      <c r="J78">
        <v>1128018</v>
      </c>
      <c r="K78">
        <v>1128018</v>
      </c>
      <c r="L78">
        <v>1128018.23</v>
      </c>
      <c r="M78">
        <v>1128018</v>
      </c>
      <c r="N78">
        <v>1128018</v>
      </c>
      <c r="O78">
        <v>1128018</v>
      </c>
      <c r="P78">
        <v>1128018</v>
      </c>
      <c r="Q78">
        <v>1128018</v>
      </c>
      <c r="R78">
        <v>1128018</v>
      </c>
      <c r="S78">
        <v>1128018</v>
      </c>
      <c r="T78">
        <v>1128018</v>
      </c>
      <c r="U78">
        <v>1128018</v>
      </c>
      <c r="V78">
        <v>1128018</v>
      </c>
      <c r="W78">
        <v>1177311</v>
      </c>
      <c r="X78">
        <v>1177311.29</v>
      </c>
      <c r="Y78">
        <v>1000</v>
      </c>
      <c r="Z78">
        <v>1000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</row>
    <row r="79" spans="1:75" x14ac:dyDescent="0.25">
      <c r="A79" t="s">
        <v>97</v>
      </c>
      <c r="B79">
        <v>1000</v>
      </c>
      <c r="C79">
        <v>1000</v>
      </c>
      <c r="D79">
        <v>1000</v>
      </c>
      <c r="E79">
        <v>1000</v>
      </c>
      <c r="F79">
        <v>1000</v>
      </c>
      <c r="G79">
        <v>1000</v>
      </c>
      <c r="H79">
        <v>1000</v>
      </c>
      <c r="I79">
        <v>1000</v>
      </c>
      <c r="J79">
        <v>1000</v>
      </c>
      <c r="K79">
        <v>1000</v>
      </c>
      <c r="L79">
        <v>1000</v>
      </c>
      <c r="M79">
        <v>1000</v>
      </c>
      <c r="N79">
        <v>1000</v>
      </c>
      <c r="O79">
        <v>1000</v>
      </c>
      <c r="P79">
        <v>1000</v>
      </c>
      <c r="Q79">
        <v>1000</v>
      </c>
      <c r="R79">
        <v>1000</v>
      </c>
      <c r="S79">
        <v>1000</v>
      </c>
      <c r="T79">
        <v>1000</v>
      </c>
      <c r="U79">
        <v>1000</v>
      </c>
      <c r="V79">
        <v>1000</v>
      </c>
      <c r="W79">
        <v>1000</v>
      </c>
      <c r="X79">
        <v>1000</v>
      </c>
      <c r="Y79">
        <v>1000</v>
      </c>
      <c r="Z79">
        <v>1000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</row>
    <row r="80" spans="1:75" x14ac:dyDescent="0.25">
      <c r="A80" t="s">
        <v>98</v>
      </c>
      <c r="B80">
        <v>1127018</v>
      </c>
      <c r="C80">
        <v>1127018</v>
      </c>
      <c r="D80">
        <v>1127018.23</v>
      </c>
      <c r="E80">
        <v>1127018</v>
      </c>
      <c r="F80">
        <v>1127018</v>
      </c>
      <c r="G80">
        <v>1127018</v>
      </c>
      <c r="H80">
        <v>1127018.23</v>
      </c>
      <c r="I80">
        <v>1127018</v>
      </c>
      <c r="J80">
        <v>1127018</v>
      </c>
      <c r="K80">
        <v>1127018</v>
      </c>
      <c r="L80">
        <v>1127018.23</v>
      </c>
      <c r="M80">
        <v>1127018</v>
      </c>
      <c r="N80">
        <v>1127018</v>
      </c>
      <c r="O80">
        <v>1127018</v>
      </c>
      <c r="P80">
        <v>1127018</v>
      </c>
      <c r="Q80">
        <v>1127018</v>
      </c>
      <c r="R80">
        <v>1127018</v>
      </c>
      <c r="S80">
        <v>1127018</v>
      </c>
      <c r="T80">
        <v>1127018</v>
      </c>
      <c r="U80">
        <v>1127018</v>
      </c>
      <c r="V80">
        <v>1127018</v>
      </c>
      <c r="W80">
        <v>1176311</v>
      </c>
      <c r="X80">
        <v>1176311.29</v>
      </c>
      <c r="Y80">
        <v>0</v>
      </c>
      <c r="Z80">
        <v>0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</row>
    <row r="81" spans="1:75" x14ac:dyDescent="0.25">
      <c r="A81" t="s">
        <v>99</v>
      </c>
      <c r="B81">
        <v>1320013</v>
      </c>
      <c r="C81">
        <v>1401682</v>
      </c>
      <c r="D81">
        <v>1189758.6100000001</v>
      </c>
      <c r="E81">
        <v>984322</v>
      </c>
      <c r="F81">
        <v>855791</v>
      </c>
      <c r="G81">
        <v>850761</v>
      </c>
      <c r="H81">
        <v>691728.05</v>
      </c>
      <c r="I81">
        <v>563383</v>
      </c>
      <c r="J81">
        <v>463945</v>
      </c>
      <c r="K81">
        <v>479650</v>
      </c>
      <c r="L81">
        <v>416451.56</v>
      </c>
      <c r="M81">
        <v>389862</v>
      </c>
      <c r="N81">
        <v>343764</v>
      </c>
      <c r="O81">
        <v>349736</v>
      </c>
      <c r="P81">
        <v>279138</v>
      </c>
      <c r="Q81">
        <v>217218</v>
      </c>
      <c r="R81">
        <v>188481</v>
      </c>
      <c r="S81">
        <v>278217</v>
      </c>
      <c r="T81">
        <v>220875</v>
      </c>
      <c r="U81">
        <v>154897</v>
      </c>
      <c r="V81">
        <v>94500</v>
      </c>
      <c r="W81">
        <v>-6835</v>
      </c>
      <c r="X81">
        <v>-49293.06</v>
      </c>
      <c r="Y81">
        <v>-82353</v>
      </c>
      <c r="Z81">
        <v>-63897.09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</row>
    <row r="82" spans="1:75" x14ac:dyDescent="0.25">
      <c r="A82" t="s">
        <v>100</v>
      </c>
      <c r="B82">
        <v>47000</v>
      </c>
      <c r="C82">
        <v>47000</v>
      </c>
      <c r="D82">
        <v>47000</v>
      </c>
      <c r="E82">
        <v>47000</v>
      </c>
      <c r="F82">
        <v>47000</v>
      </c>
      <c r="G82">
        <v>47000</v>
      </c>
      <c r="H82">
        <v>47000</v>
      </c>
      <c r="I82">
        <v>30200</v>
      </c>
      <c r="J82">
        <v>30200</v>
      </c>
      <c r="K82">
        <v>30200</v>
      </c>
      <c r="L82">
        <v>30200</v>
      </c>
      <c r="M82">
        <v>19200</v>
      </c>
      <c r="N82">
        <v>19200</v>
      </c>
      <c r="O82">
        <v>19200</v>
      </c>
      <c r="P82">
        <v>19200</v>
      </c>
      <c r="Q82">
        <v>11200</v>
      </c>
      <c r="R82">
        <v>11200</v>
      </c>
      <c r="S82">
        <v>11200</v>
      </c>
      <c r="T82">
        <v>11200</v>
      </c>
      <c r="U82">
        <v>0</v>
      </c>
      <c r="V82">
        <v>0</v>
      </c>
      <c r="W82">
        <v>21720</v>
      </c>
      <c r="X82">
        <v>21720</v>
      </c>
      <c r="Y82">
        <v>21720</v>
      </c>
      <c r="Z82">
        <v>16400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</row>
    <row r="83" spans="1:75" x14ac:dyDescent="0.25">
      <c r="A83" t="s">
        <v>101</v>
      </c>
      <c r="B83">
        <v>47000</v>
      </c>
      <c r="C83">
        <v>47000</v>
      </c>
      <c r="D83">
        <v>47000</v>
      </c>
      <c r="E83">
        <v>47000</v>
      </c>
      <c r="F83">
        <v>47000</v>
      </c>
      <c r="G83">
        <v>47000</v>
      </c>
      <c r="H83">
        <v>47000</v>
      </c>
      <c r="I83">
        <v>30200</v>
      </c>
      <c r="J83">
        <v>30200</v>
      </c>
      <c r="K83">
        <v>30200</v>
      </c>
      <c r="L83">
        <v>30200</v>
      </c>
      <c r="M83">
        <v>19200</v>
      </c>
      <c r="N83">
        <v>19200</v>
      </c>
      <c r="O83">
        <v>19200</v>
      </c>
      <c r="P83">
        <v>19200</v>
      </c>
      <c r="Q83">
        <v>11200</v>
      </c>
      <c r="R83">
        <v>11200</v>
      </c>
      <c r="S83">
        <v>11200</v>
      </c>
      <c r="T83">
        <v>11200</v>
      </c>
      <c r="U83">
        <v>0</v>
      </c>
      <c r="V83">
        <v>0</v>
      </c>
      <c r="W83">
        <v>21720</v>
      </c>
      <c r="X83">
        <v>21720</v>
      </c>
      <c r="Y83">
        <v>21720</v>
      </c>
      <c r="Z83">
        <v>16400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</row>
    <row r="84" spans="1:75" x14ac:dyDescent="0.25">
      <c r="A84" t="s">
        <v>102</v>
      </c>
      <c r="B84">
        <v>1273013</v>
      </c>
      <c r="C84">
        <v>1354682</v>
      </c>
      <c r="D84">
        <v>1142758.6100000001</v>
      </c>
      <c r="E84">
        <v>937322</v>
      </c>
      <c r="F84">
        <v>808791</v>
      </c>
      <c r="G84">
        <v>803761</v>
      </c>
      <c r="H84">
        <v>644728.05000000005</v>
      </c>
      <c r="I84">
        <v>533183</v>
      </c>
      <c r="J84">
        <v>433745</v>
      </c>
      <c r="K84">
        <v>449450</v>
      </c>
      <c r="L84">
        <v>386251.56</v>
      </c>
      <c r="M84">
        <v>370662</v>
      </c>
      <c r="N84">
        <v>324564</v>
      </c>
      <c r="O84">
        <v>330536</v>
      </c>
      <c r="P84">
        <v>259938</v>
      </c>
      <c r="Q84">
        <v>206018</v>
      </c>
      <c r="R84">
        <v>177281</v>
      </c>
      <c r="S84">
        <v>267017</v>
      </c>
      <c r="T84">
        <v>209675</v>
      </c>
      <c r="U84">
        <v>154897</v>
      </c>
      <c r="V84">
        <v>94500</v>
      </c>
      <c r="W84">
        <v>-28555</v>
      </c>
      <c r="X84">
        <v>-71013.06</v>
      </c>
      <c r="Y84">
        <v>-104073</v>
      </c>
      <c r="Z84">
        <v>-80297.09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</row>
    <row r="85" spans="1:75" x14ac:dyDescent="0.25">
      <c r="A85" t="s">
        <v>103</v>
      </c>
      <c r="B85">
        <v>2918031</v>
      </c>
      <c r="C85">
        <v>2999700</v>
      </c>
      <c r="D85">
        <v>2787776.84</v>
      </c>
      <c r="E85">
        <v>2582340</v>
      </c>
      <c r="F85">
        <v>2453809</v>
      </c>
      <c r="G85">
        <v>2448779</v>
      </c>
      <c r="H85">
        <v>2289746.2799999998</v>
      </c>
      <c r="I85">
        <v>2161401</v>
      </c>
      <c r="J85">
        <v>2061963</v>
      </c>
      <c r="K85">
        <v>2077668</v>
      </c>
      <c r="L85">
        <v>2014469.78</v>
      </c>
      <c r="M85">
        <v>1987880</v>
      </c>
      <c r="N85">
        <v>1941782</v>
      </c>
      <c r="O85">
        <v>1947754</v>
      </c>
      <c r="P85">
        <v>1877156</v>
      </c>
      <c r="Q85">
        <v>1815236</v>
      </c>
      <c r="R85">
        <v>1786499</v>
      </c>
      <c r="S85">
        <v>1876235</v>
      </c>
      <c r="T85">
        <v>1818893</v>
      </c>
      <c r="U85">
        <v>1752915</v>
      </c>
      <c r="V85">
        <v>1692518</v>
      </c>
      <c r="W85">
        <v>1640476</v>
      </c>
      <c r="X85">
        <v>1598018.23</v>
      </c>
      <c r="Y85">
        <v>258647</v>
      </c>
      <c r="Z85">
        <v>187102.91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</row>
    <row r="86" spans="1:75" x14ac:dyDescent="0.25">
      <c r="A86" t="s">
        <v>104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-0.01</v>
      </c>
      <c r="Y86">
        <v>0</v>
      </c>
      <c r="Z86">
        <v>-0.02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</row>
    <row r="87" spans="1:75" x14ac:dyDescent="0.25">
      <c r="A87" t="s">
        <v>105</v>
      </c>
      <c r="B87">
        <v>2918031</v>
      </c>
      <c r="C87">
        <v>2999700</v>
      </c>
      <c r="D87">
        <v>2787776.84</v>
      </c>
      <c r="E87">
        <v>2582340</v>
      </c>
      <c r="F87">
        <v>2453809</v>
      </c>
      <c r="G87">
        <v>2448779</v>
      </c>
      <c r="H87">
        <v>2289746.2799999998</v>
      </c>
      <c r="I87">
        <v>2161401</v>
      </c>
      <c r="J87">
        <v>2061963</v>
      </c>
      <c r="K87">
        <v>2077668</v>
      </c>
      <c r="L87">
        <v>2014469.78</v>
      </c>
      <c r="M87">
        <v>1987880</v>
      </c>
      <c r="N87">
        <v>1941782</v>
      </c>
      <c r="O87">
        <v>1947754</v>
      </c>
      <c r="P87">
        <v>1877156</v>
      </c>
      <c r="Q87">
        <v>1815236</v>
      </c>
      <c r="R87">
        <v>1786499</v>
      </c>
      <c r="S87">
        <v>1876235</v>
      </c>
      <c r="T87">
        <v>1818893</v>
      </c>
      <c r="U87">
        <v>1752915</v>
      </c>
      <c r="V87">
        <v>1692518</v>
      </c>
      <c r="W87">
        <v>1640476</v>
      </c>
      <c r="X87">
        <v>1598018.22</v>
      </c>
      <c r="Y87">
        <v>258647</v>
      </c>
      <c r="Z87">
        <v>187102.89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</row>
    <row r="88" spans="1:75" x14ac:dyDescent="0.25">
      <c r="A88" t="s">
        <v>106</v>
      </c>
      <c r="B88">
        <v>5455941</v>
      </c>
      <c r="C88">
        <v>4909016</v>
      </c>
      <c r="D88">
        <v>4636024.87</v>
      </c>
      <c r="E88">
        <v>4447027</v>
      </c>
      <c r="F88">
        <v>4673480</v>
      </c>
      <c r="G88">
        <v>4124261</v>
      </c>
      <c r="H88">
        <v>3914458.67</v>
      </c>
      <c r="I88">
        <v>3758743</v>
      </c>
      <c r="J88">
        <v>3730008</v>
      </c>
      <c r="K88">
        <v>3411684</v>
      </c>
      <c r="L88">
        <v>3333704.99</v>
      </c>
      <c r="M88">
        <v>3236221</v>
      </c>
      <c r="N88">
        <v>3099598</v>
      </c>
      <c r="O88">
        <v>3241045</v>
      </c>
      <c r="P88">
        <v>3166147</v>
      </c>
      <c r="Q88">
        <v>3065753</v>
      </c>
      <c r="R88">
        <v>3233973</v>
      </c>
      <c r="S88">
        <v>3130698</v>
      </c>
      <c r="T88">
        <v>2700661</v>
      </c>
      <c r="U88">
        <v>2673821</v>
      </c>
      <c r="V88">
        <v>2854040</v>
      </c>
      <c r="W88">
        <v>2481494</v>
      </c>
      <c r="X88">
        <v>2425307</v>
      </c>
      <c r="Y88">
        <v>1873092</v>
      </c>
      <c r="Z88">
        <v>1725144.8</v>
      </c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</row>
    <row r="89" spans="1:75" x14ac:dyDescent="0.25">
      <c r="A89" t="s">
        <v>107</v>
      </c>
      <c r="B89" t="s">
        <v>108</v>
      </c>
      <c r="C89" t="s">
        <v>109</v>
      </c>
      <c r="D89" t="s">
        <v>110</v>
      </c>
      <c r="E89" t="s">
        <v>111</v>
      </c>
      <c r="F89" t="s">
        <v>112</v>
      </c>
      <c r="G89" t="s">
        <v>113</v>
      </c>
      <c r="H89" t="s">
        <v>114</v>
      </c>
      <c r="I89" t="s">
        <v>115</v>
      </c>
      <c r="J89" t="s">
        <v>116</v>
      </c>
      <c r="K89" t="s">
        <v>117</v>
      </c>
      <c r="L89" t="s">
        <v>118</v>
      </c>
      <c r="M89" t="s">
        <v>119</v>
      </c>
      <c r="N89" t="s">
        <v>120</v>
      </c>
      <c r="O89" t="s">
        <v>121</v>
      </c>
      <c r="P89" t="s">
        <v>122</v>
      </c>
      <c r="Q89" t="s">
        <v>123</v>
      </c>
      <c r="R89" t="s">
        <v>124</v>
      </c>
      <c r="S89" t="s">
        <v>125</v>
      </c>
      <c r="T89" t="s">
        <v>126</v>
      </c>
      <c r="U89" t="s">
        <v>127</v>
      </c>
      <c r="V89" t="s">
        <v>128</v>
      </c>
      <c r="W89" t="s">
        <v>129</v>
      </c>
      <c r="X89" t="s">
        <v>130</v>
      </c>
      <c r="Y89" t="s">
        <v>131</v>
      </c>
      <c r="Z89" t="s">
        <v>132</v>
      </c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</row>
    <row r="90" spans="1:75" x14ac:dyDescent="0.25">
      <c r="A90" t="s">
        <v>133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</row>
    <row r="91" spans="1:75" x14ac:dyDescent="0.25">
      <c r="A91" t="s">
        <v>134</v>
      </c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</row>
    <row r="92" spans="1:75" x14ac:dyDescent="0.25">
      <c r="A92" t="s">
        <v>135</v>
      </c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</row>
    <row r="93" spans="1:75" x14ac:dyDescent="0.25">
      <c r="A93" t="s">
        <v>136</v>
      </c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</row>
    <row r="94" spans="1:7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</row>
    <row r="95" spans="1:7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</row>
    <row r="96" spans="1:7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</row>
    <row r="97" spans="1:7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</row>
    <row r="98" spans="1:7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</row>
    <row r="99" spans="1:7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</row>
    <row r="100" spans="1:7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</row>
    <row r="101" spans="1:7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</row>
    <row r="102" spans="1:7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</row>
    <row r="103" spans="1:7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</row>
    <row r="104" spans="1:7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</row>
    <row r="105" spans="1:7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</row>
    <row r="106" spans="1:75" x14ac:dyDescent="0.25">
      <c r="BD106" s="5"/>
    </row>
    <row r="107" spans="1:75" x14ac:dyDescent="0.25">
      <c r="BD107" s="5"/>
    </row>
    <row r="108" spans="1:75" x14ac:dyDescent="0.25">
      <c r="BD108" s="5"/>
    </row>
    <row r="109" spans="1:75" x14ac:dyDescent="0.25">
      <c r="BD109" s="5"/>
    </row>
    <row r="110" spans="1:75" x14ac:dyDescent="0.25">
      <c r="BD110" s="5"/>
    </row>
    <row r="111" spans="1:75" x14ac:dyDescent="0.25">
      <c r="BD111" s="5"/>
    </row>
    <row r="112" spans="1:75" x14ac:dyDescent="0.25">
      <c r="BD112" s="5"/>
    </row>
    <row r="113" spans="1:75" x14ac:dyDescent="0.25">
      <c r="BD113" s="5"/>
    </row>
    <row r="114" spans="1:75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75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spans="1:75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</row>
    <row r="117" spans="1:75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</row>
    <row r="118" spans="1:75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</row>
    <row r="119" spans="1:75" x14ac:dyDescent="0.25">
      <c r="A119" s="6" t="s">
        <v>137</v>
      </c>
      <c r="B119" s="7">
        <f>IFERROR(INDEX(B$3:B$117,MATCH($A$119,$A$3:$A$117,0),1),0)</f>
        <v>0</v>
      </c>
      <c r="C119" s="7">
        <f t="shared" ref="C119:BN119" si="0">IFERROR(INDEX(C$3:C$117,MATCH($A$119,$A$3:$A$117,0),1),0)</f>
        <v>0</v>
      </c>
      <c r="D119" s="7">
        <f t="shared" si="0"/>
        <v>0</v>
      </c>
      <c r="E119" s="7">
        <f t="shared" si="0"/>
        <v>0</v>
      </c>
      <c r="F119" s="7">
        <f t="shared" si="0"/>
        <v>0</v>
      </c>
      <c r="G119" s="7">
        <f t="shared" si="0"/>
        <v>0</v>
      </c>
      <c r="H119" s="7">
        <f t="shared" si="0"/>
        <v>0</v>
      </c>
      <c r="I119" s="7">
        <f t="shared" si="0"/>
        <v>0</v>
      </c>
      <c r="J119" s="7">
        <f t="shared" si="0"/>
        <v>0</v>
      </c>
      <c r="K119" s="7">
        <f t="shared" si="0"/>
        <v>0</v>
      </c>
      <c r="L119" s="7">
        <f t="shared" si="0"/>
        <v>0</v>
      </c>
      <c r="M119" s="7">
        <f t="shared" si="0"/>
        <v>0</v>
      </c>
      <c r="N119" s="7">
        <f t="shared" si="0"/>
        <v>0</v>
      </c>
      <c r="O119" s="7">
        <f t="shared" si="0"/>
        <v>0</v>
      </c>
      <c r="P119" s="7">
        <f t="shared" si="0"/>
        <v>0</v>
      </c>
      <c r="Q119" s="7">
        <f t="shared" si="0"/>
        <v>0</v>
      </c>
      <c r="R119" s="7">
        <f t="shared" si="0"/>
        <v>0</v>
      </c>
      <c r="S119" s="7">
        <f t="shared" si="0"/>
        <v>0</v>
      </c>
      <c r="T119" s="7">
        <f t="shared" si="0"/>
        <v>0</v>
      </c>
      <c r="U119" s="7">
        <f t="shared" si="0"/>
        <v>0</v>
      </c>
      <c r="V119" s="7">
        <f t="shared" si="0"/>
        <v>0</v>
      </c>
      <c r="W119" s="7">
        <f t="shared" si="0"/>
        <v>0</v>
      </c>
      <c r="X119" s="7">
        <f t="shared" si="0"/>
        <v>0</v>
      </c>
      <c r="Y119" s="7">
        <f t="shared" si="0"/>
        <v>0</v>
      </c>
      <c r="Z119" s="7">
        <f t="shared" si="0"/>
        <v>0</v>
      </c>
      <c r="AA119" s="7">
        <f t="shared" si="0"/>
        <v>0</v>
      </c>
      <c r="AB119" s="7">
        <f t="shared" si="0"/>
        <v>0</v>
      </c>
      <c r="AC119" s="7">
        <f t="shared" si="0"/>
        <v>0</v>
      </c>
      <c r="AD119" s="7">
        <f t="shared" si="0"/>
        <v>0</v>
      </c>
      <c r="AE119" s="7">
        <f t="shared" si="0"/>
        <v>0</v>
      </c>
      <c r="AF119" s="7">
        <f t="shared" si="0"/>
        <v>0</v>
      </c>
      <c r="AG119" s="7">
        <f t="shared" si="0"/>
        <v>0</v>
      </c>
      <c r="AH119" s="7">
        <f t="shared" si="0"/>
        <v>0</v>
      </c>
      <c r="AI119" s="7">
        <f t="shared" si="0"/>
        <v>0</v>
      </c>
      <c r="AJ119" s="7">
        <f t="shared" si="0"/>
        <v>0</v>
      </c>
      <c r="AK119" s="7">
        <f t="shared" si="0"/>
        <v>0</v>
      </c>
      <c r="AL119" s="7">
        <f t="shared" si="0"/>
        <v>0</v>
      </c>
      <c r="AM119" s="7">
        <f t="shared" si="0"/>
        <v>0</v>
      </c>
      <c r="AN119" s="7">
        <f t="shared" si="0"/>
        <v>0</v>
      </c>
      <c r="AO119" s="7">
        <f t="shared" si="0"/>
        <v>0</v>
      </c>
      <c r="AP119" s="7">
        <f t="shared" si="0"/>
        <v>0</v>
      </c>
      <c r="AQ119" s="7">
        <f t="shared" si="0"/>
        <v>0</v>
      </c>
      <c r="AR119" s="7">
        <f t="shared" si="0"/>
        <v>0</v>
      </c>
      <c r="AS119" s="7">
        <f t="shared" si="0"/>
        <v>0</v>
      </c>
      <c r="AT119" s="7">
        <f t="shared" si="0"/>
        <v>0</v>
      </c>
      <c r="AU119" s="7">
        <f t="shared" si="0"/>
        <v>0</v>
      </c>
      <c r="AV119" s="7">
        <f t="shared" si="0"/>
        <v>0</v>
      </c>
      <c r="AW119" s="7">
        <f t="shared" si="0"/>
        <v>0</v>
      </c>
      <c r="AX119" s="7">
        <f t="shared" si="0"/>
        <v>0</v>
      </c>
      <c r="AY119" s="7">
        <f t="shared" si="0"/>
        <v>0</v>
      </c>
      <c r="AZ119" s="7">
        <f t="shared" si="0"/>
        <v>0</v>
      </c>
      <c r="BA119" s="7">
        <f t="shared" si="0"/>
        <v>0</v>
      </c>
      <c r="BB119" s="7">
        <f t="shared" si="0"/>
        <v>0</v>
      </c>
      <c r="BC119" s="7">
        <f t="shared" si="0"/>
        <v>0</v>
      </c>
      <c r="BD119" s="7">
        <f t="shared" si="0"/>
        <v>0</v>
      </c>
      <c r="BE119" s="7">
        <f t="shared" si="0"/>
        <v>0</v>
      </c>
      <c r="BF119" s="7">
        <f t="shared" si="0"/>
        <v>0</v>
      </c>
      <c r="BG119" s="7">
        <f t="shared" si="0"/>
        <v>0</v>
      </c>
      <c r="BH119" s="7">
        <f t="shared" si="0"/>
        <v>0</v>
      </c>
      <c r="BI119" s="7">
        <f t="shared" si="0"/>
        <v>0</v>
      </c>
      <c r="BJ119" s="7">
        <f t="shared" si="0"/>
        <v>0</v>
      </c>
      <c r="BK119" s="7">
        <f t="shared" si="0"/>
        <v>0</v>
      </c>
      <c r="BL119" s="7">
        <f t="shared" si="0"/>
        <v>0</v>
      </c>
      <c r="BM119" s="7">
        <f t="shared" si="0"/>
        <v>0</v>
      </c>
      <c r="BN119" s="7">
        <f t="shared" si="0"/>
        <v>0</v>
      </c>
    </row>
    <row r="120" spans="1:75" x14ac:dyDescent="0.25">
      <c r="A120" s="6" t="s">
        <v>65</v>
      </c>
      <c r="B120" s="7">
        <f>IFERROR(INDEX(B$3:B$117,MATCH($A$120,$A$3:$A$117,0),1),0)</f>
        <v>0</v>
      </c>
      <c r="C120" s="7">
        <f t="shared" ref="C120:BN120" si="1">IFERROR(INDEX(C$3:C$117,MATCH($A$120,$A$3:$A$117,0),1),0)</f>
        <v>0</v>
      </c>
      <c r="D120" s="7">
        <f t="shared" si="1"/>
        <v>0</v>
      </c>
      <c r="E120" s="7">
        <f t="shared" si="1"/>
        <v>0</v>
      </c>
      <c r="F120" s="7">
        <f t="shared" si="1"/>
        <v>0</v>
      </c>
      <c r="G120" s="7">
        <f t="shared" si="1"/>
        <v>0</v>
      </c>
      <c r="H120" s="7">
        <f t="shared" si="1"/>
        <v>0</v>
      </c>
      <c r="I120" s="7">
        <f t="shared" si="1"/>
        <v>0</v>
      </c>
      <c r="J120" s="7">
        <f t="shared" si="1"/>
        <v>0</v>
      </c>
      <c r="K120" s="7">
        <f t="shared" si="1"/>
        <v>0</v>
      </c>
      <c r="L120" s="7">
        <f t="shared" si="1"/>
        <v>0</v>
      </c>
      <c r="M120" s="7">
        <f t="shared" si="1"/>
        <v>0</v>
      </c>
      <c r="N120" s="7">
        <f t="shared" si="1"/>
        <v>0</v>
      </c>
      <c r="O120" s="7">
        <f t="shared" si="1"/>
        <v>0</v>
      </c>
      <c r="P120" s="7">
        <f t="shared" si="1"/>
        <v>0</v>
      </c>
      <c r="Q120" s="7">
        <f t="shared" si="1"/>
        <v>0</v>
      </c>
      <c r="R120" s="7">
        <f t="shared" si="1"/>
        <v>0</v>
      </c>
      <c r="S120" s="7">
        <f t="shared" si="1"/>
        <v>0</v>
      </c>
      <c r="T120" s="7">
        <f t="shared" si="1"/>
        <v>0</v>
      </c>
      <c r="U120" s="7">
        <f t="shared" si="1"/>
        <v>0</v>
      </c>
      <c r="V120" s="7">
        <f t="shared" si="1"/>
        <v>0</v>
      </c>
      <c r="W120" s="7">
        <f t="shared" si="1"/>
        <v>0</v>
      </c>
      <c r="X120" s="7">
        <f t="shared" si="1"/>
        <v>0</v>
      </c>
      <c r="Y120" s="7">
        <f t="shared" si="1"/>
        <v>150000</v>
      </c>
      <c r="Z120" s="7">
        <f t="shared" si="1"/>
        <v>0</v>
      </c>
      <c r="AA120" s="7">
        <f t="shared" si="1"/>
        <v>0</v>
      </c>
      <c r="AB120" s="7">
        <f t="shared" si="1"/>
        <v>0</v>
      </c>
      <c r="AC120" s="7">
        <f t="shared" si="1"/>
        <v>0</v>
      </c>
      <c r="AD120" s="7">
        <f t="shared" si="1"/>
        <v>0</v>
      </c>
      <c r="AE120" s="7">
        <f t="shared" si="1"/>
        <v>0</v>
      </c>
      <c r="AF120" s="7">
        <f t="shared" si="1"/>
        <v>0</v>
      </c>
      <c r="AG120" s="7">
        <f t="shared" si="1"/>
        <v>0</v>
      </c>
      <c r="AH120" s="7">
        <f t="shared" si="1"/>
        <v>0</v>
      </c>
      <c r="AI120" s="7">
        <f t="shared" si="1"/>
        <v>0</v>
      </c>
      <c r="AJ120" s="7">
        <f t="shared" si="1"/>
        <v>0</v>
      </c>
      <c r="AK120" s="7">
        <f t="shared" si="1"/>
        <v>0</v>
      </c>
      <c r="AL120" s="7">
        <f t="shared" si="1"/>
        <v>0</v>
      </c>
      <c r="AM120" s="7">
        <f t="shared" si="1"/>
        <v>0</v>
      </c>
      <c r="AN120" s="7">
        <f t="shared" si="1"/>
        <v>0</v>
      </c>
      <c r="AO120" s="7">
        <f t="shared" si="1"/>
        <v>0</v>
      </c>
      <c r="AP120" s="7">
        <f t="shared" si="1"/>
        <v>0</v>
      </c>
      <c r="AQ120" s="7">
        <f t="shared" si="1"/>
        <v>0</v>
      </c>
      <c r="AR120" s="7">
        <f t="shared" si="1"/>
        <v>0</v>
      </c>
      <c r="AS120" s="7">
        <f t="shared" si="1"/>
        <v>0</v>
      </c>
      <c r="AT120" s="7">
        <f t="shared" si="1"/>
        <v>0</v>
      </c>
      <c r="AU120" s="7">
        <f t="shared" si="1"/>
        <v>0</v>
      </c>
      <c r="AV120" s="7">
        <f t="shared" si="1"/>
        <v>0</v>
      </c>
      <c r="AW120" s="7">
        <f t="shared" si="1"/>
        <v>0</v>
      </c>
      <c r="AX120" s="7">
        <f t="shared" si="1"/>
        <v>0</v>
      </c>
      <c r="AY120" s="7">
        <f t="shared" si="1"/>
        <v>0</v>
      </c>
      <c r="AZ120" s="7">
        <f t="shared" si="1"/>
        <v>0</v>
      </c>
      <c r="BA120" s="7">
        <f t="shared" si="1"/>
        <v>0</v>
      </c>
      <c r="BB120" s="7">
        <f t="shared" si="1"/>
        <v>0</v>
      </c>
      <c r="BC120" s="7">
        <f t="shared" si="1"/>
        <v>0</v>
      </c>
      <c r="BD120" s="7">
        <f t="shared" si="1"/>
        <v>0</v>
      </c>
      <c r="BE120" s="7">
        <f t="shared" si="1"/>
        <v>0</v>
      </c>
      <c r="BF120" s="7">
        <f t="shared" si="1"/>
        <v>0</v>
      </c>
      <c r="BG120" s="7">
        <f t="shared" si="1"/>
        <v>0</v>
      </c>
      <c r="BH120" s="7">
        <f t="shared" si="1"/>
        <v>0</v>
      </c>
      <c r="BI120" s="7">
        <f t="shared" si="1"/>
        <v>0</v>
      </c>
      <c r="BJ120" s="7">
        <f t="shared" si="1"/>
        <v>0</v>
      </c>
      <c r="BK120" s="7">
        <f t="shared" si="1"/>
        <v>0</v>
      </c>
      <c r="BL120" s="7">
        <f t="shared" si="1"/>
        <v>0</v>
      </c>
      <c r="BM120" s="7">
        <f t="shared" si="1"/>
        <v>0</v>
      </c>
      <c r="BN120" s="7">
        <f t="shared" si="1"/>
        <v>0</v>
      </c>
    </row>
    <row r="121" spans="1:75" x14ac:dyDescent="0.25">
      <c r="A121" s="6" t="s">
        <v>66</v>
      </c>
      <c r="B121" s="7">
        <f>IFERROR(INDEX(B$3:B$117,MATCH($A$121,$A$3:$A$117,0),1),0)</f>
        <v>0</v>
      </c>
      <c r="C121" s="7">
        <f t="shared" ref="C121:BN121" si="2">IFERROR(INDEX(C$3:C$117,MATCH($A$121,$A$3:$A$117,0),1),0)</f>
        <v>0</v>
      </c>
      <c r="D121" s="7">
        <f t="shared" si="2"/>
        <v>0</v>
      </c>
      <c r="E121" s="7">
        <f t="shared" si="2"/>
        <v>0</v>
      </c>
      <c r="F121" s="7">
        <f t="shared" si="2"/>
        <v>0</v>
      </c>
      <c r="G121" s="7">
        <f t="shared" si="2"/>
        <v>0</v>
      </c>
      <c r="H121" s="7">
        <f t="shared" si="2"/>
        <v>0</v>
      </c>
      <c r="I121" s="7">
        <f t="shared" si="2"/>
        <v>0</v>
      </c>
      <c r="J121" s="7">
        <f t="shared" si="2"/>
        <v>0</v>
      </c>
      <c r="K121" s="7">
        <f t="shared" si="2"/>
        <v>0</v>
      </c>
      <c r="L121" s="7">
        <f t="shared" si="2"/>
        <v>0</v>
      </c>
      <c r="M121" s="7">
        <f t="shared" si="2"/>
        <v>0</v>
      </c>
      <c r="N121" s="7">
        <f t="shared" si="2"/>
        <v>0</v>
      </c>
      <c r="O121" s="7">
        <f t="shared" si="2"/>
        <v>0</v>
      </c>
      <c r="P121" s="7">
        <f t="shared" si="2"/>
        <v>0</v>
      </c>
      <c r="Q121" s="7">
        <f t="shared" si="2"/>
        <v>0</v>
      </c>
      <c r="R121" s="7">
        <f t="shared" si="2"/>
        <v>0</v>
      </c>
      <c r="S121" s="7">
        <f t="shared" si="2"/>
        <v>0</v>
      </c>
      <c r="T121" s="7">
        <f t="shared" si="2"/>
        <v>0</v>
      </c>
      <c r="U121" s="7">
        <f t="shared" si="2"/>
        <v>0</v>
      </c>
      <c r="V121" s="7">
        <f t="shared" si="2"/>
        <v>0</v>
      </c>
      <c r="W121" s="7">
        <f t="shared" si="2"/>
        <v>0</v>
      </c>
      <c r="X121" s="7">
        <f t="shared" si="2"/>
        <v>0</v>
      </c>
      <c r="Y121" s="7">
        <f t="shared" si="2"/>
        <v>94000</v>
      </c>
      <c r="Z121" s="7">
        <f t="shared" si="2"/>
        <v>248000</v>
      </c>
      <c r="AA121" s="7">
        <f t="shared" si="2"/>
        <v>0</v>
      </c>
      <c r="AB121" s="7">
        <f t="shared" si="2"/>
        <v>0</v>
      </c>
      <c r="AC121" s="7">
        <f t="shared" si="2"/>
        <v>0</v>
      </c>
      <c r="AD121" s="7">
        <f t="shared" si="2"/>
        <v>0</v>
      </c>
      <c r="AE121" s="7">
        <f t="shared" si="2"/>
        <v>0</v>
      </c>
      <c r="AF121" s="7">
        <f t="shared" si="2"/>
        <v>0</v>
      </c>
      <c r="AG121" s="7">
        <f t="shared" si="2"/>
        <v>0</v>
      </c>
      <c r="AH121" s="7">
        <f t="shared" si="2"/>
        <v>0</v>
      </c>
      <c r="AI121" s="7">
        <f t="shared" si="2"/>
        <v>0</v>
      </c>
      <c r="AJ121" s="7">
        <f t="shared" si="2"/>
        <v>0</v>
      </c>
      <c r="AK121" s="7">
        <f t="shared" si="2"/>
        <v>0</v>
      </c>
      <c r="AL121" s="7">
        <f t="shared" si="2"/>
        <v>0</v>
      </c>
      <c r="AM121" s="7">
        <f t="shared" si="2"/>
        <v>0</v>
      </c>
      <c r="AN121" s="7">
        <f t="shared" si="2"/>
        <v>0</v>
      </c>
      <c r="AO121" s="7">
        <f t="shared" si="2"/>
        <v>0</v>
      </c>
      <c r="AP121" s="7">
        <f t="shared" si="2"/>
        <v>0</v>
      </c>
      <c r="AQ121" s="7">
        <f t="shared" si="2"/>
        <v>0</v>
      </c>
      <c r="AR121" s="7">
        <f t="shared" si="2"/>
        <v>0</v>
      </c>
      <c r="AS121" s="7">
        <f t="shared" si="2"/>
        <v>0</v>
      </c>
      <c r="AT121" s="7">
        <f t="shared" si="2"/>
        <v>0</v>
      </c>
      <c r="AU121" s="7">
        <f t="shared" si="2"/>
        <v>0</v>
      </c>
      <c r="AV121" s="7">
        <f t="shared" si="2"/>
        <v>0</v>
      </c>
      <c r="AW121" s="7">
        <f t="shared" si="2"/>
        <v>0</v>
      </c>
      <c r="AX121" s="7">
        <f t="shared" si="2"/>
        <v>0</v>
      </c>
      <c r="AY121" s="7">
        <f t="shared" si="2"/>
        <v>0</v>
      </c>
      <c r="AZ121" s="7">
        <f t="shared" si="2"/>
        <v>0</v>
      </c>
      <c r="BA121" s="7">
        <f t="shared" si="2"/>
        <v>0</v>
      </c>
      <c r="BB121" s="7">
        <f t="shared" si="2"/>
        <v>0</v>
      </c>
      <c r="BC121" s="7">
        <f t="shared" si="2"/>
        <v>0</v>
      </c>
      <c r="BD121" s="7">
        <f t="shared" si="2"/>
        <v>0</v>
      </c>
      <c r="BE121" s="7">
        <f t="shared" si="2"/>
        <v>0</v>
      </c>
      <c r="BF121" s="7">
        <f t="shared" si="2"/>
        <v>0</v>
      </c>
      <c r="BG121" s="7">
        <f t="shared" si="2"/>
        <v>0</v>
      </c>
      <c r="BH121" s="7">
        <f t="shared" si="2"/>
        <v>0</v>
      </c>
      <c r="BI121" s="7">
        <f t="shared" si="2"/>
        <v>0</v>
      </c>
      <c r="BJ121" s="7">
        <f t="shared" si="2"/>
        <v>0</v>
      </c>
      <c r="BK121" s="7">
        <f t="shared" si="2"/>
        <v>0</v>
      </c>
      <c r="BL121" s="7">
        <f t="shared" si="2"/>
        <v>0</v>
      </c>
      <c r="BM121" s="7">
        <f t="shared" si="2"/>
        <v>0</v>
      </c>
      <c r="BN121" s="7">
        <f t="shared" si="2"/>
        <v>0</v>
      </c>
    </row>
    <row r="122" spans="1:75" x14ac:dyDescent="0.25">
      <c r="A122" s="6" t="s">
        <v>78</v>
      </c>
      <c r="B122" s="7">
        <f>IFERROR(INDEX(B$3:B$117,MATCH($A$122,$A3:$A$117,0),1),0)</f>
        <v>0</v>
      </c>
      <c r="C122" s="7">
        <f>IFERROR(INDEX(C$3:C$117,MATCH($A$122,$A3:$A$117,0),1),0)</f>
        <v>0</v>
      </c>
      <c r="D122" s="7">
        <f>IFERROR(INDEX(D$3:D$117,MATCH($A$122,$A3:$A$117,0),1),0)</f>
        <v>0</v>
      </c>
      <c r="E122" s="7">
        <f>IFERROR(INDEX(E$3:E$117,MATCH($A$122,$A3:$A$117,0),1),0)</f>
        <v>0</v>
      </c>
      <c r="F122" s="7">
        <f>IFERROR(INDEX(F$3:F$117,MATCH($A$122,$A3:$A$117,0),1),0)</f>
        <v>0</v>
      </c>
      <c r="G122" s="7">
        <f>IFERROR(INDEX(G$3:G$117,MATCH($A$122,$A3:$A$117,0),1),0)</f>
        <v>0</v>
      </c>
      <c r="H122" s="7">
        <f>IFERROR(INDEX(H$3:H$117,MATCH($A$122,$A3:$A$117,0),1),0)</f>
        <v>0</v>
      </c>
      <c r="I122" s="7">
        <f>IFERROR(INDEX(I$3:I$117,MATCH($A$122,$A3:$A$117,0),1),0)</f>
        <v>0</v>
      </c>
      <c r="J122" s="7">
        <f>IFERROR(INDEX(J$3:J$117,MATCH($A$122,$A3:$A$117,0),1),0)</f>
        <v>0</v>
      </c>
      <c r="K122" s="7">
        <f>IFERROR(INDEX(K$3:K$117,MATCH($A$122,$A3:$A$117,0),1),0)</f>
        <v>0</v>
      </c>
      <c r="L122" s="7">
        <f>IFERROR(INDEX(L$3:L$117,MATCH($A$122,$A3:$A$117,0),1),0)</f>
        <v>0</v>
      </c>
      <c r="M122" s="7">
        <f>IFERROR(INDEX(M$3:M$117,MATCH($A$122,$A3:$A$117,0),1),0)</f>
        <v>0</v>
      </c>
      <c r="N122" s="7">
        <f>IFERROR(INDEX(N$3:N$117,MATCH($A$122,$A3:$A$117,0),1),0)</f>
        <v>0</v>
      </c>
      <c r="O122" s="7">
        <f>IFERROR(INDEX(O$3:O$117,MATCH($A$122,$A3:$A$117,0),1),0)</f>
        <v>0</v>
      </c>
      <c r="P122" s="7">
        <f>IFERROR(INDEX(P$3:P$117,MATCH($A$122,$A3:$A$117,0),1),0)</f>
        <v>0</v>
      </c>
      <c r="Q122" s="7">
        <f>IFERROR(INDEX(Q$3:Q$117,MATCH($A$122,$A3:$A$117,0),1),0)</f>
        <v>0</v>
      </c>
      <c r="R122" s="7">
        <f>IFERROR(INDEX(R$3:R$117,MATCH($A$122,$A3:$A$117,0),1),0)</f>
        <v>0</v>
      </c>
      <c r="S122" s="7">
        <f>IFERROR(INDEX(S$3:S$117,MATCH($A$122,$A3:$A$117,0),1),0)</f>
        <v>0</v>
      </c>
      <c r="T122" s="7">
        <f>IFERROR(INDEX(T$3:T$117,MATCH($A$122,$A3:$A$117,0),1),0)</f>
        <v>0</v>
      </c>
      <c r="U122" s="7">
        <f>IFERROR(INDEX(U$3:U$117,MATCH($A$122,$A3:$A$117,0),1),0)</f>
        <v>0</v>
      </c>
      <c r="V122" s="7">
        <f>IFERROR(INDEX(V$3:V$117,MATCH($A$122,$A3:$A$117,0),1),0)</f>
        <v>0</v>
      </c>
      <c r="W122" s="7">
        <f>IFERROR(INDEX(W$3:W$117,MATCH($A$122,$A3:$A$117,0),1),0)</f>
        <v>0</v>
      </c>
      <c r="X122" s="7">
        <f>IFERROR(INDEX(X$3:X$117,MATCH($A$122,$A3:$A$117,0),1),0)</f>
        <v>0</v>
      </c>
      <c r="Y122" s="7">
        <f>IFERROR(INDEX(Y$3:Y$117,MATCH($A$122,$A3:$A$117,0),1),0)</f>
        <v>519000</v>
      </c>
      <c r="Z122" s="7">
        <f>IFERROR(INDEX(Z$3:Z$117,MATCH($A$122,$A3:$A$117,0),1),0)</f>
        <v>381000</v>
      </c>
      <c r="AA122" s="7">
        <f>IFERROR(INDEX(AA$3:AA$117,MATCH($A$122,$A3:$A$117,0),1),0)</f>
        <v>0</v>
      </c>
      <c r="AB122" s="7">
        <f>IFERROR(INDEX(AB$3:AB$117,MATCH($A$122,$A3:$A$117,0),1),0)</f>
        <v>0</v>
      </c>
      <c r="AC122" s="7">
        <f>IFERROR(INDEX(AC$3:AC$117,MATCH($A$122,$A3:$A$117,0),1),0)</f>
        <v>0</v>
      </c>
      <c r="AD122" s="7">
        <f>IFERROR(INDEX(AD$3:AD$117,MATCH($A$122,$A3:$A$117,0),1),0)</f>
        <v>0</v>
      </c>
      <c r="AE122" s="7">
        <f>IFERROR(INDEX(AE$3:AE$117,MATCH($A$122,$A3:$A$117,0),1),0)</f>
        <v>0</v>
      </c>
      <c r="AF122" s="7">
        <f>IFERROR(INDEX(AF$3:AF$117,MATCH($A$122,$A3:$A$117,0),1),0)</f>
        <v>0</v>
      </c>
      <c r="AG122" s="7">
        <f>IFERROR(INDEX(AG$3:AG$117,MATCH($A$122,$A3:$A$117,0),1),0)</f>
        <v>0</v>
      </c>
      <c r="AH122" s="7">
        <f>IFERROR(INDEX(AH$3:AH$117,MATCH($A$122,$A3:$A$117,0),1),0)</f>
        <v>0</v>
      </c>
      <c r="AI122" s="7">
        <f>IFERROR(INDEX(AI$3:AI$117,MATCH($A$122,$A3:$A$117,0),1),0)</f>
        <v>0</v>
      </c>
      <c r="AJ122" s="7">
        <f>IFERROR(INDEX(AJ$3:AJ$117,MATCH($A$122,$A3:$A$117,0),1),0)</f>
        <v>0</v>
      </c>
      <c r="AK122" s="7">
        <f>IFERROR(INDEX(AK$3:AK$117,MATCH($A$122,$A3:$A$117,0),1),0)</f>
        <v>0</v>
      </c>
      <c r="AL122" s="7">
        <f>IFERROR(INDEX(AL$3:AL$117,MATCH($A$122,$A3:$A$117,0),1),0)</f>
        <v>0</v>
      </c>
      <c r="AM122" s="7">
        <f>IFERROR(INDEX(AM$3:AM$117,MATCH($A$122,$A3:$A$117,0),1),0)</f>
        <v>0</v>
      </c>
      <c r="AN122" s="7">
        <f>IFERROR(INDEX(AN$3:AN$117,MATCH($A$122,$A3:$A$117,0),1),0)</f>
        <v>0</v>
      </c>
      <c r="AO122" s="7">
        <f>IFERROR(INDEX(AO$3:AO$117,MATCH($A$122,$A3:$A$117,0),1),0)</f>
        <v>0</v>
      </c>
      <c r="AP122" s="7">
        <f>IFERROR(INDEX(AP$3:AP$117,MATCH($A$122,$A3:$A$117,0),1),0)</f>
        <v>0</v>
      </c>
      <c r="AQ122" s="7">
        <f>IFERROR(INDEX(AQ$3:AQ$117,MATCH($A$122,$A3:$A$117,0),1),0)</f>
        <v>0</v>
      </c>
      <c r="AR122" s="7">
        <f>IFERROR(INDEX(AR$3:AR$117,MATCH($A$122,$A3:$A$117,0),1),0)</f>
        <v>0</v>
      </c>
      <c r="AS122" s="7">
        <f>IFERROR(INDEX(AS$3:AS$117,MATCH($A$122,$A3:$A$117,0),1),0)</f>
        <v>0</v>
      </c>
      <c r="AT122" s="7">
        <f>IFERROR(INDEX(AT$3:AT$117,MATCH($A$122,$A3:$A$117,0),1),0)</f>
        <v>0</v>
      </c>
      <c r="AU122" s="7">
        <f>IFERROR(INDEX(AU$3:AU$117,MATCH($A$122,$A3:$A$117,0),1),0)</f>
        <v>0</v>
      </c>
      <c r="AV122" s="7">
        <f>IFERROR(INDEX(AV$3:AV$117,MATCH($A$122,$A3:$A$117,0),1),0)</f>
        <v>0</v>
      </c>
      <c r="AW122" s="7">
        <f>IFERROR(INDEX(AW$3:AW$117,MATCH($A$122,$A3:$A$117,0),1),0)</f>
        <v>0</v>
      </c>
      <c r="AX122" s="7">
        <f>IFERROR(INDEX(AX$3:AX$117,MATCH($A$122,$A3:$A$117,0),1),0)</f>
        <v>0</v>
      </c>
      <c r="AY122" s="7">
        <f>IFERROR(INDEX(AY$3:AY$117,MATCH($A$122,$A3:$A$117,0),1),0)</f>
        <v>0</v>
      </c>
      <c r="AZ122" s="7">
        <f>IFERROR(INDEX(AZ$3:AZ$117,MATCH($A$122,$A3:$A$117,0),1),0)</f>
        <v>0</v>
      </c>
      <c r="BA122" s="7">
        <f>IFERROR(INDEX(BA$3:BA$117,MATCH($A$122,$A3:$A$117,0),1),0)</f>
        <v>0</v>
      </c>
      <c r="BB122" s="7">
        <f>IFERROR(INDEX(BB$3:BB$117,MATCH($A$122,$A3:$A$117,0),1),0)</f>
        <v>0</v>
      </c>
      <c r="BC122" s="7">
        <f>IFERROR(INDEX(BC$3:BC$117,MATCH($A$122,$A3:$A$117,0),1),0)</f>
        <v>0</v>
      </c>
      <c r="BD122" s="7">
        <f>IFERROR(INDEX(BD$3:BD$117,MATCH($A$122,$A3:$A$117,0),1),0)</f>
        <v>0</v>
      </c>
      <c r="BE122" s="7">
        <f>IFERROR(INDEX(BE$3:BE$117,MATCH($A$122,$A3:$A$117,0),1),0)</f>
        <v>0</v>
      </c>
      <c r="BF122" s="7">
        <f>IFERROR(INDEX(BF$3:BF$117,MATCH($A$122,$A3:$A$117,0),1),0)</f>
        <v>0</v>
      </c>
      <c r="BG122" s="7">
        <f>IFERROR(INDEX(BG$3:BG$117,MATCH($A$122,$A3:$A$117,0),1),0)</f>
        <v>0</v>
      </c>
      <c r="BH122" s="7">
        <f>IFERROR(INDEX(BH$3:BH$117,MATCH($A$122,$A3:$A$117,0),1),0)</f>
        <v>0</v>
      </c>
      <c r="BI122" s="7">
        <f>IFERROR(INDEX(BI$3:BI$117,MATCH($A$122,$A3:$A$117,0),1),0)</f>
        <v>0</v>
      </c>
      <c r="BJ122" s="7">
        <f>IFERROR(INDEX(BJ$3:BJ$117,MATCH($A$122,$A3:$A$117,0),1),0)</f>
        <v>0</v>
      </c>
      <c r="BK122" s="7">
        <f>IFERROR(INDEX(BK$3:BK$117,MATCH($A$122,$A3:$A$117,0),1),0)</f>
        <v>0</v>
      </c>
      <c r="BL122" s="7">
        <f>IFERROR(INDEX(BL$3:BL$117,MATCH($A$122,$A3:$A$117,0),1),0)</f>
        <v>0</v>
      </c>
      <c r="BM122" s="7">
        <f>IFERROR(INDEX(BM$3:BM$117,MATCH($A$122,$A3:$A$117,0),1),0)</f>
        <v>0</v>
      </c>
      <c r="BN122" s="7">
        <f>IFERROR(INDEX(BN$3:BN$117,MATCH($A$122,$A3:$A$117,0),1),0)</f>
        <v>0</v>
      </c>
    </row>
    <row r="123" spans="1:75" s="5" customFormat="1" x14ac:dyDescent="0.25">
      <c r="A123" s="8" t="s">
        <v>138</v>
      </c>
      <c r="B123" s="5">
        <f>B119+B120+B121</f>
        <v>0</v>
      </c>
      <c r="C123" s="5">
        <f t="shared" ref="C123:BE123" si="3">C119+C120+C121</f>
        <v>0</v>
      </c>
      <c r="D123" s="5">
        <f t="shared" si="3"/>
        <v>0</v>
      </c>
      <c r="E123" s="5">
        <f t="shared" si="3"/>
        <v>0</v>
      </c>
      <c r="F123" s="5">
        <f t="shared" si="3"/>
        <v>0</v>
      </c>
      <c r="G123" s="5">
        <f t="shared" si="3"/>
        <v>0</v>
      </c>
      <c r="H123" s="5">
        <f t="shared" si="3"/>
        <v>0</v>
      </c>
      <c r="I123" s="5">
        <f t="shared" si="3"/>
        <v>0</v>
      </c>
      <c r="J123" s="5">
        <f t="shared" si="3"/>
        <v>0</v>
      </c>
      <c r="K123" s="5">
        <f t="shared" si="3"/>
        <v>0</v>
      </c>
      <c r="L123" s="5">
        <f t="shared" si="3"/>
        <v>0</v>
      </c>
      <c r="M123" s="5">
        <f t="shared" si="3"/>
        <v>0</v>
      </c>
      <c r="N123" s="5">
        <f t="shared" si="3"/>
        <v>0</v>
      </c>
      <c r="O123" s="5">
        <f t="shared" si="3"/>
        <v>0</v>
      </c>
      <c r="P123" s="5">
        <f t="shared" si="3"/>
        <v>0</v>
      </c>
      <c r="Q123" s="5">
        <f t="shared" si="3"/>
        <v>0</v>
      </c>
      <c r="R123" s="5">
        <f t="shared" si="3"/>
        <v>0</v>
      </c>
      <c r="S123" s="5">
        <f t="shared" si="3"/>
        <v>0</v>
      </c>
      <c r="T123" s="5">
        <f t="shared" si="3"/>
        <v>0</v>
      </c>
      <c r="U123" s="5">
        <f t="shared" si="3"/>
        <v>0</v>
      </c>
      <c r="V123" s="5">
        <f t="shared" si="3"/>
        <v>0</v>
      </c>
      <c r="W123" s="5">
        <f t="shared" si="3"/>
        <v>0</v>
      </c>
      <c r="X123" s="5">
        <f t="shared" si="3"/>
        <v>0</v>
      </c>
      <c r="Y123" s="5">
        <f t="shared" si="3"/>
        <v>244000</v>
      </c>
      <c r="Z123" s="5">
        <f t="shared" si="3"/>
        <v>248000</v>
      </c>
      <c r="AA123" s="5">
        <f t="shared" si="3"/>
        <v>0</v>
      </c>
      <c r="AB123" s="5">
        <f t="shared" si="3"/>
        <v>0</v>
      </c>
      <c r="AC123" s="5">
        <f t="shared" si="3"/>
        <v>0</v>
      </c>
      <c r="AD123" s="5">
        <f t="shared" si="3"/>
        <v>0</v>
      </c>
      <c r="AE123" s="5">
        <f t="shared" si="3"/>
        <v>0</v>
      </c>
      <c r="AF123" s="5">
        <f t="shared" si="3"/>
        <v>0</v>
      </c>
      <c r="AG123" s="5">
        <f t="shared" si="3"/>
        <v>0</v>
      </c>
      <c r="AH123" s="5">
        <f t="shared" si="3"/>
        <v>0</v>
      </c>
      <c r="AI123" s="5">
        <f t="shared" si="3"/>
        <v>0</v>
      </c>
      <c r="AJ123" s="5">
        <f t="shared" si="3"/>
        <v>0</v>
      </c>
      <c r="AK123" s="5">
        <f t="shared" si="3"/>
        <v>0</v>
      </c>
      <c r="AL123" s="5">
        <f t="shared" si="3"/>
        <v>0</v>
      </c>
      <c r="AM123" s="5">
        <f t="shared" si="3"/>
        <v>0</v>
      </c>
      <c r="AN123" s="5">
        <f t="shared" si="3"/>
        <v>0</v>
      </c>
      <c r="AO123" s="5">
        <f t="shared" si="3"/>
        <v>0</v>
      </c>
      <c r="AP123" s="5">
        <f t="shared" si="3"/>
        <v>0</v>
      </c>
      <c r="AQ123" s="5">
        <f t="shared" si="3"/>
        <v>0</v>
      </c>
      <c r="AR123" s="5">
        <f t="shared" si="3"/>
        <v>0</v>
      </c>
      <c r="AS123" s="5">
        <f t="shared" si="3"/>
        <v>0</v>
      </c>
      <c r="AT123" s="5">
        <f t="shared" si="3"/>
        <v>0</v>
      </c>
      <c r="AU123" s="5">
        <f t="shared" si="3"/>
        <v>0</v>
      </c>
      <c r="AV123" s="5">
        <f t="shared" si="3"/>
        <v>0</v>
      </c>
      <c r="AW123" s="5">
        <f t="shared" si="3"/>
        <v>0</v>
      </c>
      <c r="AX123" s="5">
        <f t="shared" si="3"/>
        <v>0</v>
      </c>
      <c r="AY123" s="5">
        <f t="shared" si="3"/>
        <v>0</v>
      </c>
      <c r="AZ123" s="5">
        <f t="shared" si="3"/>
        <v>0</v>
      </c>
      <c r="BA123" s="5">
        <f t="shared" si="3"/>
        <v>0</v>
      </c>
      <c r="BB123" s="5">
        <f t="shared" si="3"/>
        <v>0</v>
      </c>
      <c r="BC123" s="5">
        <f t="shared" si="3"/>
        <v>0</v>
      </c>
      <c r="BD123" s="5">
        <f t="shared" si="3"/>
        <v>0</v>
      </c>
      <c r="BE123" s="5">
        <f t="shared" si="3"/>
        <v>0</v>
      </c>
      <c r="BF123" s="5">
        <f t="shared" ref="BF123:BN123" si="4">+BF42+BF46+BF49</f>
        <v>0</v>
      </c>
      <c r="BG123" s="5">
        <f t="shared" si="4"/>
        <v>0</v>
      </c>
      <c r="BH123" s="5">
        <f t="shared" si="4"/>
        <v>0</v>
      </c>
      <c r="BI123" s="5">
        <f t="shared" si="4"/>
        <v>0</v>
      </c>
      <c r="BJ123" s="5">
        <f t="shared" si="4"/>
        <v>0</v>
      </c>
      <c r="BK123" s="5">
        <f t="shared" si="4"/>
        <v>0</v>
      </c>
      <c r="BL123" s="5">
        <f t="shared" si="4"/>
        <v>0</v>
      </c>
      <c r="BM123" s="5">
        <f t="shared" si="4"/>
        <v>0</v>
      </c>
      <c r="BN123" s="5">
        <f t="shared" si="4"/>
        <v>0</v>
      </c>
    </row>
    <row r="124" spans="1:75" s="5" customFormat="1" x14ac:dyDescent="0.25">
      <c r="A124" s="8" t="s">
        <v>139</v>
      </c>
      <c r="B124" s="5">
        <f>B122</f>
        <v>0</v>
      </c>
      <c r="C124" s="5">
        <f t="shared" ref="C124:BN124" si="5">C122</f>
        <v>0</v>
      </c>
      <c r="D124" s="5">
        <f t="shared" si="5"/>
        <v>0</v>
      </c>
      <c r="E124" s="5">
        <f t="shared" si="5"/>
        <v>0</v>
      </c>
      <c r="F124" s="5">
        <f t="shared" si="5"/>
        <v>0</v>
      </c>
      <c r="G124" s="5">
        <f t="shared" si="5"/>
        <v>0</v>
      </c>
      <c r="H124" s="5">
        <f t="shared" si="5"/>
        <v>0</v>
      </c>
      <c r="I124" s="5">
        <f t="shared" si="5"/>
        <v>0</v>
      </c>
      <c r="J124" s="5">
        <f t="shared" si="5"/>
        <v>0</v>
      </c>
      <c r="K124" s="5">
        <f t="shared" si="5"/>
        <v>0</v>
      </c>
      <c r="L124" s="5">
        <f t="shared" si="5"/>
        <v>0</v>
      </c>
      <c r="M124" s="5">
        <f t="shared" si="5"/>
        <v>0</v>
      </c>
      <c r="N124" s="5">
        <f t="shared" si="5"/>
        <v>0</v>
      </c>
      <c r="O124" s="5">
        <f t="shared" si="5"/>
        <v>0</v>
      </c>
      <c r="P124" s="5">
        <f t="shared" si="5"/>
        <v>0</v>
      </c>
      <c r="Q124" s="5">
        <f t="shared" si="5"/>
        <v>0</v>
      </c>
      <c r="R124" s="5">
        <f t="shared" si="5"/>
        <v>0</v>
      </c>
      <c r="S124" s="5">
        <f t="shared" si="5"/>
        <v>0</v>
      </c>
      <c r="T124" s="5">
        <f t="shared" si="5"/>
        <v>0</v>
      </c>
      <c r="U124" s="5">
        <f t="shared" si="5"/>
        <v>0</v>
      </c>
      <c r="V124" s="5">
        <f t="shared" si="5"/>
        <v>0</v>
      </c>
      <c r="W124" s="5">
        <f t="shared" si="5"/>
        <v>0</v>
      </c>
      <c r="X124" s="5">
        <f t="shared" si="5"/>
        <v>0</v>
      </c>
      <c r="Y124" s="5">
        <f t="shared" si="5"/>
        <v>519000</v>
      </c>
      <c r="Z124" s="5">
        <f t="shared" si="5"/>
        <v>381000</v>
      </c>
      <c r="AA124" s="5">
        <f t="shared" si="5"/>
        <v>0</v>
      </c>
      <c r="AB124" s="5">
        <f t="shared" si="5"/>
        <v>0</v>
      </c>
      <c r="AC124" s="5">
        <f t="shared" si="5"/>
        <v>0</v>
      </c>
      <c r="AD124" s="5">
        <f t="shared" si="5"/>
        <v>0</v>
      </c>
      <c r="AE124" s="5">
        <f t="shared" si="5"/>
        <v>0</v>
      </c>
      <c r="AF124" s="5">
        <f t="shared" si="5"/>
        <v>0</v>
      </c>
      <c r="AG124" s="5">
        <f t="shared" si="5"/>
        <v>0</v>
      </c>
      <c r="AH124" s="5">
        <f t="shared" si="5"/>
        <v>0</v>
      </c>
      <c r="AI124" s="5">
        <f t="shared" si="5"/>
        <v>0</v>
      </c>
      <c r="AJ124" s="5">
        <f t="shared" si="5"/>
        <v>0</v>
      </c>
      <c r="AK124" s="5">
        <f t="shared" si="5"/>
        <v>0</v>
      </c>
      <c r="AL124" s="5">
        <f t="shared" si="5"/>
        <v>0</v>
      </c>
      <c r="AM124" s="5">
        <f t="shared" si="5"/>
        <v>0</v>
      </c>
      <c r="AN124" s="5">
        <f t="shared" si="5"/>
        <v>0</v>
      </c>
      <c r="AO124" s="5">
        <f t="shared" si="5"/>
        <v>0</v>
      </c>
      <c r="AP124" s="5">
        <f t="shared" si="5"/>
        <v>0</v>
      </c>
      <c r="AQ124" s="5">
        <f t="shared" si="5"/>
        <v>0</v>
      </c>
      <c r="AR124" s="5">
        <f t="shared" si="5"/>
        <v>0</v>
      </c>
      <c r="AS124" s="5">
        <f t="shared" si="5"/>
        <v>0</v>
      </c>
      <c r="AT124" s="5">
        <f t="shared" si="5"/>
        <v>0</v>
      </c>
      <c r="AU124" s="5">
        <f t="shared" si="5"/>
        <v>0</v>
      </c>
      <c r="AV124" s="5">
        <f t="shared" si="5"/>
        <v>0</v>
      </c>
      <c r="AW124" s="5">
        <f t="shared" si="5"/>
        <v>0</v>
      </c>
      <c r="AX124" s="5">
        <f t="shared" si="5"/>
        <v>0</v>
      </c>
      <c r="AY124" s="5">
        <f t="shared" si="5"/>
        <v>0</v>
      </c>
      <c r="AZ124" s="5">
        <f t="shared" si="5"/>
        <v>0</v>
      </c>
      <c r="BA124" s="5">
        <f t="shared" si="5"/>
        <v>0</v>
      </c>
      <c r="BB124" s="5">
        <f t="shared" si="5"/>
        <v>0</v>
      </c>
      <c r="BC124" s="5">
        <f t="shared" si="5"/>
        <v>0</v>
      </c>
      <c r="BD124" s="5">
        <f t="shared" si="5"/>
        <v>0</v>
      </c>
      <c r="BE124" s="5">
        <f t="shared" si="5"/>
        <v>0</v>
      </c>
      <c r="BF124" s="5">
        <f t="shared" si="5"/>
        <v>0</v>
      </c>
      <c r="BG124" s="5">
        <f t="shared" si="5"/>
        <v>0</v>
      </c>
      <c r="BH124" s="5">
        <f t="shared" si="5"/>
        <v>0</v>
      </c>
      <c r="BI124" s="5">
        <f t="shared" si="5"/>
        <v>0</v>
      </c>
      <c r="BJ124" s="5">
        <f t="shared" si="5"/>
        <v>0</v>
      </c>
      <c r="BK124" s="5">
        <f t="shared" si="5"/>
        <v>0</v>
      </c>
      <c r="BL124" s="5">
        <f t="shared" si="5"/>
        <v>0</v>
      </c>
      <c r="BM124" s="5">
        <f t="shared" si="5"/>
        <v>0</v>
      </c>
      <c r="BN124" s="5">
        <f t="shared" si="5"/>
        <v>0</v>
      </c>
    </row>
    <row r="125" spans="1:75" s="9" customFormat="1" x14ac:dyDescent="0.25">
      <c r="A125" s="8" t="s">
        <v>140</v>
      </c>
      <c r="B125" s="9">
        <f>SUM(B123:B124)</f>
        <v>0</v>
      </c>
      <c r="C125" s="9">
        <f t="shared" ref="C125:BN125" si="6">SUM(C123:C124)</f>
        <v>0</v>
      </c>
      <c r="D125" s="9">
        <f t="shared" si="6"/>
        <v>0</v>
      </c>
      <c r="E125" s="9">
        <f t="shared" si="6"/>
        <v>0</v>
      </c>
      <c r="F125" s="9">
        <f t="shared" si="6"/>
        <v>0</v>
      </c>
      <c r="G125" s="9">
        <f t="shared" si="6"/>
        <v>0</v>
      </c>
      <c r="H125" s="9">
        <f t="shared" si="6"/>
        <v>0</v>
      </c>
      <c r="I125" s="9">
        <f t="shared" si="6"/>
        <v>0</v>
      </c>
      <c r="J125" s="9">
        <f t="shared" si="6"/>
        <v>0</v>
      </c>
      <c r="K125" s="9">
        <f t="shared" si="6"/>
        <v>0</v>
      </c>
      <c r="L125" s="9">
        <f t="shared" si="6"/>
        <v>0</v>
      </c>
      <c r="M125" s="9">
        <f t="shared" si="6"/>
        <v>0</v>
      </c>
      <c r="N125" s="9">
        <f t="shared" si="6"/>
        <v>0</v>
      </c>
      <c r="O125" s="9">
        <f t="shared" si="6"/>
        <v>0</v>
      </c>
      <c r="P125" s="9">
        <f t="shared" si="6"/>
        <v>0</v>
      </c>
      <c r="Q125" s="9">
        <f t="shared" si="6"/>
        <v>0</v>
      </c>
      <c r="R125" s="9">
        <f t="shared" si="6"/>
        <v>0</v>
      </c>
      <c r="S125" s="9">
        <f t="shared" si="6"/>
        <v>0</v>
      </c>
      <c r="T125" s="9">
        <f t="shared" si="6"/>
        <v>0</v>
      </c>
      <c r="U125" s="9">
        <f t="shared" si="6"/>
        <v>0</v>
      </c>
      <c r="V125" s="9">
        <f t="shared" si="6"/>
        <v>0</v>
      </c>
      <c r="W125" s="9">
        <f t="shared" si="6"/>
        <v>0</v>
      </c>
      <c r="X125" s="9">
        <f t="shared" si="6"/>
        <v>0</v>
      </c>
      <c r="Y125" s="9">
        <f t="shared" si="6"/>
        <v>763000</v>
      </c>
      <c r="Z125" s="9">
        <f t="shared" si="6"/>
        <v>629000</v>
      </c>
      <c r="AA125" s="9">
        <f t="shared" si="6"/>
        <v>0</v>
      </c>
      <c r="AB125" s="9">
        <f t="shared" si="6"/>
        <v>0</v>
      </c>
      <c r="AC125" s="9">
        <f t="shared" si="6"/>
        <v>0</v>
      </c>
      <c r="AD125" s="9">
        <f t="shared" si="6"/>
        <v>0</v>
      </c>
      <c r="AE125" s="9">
        <f t="shared" si="6"/>
        <v>0</v>
      </c>
      <c r="AF125" s="9">
        <f t="shared" si="6"/>
        <v>0</v>
      </c>
      <c r="AG125" s="9">
        <f t="shared" si="6"/>
        <v>0</v>
      </c>
      <c r="AH125" s="9">
        <f t="shared" si="6"/>
        <v>0</v>
      </c>
      <c r="AI125" s="9">
        <f t="shared" si="6"/>
        <v>0</v>
      </c>
      <c r="AJ125" s="9">
        <f t="shared" si="6"/>
        <v>0</v>
      </c>
      <c r="AK125" s="9">
        <f t="shared" si="6"/>
        <v>0</v>
      </c>
      <c r="AL125" s="9">
        <f t="shared" si="6"/>
        <v>0</v>
      </c>
      <c r="AM125" s="9">
        <f t="shared" si="6"/>
        <v>0</v>
      </c>
      <c r="AN125" s="9">
        <f t="shared" si="6"/>
        <v>0</v>
      </c>
      <c r="AO125" s="9">
        <f t="shared" si="6"/>
        <v>0</v>
      </c>
      <c r="AP125" s="9">
        <f t="shared" si="6"/>
        <v>0</v>
      </c>
      <c r="AQ125" s="9">
        <f t="shared" si="6"/>
        <v>0</v>
      </c>
      <c r="AR125" s="9">
        <f t="shared" si="6"/>
        <v>0</v>
      </c>
      <c r="AS125" s="9">
        <f t="shared" si="6"/>
        <v>0</v>
      </c>
      <c r="AT125" s="9">
        <f t="shared" si="6"/>
        <v>0</v>
      </c>
      <c r="AU125" s="9">
        <f t="shared" si="6"/>
        <v>0</v>
      </c>
      <c r="AV125" s="9">
        <f t="shared" si="6"/>
        <v>0</v>
      </c>
      <c r="AW125" s="9">
        <f t="shared" si="6"/>
        <v>0</v>
      </c>
      <c r="AX125" s="9">
        <f t="shared" si="6"/>
        <v>0</v>
      </c>
      <c r="AY125" s="9">
        <f t="shared" si="6"/>
        <v>0</v>
      </c>
      <c r="AZ125" s="9">
        <f t="shared" si="6"/>
        <v>0</v>
      </c>
      <c r="BA125" s="9">
        <f t="shared" si="6"/>
        <v>0</v>
      </c>
      <c r="BB125" s="9">
        <f t="shared" si="6"/>
        <v>0</v>
      </c>
      <c r="BC125" s="9">
        <f t="shared" si="6"/>
        <v>0</v>
      </c>
      <c r="BD125" s="9">
        <f t="shared" si="6"/>
        <v>0</v>
      </c>
      <c r="BE125" s="9">
        <f t="shared" si="6"/>
        <v>0</v>
      </c>
      <c r="BF125" s="9">
        <f t="shared" si="6"/>
        <v>0</v>
      </c>
      <c r="BG125" s="9">
        <f t="shared" si="6"/>
        <v>0</v>
      </c>
      <c r="BH125" s="9">
        <f t="shared" si="6"/>
        <v>0</v>
      </c>
      <c r="BI125" s="9">
        <f t="shared" si="6"/>
        <v>0</v>
      </c>
      <c r="BJ125" s="9">
        <f t="shared" si="6"/>
        <v>0</v>
      </c>
      <c r="BK125" s="9">
        <f t="shared" si="6"/>
        <v>0</v>
      </c>
      <c r="BL125" s="9">
        <f t="shared" si="6"/>
        <v>0</v>
      </c>
      <c r="BM125" s="9">
        <f t="shared" si="6"/>
        <v>0</v>
      </c>
      <c r="BN125" s="9">
        <f t="shared" si="6"/>
        <v>0</v>
      </c>
    </row>
    <row r="126" spans="1:75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</row>
    <row r="127" spans="1:75" x14ac:dyDescent="0.25">
      <c r="A127" s="10" t="s">
        <v>141</v>
      </c>
    </row>
    <row r="128" spans="1:75" s="3" customFormat="1" ht="14" x14ac:dyDescent="0.3">
      <c r="A128" t="s">
        <v>1</v>
      </c>
      <c r="B128" t="s">
        <v>2</v>
      </c>
      <c r="C128" t="s">
        <v>3</v>
      </c>
      <c r="D128" t="s">
        <v>142</v>
      </c>
      <c r="E128" t="s">
        <v>5</v>
      </c>
      <c r="F128" t="s">
        <v>6</v>
      </c>
      <c r="G128" t="s">
        <v>7</v>
      </c>
      <c r="H128" t="s">
        <v>143</v>
      </c>
      <c r="I128" t="s">
        <v>9</v>
      </c>
      <c r="J128" t="s">
        <v>10</v>
      </c>
      <c r="K128" t="s">
        <v>11</v>
      </c>
      <c r="L128" t="s">
        <v>144</v>
      </c>
      <c r="M128" t="s">
        <v>13</v>
      </c>
      <c r="N128" t="s">
        <v>14</v>
      </c>
      <c r="O128" t="s">
        <v>15</v>
      </c>
      <c r="P128" t="s">
        <v>145</v>
      </c>
      <c r="Q128" t="s">
        <v>17</v>
      </c>
      <c r="R128" t="s">
        <v>18</v>
      </c>
      <c r="S128" t="s">
        <v>19</v>
      </c>
      <c r="T128" t="s">
        <v>146</v>
      </c>
      <c r="U128" t="s">
        <v>21</v>
      </c>
      <c r="V128" t="s">
        <v>22</v>
      </c>
      <c r="W128" t="s">
        <v>23</v>
      </c>
      <c r="X128" t="s">
        <v>147</v>
      </c>
      <c r="Y128" t="s">
        <v>25</v>
      </c>
      <c r="Z128" t="s">
        <v>148</v>
      </c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</row>
    <row r="129" spans="1:75" x14ac:dyDescent="0.25">
      <c r="A129" t="s">
        <v>149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</row>
    <row r="130" spans="1:75" x14ac:dyDescent="0.25">
      <c r="A130" t="s">
        <v>150</v>
      </c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</row>
    <row r="131" spans="1:75" x14ac:dyDescent="0.25">
      <c r="A131" t="s">
        <v>151</v>
      </c>
      <c r="B131">
        <v>558958</v>
      </c>
      <c r="C131">
        <v>560915</v>
      </c>
      <c r="D131">
        <v>562557.12</v>
      </c>
      <c r="E131">
        <v>477567</v>
      </c>
      <c r="F131">
        <v>423233</v>
      </c>
      <c r="G131">
        <v>425886</v>
      </c>
      <c r="H131">
        <v>390248.76</v>
      </c>
      <c r="I131">
        <v>341555</v>
      </c>
      <c r="J131">
        <v>302865</v>
      </c>
      <c r="K131">
        <v>284590</v>
      </c>
      <c r="L131">
        <v>238227.7</v>
      </c>
      <c r="M131">
        <v>255359</v>
      </c>
      <c r="N131">
        <v>269013</v>
      </c>
      <c r="O131">
        <v>292259</v>
      </c>
      <c r="P131">
        <v>288201</v>
      </c>
      <c r="Q131">
        <v>261920</v>
      </c>
      <c r="R131">
        <v>221261</v>
      </c>
      <c r="S131">
        <v>276747</v>
      </c>
      <c r="T131">
        <v>289519</v>
      </c>
      <c r="U131">
        <v>281354</v>
      </c>
      <c r="V131">
        <v>263357</v>
      </c>
      <c r="W131">
        <v>260995</v>
      </c>
      <c r="X131">
        <v>253688.3</v>
      </c>
      <c r="Y131">
        <v>232655</v>
      </c>
      <c r="Z131">
        <v>184510.26</v>
      </c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</row>
    <row r="132" spans="1:75" x14ac:dyDescent="0.25">
      <c r="A132" t="s">
        <v>152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233114.08</v>
      </c>
      <c r="Y132">
        <v>0</v>
      </c>
      <c r="Z132">
        <v>184510.26</v>
      </c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</row>
    <row r="133" spans="1:75" x14ac:dyDescent="0.25">
      <c r="A133" t="s">
        <v>153</v>
      </c>
      <c r="B133">
        <v>3142</v>
      </c>
      <c r="C133">
        <v>2694</v>
      </c>
      <c r="D133">
        <v>1677.1</v>
      </c>
      <c r="E133">
        <v>6225</v>
      </c>
      <c r="F133">
        <v>3256</v>
      </c>
      <c r="G133">
        <v>2983</v>
      </c>
      <c r="H133">
        <v>1398.53</v>
      </c>
      <c r="I133">
        <v>4348</v>
      </c>
      <c r="J133">
        <v>1335</v>
      </c>
      <c r="K133">
        <v>1434</v>
      </c>
      <c r="L133">
        <v>2478.71</v>
      </c>
      <c r="M133">
        <v>778</v>
      </c>
      <c r="N133">
        <v>285</v>
      </c>
      <c r="O133">
        <v>1232</v>
      </c>
      <c r="P133">
        <v>1367</v>
      </c>
      <c r="Q133">
        <v>4500</v>
      </c>
      <c r="R133">
        <v>474</v>
      </c>
      <c r="S133">
        <v>1312</v>
      </c>
      <c r="T133">
        <v>930</v>
      </c>
      <c r="U133">
        <v>3401</v>
      </c>
      <c r="V133">
        <v>1766</v>
      </c>
      <c r="W133">
        <v>2297</v>
      </c>
      <c r="X133">
        <v>0</v>
      </c>
      <c r="Y133">
        <v>3690</v>
      </c>
      <c r="Z133">
        <v>0</v>
      </c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</row>
    <row r="134" spans="1:75" x14ac:dyDescent="0.25">
      <c r="A134" t="s">
        <v>154</v>
      </c>
      <c r="B134">
        <v>555816</v>
      </c>
      <c r="C134">
        <v>558221</v>
      </c>
      <c r="D134">
        <v>560880.02</v>
      </c>
      <c r="E134">
        <v>471342</v>
      </c>
      <c r="F134">
        <v>419977</v>
      </c>
      <c r="G134">
        <v>422903</v>
      </c>
      <c r="H134">
        <v>388850.24</v>
      </c>
      <c r="I134">
        <v>337207</v>
      </c>
      <c r="J134">
        <v>301530</v>
      </c>
      <c r="K134">
        <v>283156</v>
      </c>
      <c r="L134">
        <v>235748.99</v>
      </c>
      <c r="M134">
        <v>254581</v>
      </c>
      <c r="N134">
        <v>268728</v>
      </c>
      <c r="O134">
        <v>291027</v>
      </c>
      <c r="P134">
        <v>286834</v>
      </c>
      <c r="Q134">
        <v>257420</v>
      </c>
      <c r="R134">
        <v>220787</v>
      </c>
      <c r="S134">
        <v>275435</v>
      </c>
      <c r="T134">
        <v>288589</v>
      </c>
      <c r="U134">
        <v>277953</v>
      </c>
      <c r="V134">
        <v>261591</v>
      </c>
      <c r="W134">
        <v>258698</v>
      </c>
      <c r="X134">
        <v>0</v>
      </c>
      <c r="Y134">
        <v>228965</v>
      </c>
      <c r="Z134">
        <v>0</v>
      </c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</row>
    <row r="135" spans="1:75" x14ac:dyDescent="0.25">
      <c r="A135" t="s">
        <v>155</v>
      </c>
      <c r="B135">
        <v>4359</v>
      </c>
      <c r="C135">
        <v>4413</v>
      </c>
      <c r="D135">
        <v>4144.1099999999997</v>
      </c>
      <c r="E135">
        <v>2372</v>
      </c>
      <c r="F135">
        <v>1123</v>
      </c>
      <c r="G135">
        <v>1982</v>
      </c>
      <c r="H135">
        <v>1873.24</v>
      </c>
      <c r="I135">
        <v>1064</v>
      </c>
      <c r="J135">
        <v>666</v>
      </c>
      <c r="K135">
        <v>837</v>
      </c>
      <c r="L135">
        <v>896.45</v>
      </c>
      <c r="M135">
        <v>830</v>
      </c>
      <c r="N135">
        <v>1086</v>
      </c>
      <c r="O135">
        <v>1124</v>
      </c>
      <c r="P135">
        <v>1922.75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</row>
    <row r="136" spans="1:75" x14ac:dyDescent="0.25">
      <c r="A136" t="s">
        <v>156</v>
      </c>
      <c r="B136">
        <v>4359</v>
      </c>
      <c r="C136">
        <v>4413</v>
      </c>
      <c r="D136">
        <v>4144.1099999999997</v>
      </c>
      <c r="E136">
        <v>2372</v>
      </c>
      <c r="F136">
        <v>1123</v>
      </c>
      <c r="G136">
        <v>1982</v>
      </c>
      <c r="H136">
        <v>1873.24</v>
      </c>
      <c r="I136">
        <v>1064</v>
      </c>
      <c r="J136">
        <v>666</v>
      </c>
      <c r="K136">
        <v>837</v>
      </c>
      <c r="L136">
        <v>896.45</v>
      </c>
      <c r="M136">
        <v>830</v>
      </c>
      <c r="N136">
        <v>1086</v>
      </c>
      <c r="O136">
        <v>1124</v>
      </c>
      <c r="P136">
        <v>1922.75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</row>
    <row r="137" spans="1:75" x14ac:dyDescent="0.25">
      <c r="A137" t="s">
        <v>157</v>
      </c>
      <c r="B137">
        <v>10264</v>
      </c>
      <c r="C137">
        <v>11138</v>
      </c>
      <c r="D137">
        <v>8555.86</v>
      </c>
      <c r="E137">
        <v>15040</v>
      </c>
      <c r="F137">
        <v>8141</v>
      </c>
      <c r="G137">
        <v>9585</v>
      </c>
      <c r="H137">
        <v>6286.83</v>
      </c>
      <c r="I137">
        <v>6317</v>
      </c>
      <c r="J137">
        <v>4399</v>
      </c>
      <c r="K137">
        <v>3706</v>
      </c>
      <c r="L137">
        <v>9111.61</v>
      </c>
      <c r="M137">
        <v>2441</v>
      </c>
      <c r="N137">
        <v>1134</v>
      </c>
      <c r="O137">
        <v>3696</v>
      </c>
      <c r="P137">
        <v>-715</v>
      </c>
      <c r="Q137">
        <v>5137</v>
      </c>
      <c r="R137">
        <v>6939</v>
      </c>
      <c r="S137">
        <v>9346</v>
      </c>
      <c r="T137">
        <v>8974</v>
      </c>
      <c r="U137">
        <v>8330</v>
      </c>
      <c r="V137">
        <v>9036</v>
      </c>
      <c r="W137">
        <v>7643</v>
      </c>
      <c r="X137">
        <v>3274.21</v>
      </c>
      <c r="Y137">
        <v>4756</v>
      </c>
      <c r="Z137">
        <v>2077.2199999999998</v>
      </c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</row>
    <row r="138" spans="1:75" x14ac:dyDescent="0.25">
      <c r="A138" t="s">
        <v>158</v>
      </c>
      <c r="B138">
        <v>573581</v>
      </c>
      <c r="C138">
        <v>576466</v>
      </c>
      <c r="D138">
        <v>575257.09</v>
      </c>
      <c r="E138">
        <v>494979</v>
      </c>
      <c r="F138">
        <v>432497</v>
      </c>
      <c r="G138">
        <v>437453</v>
      </c>
      <c r="H138">
        <v>398408.83</v>
      </c>
      <c r="I138">
        <v>348936</v>
      </c>
      <c r="J138">
        <v>307930</v>
      </c>
      <c r="K138">
        <v>289133</v>
      </c>
      <c r="L138">
        <v>248235.76</v>
      </c>
      <c r="M138">
        <v>258630</v>
      </c>
      <c r="N138">
        <v>271233</v>
      </c>
      <c r="O138">
        <v>297079</v>
      </c>
      <c r="P138">
        <v>295177</v>
      </c>
      <c r="Q138">
        <v>267057</v>
      </c>
      <c r="R138">
        <v>228200</v>
      </c>
      <c r="S138">
        <v>286093</v>
      </c>
      <c r="T138">
        <v>298493</v>
      </c>
      <c r="U138">
        <v>289684</v>
      </c>
      <c r="V138">
        <v>272393</v>
      </c>
      <c r="W138">
        <v>268638</v>
      </c>
      <c r="X138">
        <v>256962.51</v>
      </c>
      <c r="Y138">
        <v>237411</v>
      </c>
      <c r="Z138">
        <v>186587.47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</row>
    <row r="139" spans="1:75" x14ac:dyDescent="0.25">
      <c r="A139" t="s">
        <v>159</v>
      </c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</row>
    <row r="140" spans="1:75" x14ac:dyDescent="0.25">
      <c r="A140" t="s">
        <v>160</v>
      </c>
      <c r="B140">
        <v>246924</v>
      </c>
      <c r="C140">
        <v>251583</v>
      </c>
      <c r="D140">
        <v>260748.35</v>
      </c>
      <c r="E140">
        <v>266141</v>
      </c>
      <c r="F140">
        <v>181910</v>
      </c>
      <c r="G140">
        <v>188714</v>
      </c>
      <c r="H140">
        <v>182165.39</v>
      </c>
      <c r="I140">
        <v>171920</v>
      </c>
      <c r="J140">
        <v>154625</v>
      </c>
      <c r="K140">
        <v>144604</v>
      </c>
      <c r="L140">
        <v>137131.24</v>
      </c>
      <c r="M140">
        <v>140208</v>
      </c>
      <c r="N140">
        <v>133223</v>
      </c>
      <c r="O140">
        <v>147854</v>
      </c>
      <c r="P140">
        <v>147965</v>
      </c>
      <c r="Q140">
        <v>167793</v>
      </c>
      <c r="R140">
        <v>133964</v>
      </c>
      <c r="S140">
        <v>150918</v>
      </c>
      <c r="T140">
        <v>165866</v>
      </c>
      <c r="U140">
        <v>160760</v>
      </c>
      <c r="V140">
        <v>155924</v>
      </c>
      <c r="W140">
        <v>151176</v>
      </c>
      <c r="X140">
        <v>151687.93</v>
      </c>
      <c r="Y140">
        <v>135420</v>
      </c>
      <c r="Z140">
        <v>122837.51</v>
      </c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</row>
    <row r="141" spans="1:75" x14ac:dyDescent="0.25">
      <c r="A141" t="s">
        <v>161</v>
      </c>
      <c r="B141">
        <v>246924</v>
      </c>
      <c r="C141">
        <v>251583</v>
      </c>
      <c r="D141">
        <v>260748.35</v>
      </c>
      <c r="E141">
        <v>266141</v>
      </c>
      <c r="F141">
        <v>181910</v>
      </c>
      <c r="G141">
        <v>188714</v>
      </c>
      <c r="H141">
        <v>182165.39</v>
      </c>
      <c r="I141">
        <v>171920</v>
      </c>
      <c r="J141">
        <v>154625</v>
      </c>
      <c r="K141">
        <v>144604</v>
      </c>
      <c r="L141">
        <v>137131.24</v>
      </c>
      <c r="M141">
        <v>140208</v>
      </c>
      <c r="N141">
        <v>133223</v>
      </c>
      <c r="O141">
        <v>0</v>
      </c>
      <c r="P141">
        <v>147965</v>
      </c>
      <c r="Q141">
        <v>167793</v>
      </c>
      <c r="R141">
        <v>133964</v>
      </c>
      <c r="S141">
        <v>150918</v>
      </c>
      <c r="T141">
        <v>165866</v>
      </c>
      <c r="U141">
        <v>160760</v>
      </c>
      <c r="V141">
        <v>155924</v>
      </c>
      <c r="W141">
        <v>151176</v>
      </c>
      <c r="X141">
        <v>0</v>
      </c>
      <c r="Y141">
        <v>0</v>
      </c>
      <c r="Z141">
        <v>0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</row>
    <row r="142" spans="1:75" x14ac:dyDescent="0.25">
      <c r="A142" t="s">
        <v>162</v>
      </c>
      <c r="B142">
        <v>115104</v>
      </c>
      <c r="C142">
        <v>111033</v>
      </c>
      <c r="D142">
        <v>103607.71</v>
      </c>
      <c r="E142">
        <v>98756</v>
      </c>
      <c r="F142">
        <v>92436</v>
      </c>
      <c r="G142">
        <v>87054</v>
      </c>
      <c r="H142">
        <v>83657.41</v>
      </c>
      <c r="I142">
        <v>72168</v>
      </c>
      <c r="J142">
        <v>69770</v>
      </c>
      <c r="K142">
        <v>75290</v>
      </c>
      <c r="L142">
        <v>78421.83</v>
      </c>
      <c r="M142">
        <v>61754</v>
      </c>
      <c r="N142">
        <v>65843</v>
      </c>
      <c r="O142">
        <v>72517</v>
      </c>
      <c r="P142">
        <v>87557</v>
      </c>
      <c r="Q142">
        <v>65100</v>
      </c>
      <c r="R142">
        <v>69213</v>
      </c>
      <c r="S142">
        <v>69117</v>
      </c>
      <c r="T142">
        <v>66637</v>
      </c>
      <c r="U142">
        <v>68829</v>
      </c>
      <c r="V142">
        <v>62351</v>
      </c>
      <c r="W142">
        <v>74335</v>
      </c>
      <c r="X142">
        <v>66488.94</v>
      </c>
      <c r="Y142">
        <v>63708</v>
      </c>
      <c r="Z142">
        <v>49156.76</v>
      </c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</row>
    <row r="143" spans="1:75" x14ac:dyDescent="0.25">
      <c r="A143" t="s">
        <v>163</v>
      </c>
      <c r="B143">
        <v>115104</v>
      </c>
      <c r="C143">
        <v>111033</v>
      </c>
      <c r="D143">
        <v>103607.71</v>
      </c>
      <c r="E143">
        <v>98756</v>
      </c>
      <c r="F143">
        <v>92436</v>
      </c>
      <c r="G143">
        <v>87054</v>
      </c>
      <c r="H143">
        <v>83657.41</v>
      </c>
      <c r="I143">
        <v>72168</v>
      </c>
      <c r="J143">
        <v>69770</v>
      </c>
      <c r="K143">
        <v>75290</v>
      </c>
      <c r="L143">
        <v>78421.83</v>
      </c>
      <c r="M143">
        <v>61754</v>
      </c>
      <c r="N143">
        <v>65843</v>
      </c>
      <c r="O143">
        <v>72517</v>
      </c>
      <c r="P143">
        <v>87557</v>
      </c>
      <c r="Q143">
        <v>65100</v>
      </c>
      <c r="R143">
        <v>69213</v>
      </c>
      <c r="S143">
        <v>69117</v>
      </c>
      <c r="T143">
        <v>66637</v>
      </c>
      <c r="U143">
        <v>68829</v>
      </c>
      <c r="V143">
        <v>62351</v>
      </c>
      <c r="W143">
        <v>74335</v>
      </c>
      <c r="X143">
        <v>66488.94</v>
      </c>
      <c r="Y143">
        <v>63708</v>
      </c>
      <c r="Z143">
        <v>49156.76</v>
      </c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</row>
    <row r="144" spans="1:75" x14ac:dyDescent="0.25">
      <c r="A144" t="s">
        <v>164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86</v>
      </c>
      <c r="L144">
        <v>85.53</v>
      </c>
      <c r="M144">
        <v>4285</v>
      </c>
      <c r="N144">
        <v>122</v>
      </c>
      <c r="O144">
        <v>47</v>
      </c>
      <c r="P144">
        <v>142</v>
      </c>
      <c r="Q144">
        <v>5</v>
      </c>
      <c r="R144">
        <v>0</v>
      </c>
      <c r="S144">
        <v>0</v>
      </c>
      <c r="T144">
        <v>438</v>
      </c>
      <c r="U144">
        <v>228</v>
      </c>
      <c r="V144">
        <v>17</v>
      </c>
      <c r="W144">
        <v>6</v>
      </c>
      <c r="X144">
        <v>-0.36</v>
      </c>
      <c r="Y144">
        <v>344</v>
      </c>
      <c r="Z144">
        <v>10.130000000000001</v>
      </c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</row>
    <row r="145" spans="1:75" x14ac:dyDescent="0.25">
      <c r="A145" t="s">
        <v>165</v>
      </c>
      <c r="B145">
        <v>362028</v>
      </c>
      <c r="C145">
        <v>362616</v>
      </c>
      <c r="D145">
        <v>364356.06</v>
      </c>
      <c r="E145">
        <v>364897</v>
      </c>
      <c r="F145">
        <v>274346</v>
      </c>
      <c r="G145">
        <v>275768</v>
      </c>
      <c r="H145">
        <v>265822.8</v>
      </c>
      <c r="I145">
        <v>244088</v>
      </c>
      <c r="J145">
        <v>224395</v>
      </c>
      <c r="K145">
        <v>219980</v>
      </c>
      <c r="L145">
        <v>215638.6</v>
      </c>
      <c r="M145">
        <v>206247</v>
      </c>
      <c r="N145">
        <v>199188</v>
      </c>
      <c r="O145">
        <v>220418</v>
      </c>
      <c r="P145">
        <v>235664</v>
      </c>
      <c r="Q145">
        <v>232898</v>
      </c>
      <c r="R145">
        <v>203177</v>
      </c>
      <c r="S145">
        <v>220035</v>
      </c>
      <c r="T145">
        <v>232941</v>
      </c>
      <c r="U145">
        <v>229817</v>
      </c>
      <c r="V145">
        <v>218292</v>
      </c>
      <c r="W145">
        <v>225517</v>
      </c>
      <c r="X145">
        <v>218176.5</v>
      </c>
      <c r="Y145">
        <v>199472</v>
      </c>
      <c r="Z145">
        <v>172004.4</v>
      </c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</row>
    <row r="146" spans="1:75" x14ac:dyDescent="0.25">
      <c r="A146" t="s">
        <v>166</v>
      </c>
      <c r="B146">
        <v>7894</v>
      </c>
      <c r="C146">
        <v>7104</v>
      </c>
      <c r="D146">
        <v>6507.88</v>
      </c>
      <c r="E146">
        <v>5207</v>
      </c>
      <c r="F146">
        <v>4062</v>
      </c>
      <c r="G146">
        <v>3923</v>
      </c>
      <c r="H146">
        <v>2332.25</v>
      </c>
      <c r="I146">
        <v>1531</v>
      </c>
      <c r="J146">
        <v>1183</v>
      </c>
      <c r="K146">
        <v>310</v>
      </c>
      <c r="L146">
        <v>-119.7</v>
      </c>
      <c r="M146">
        <v>200</v>
      </c>
      <c r="N146">
        <v>160</v>
      </c>
      <c r="O146">
        <v>497</v>
      </c>
      <c r="P146">
        <v>-235</v>
      </c>
      <c r="Q146">
        <v>-476</v>
      </c>
      <c r="R146">
        <v>-10</v>
      </c>
      <c r="S146">
        <v>1335</v>
      </c>
      <c r="T146">
        <v>1587</v>
      </c>
      <c r="U146">
        <v>1624</v>
      </c>
      <c r="V146">
        <v>-21</v>
      </c>
      <c r="W146">
        <v>241</v>
      </c>
      <c r="X146">
        <v>-165.97</v>
      </c>
      <c r="Y146">
        <v>287</v>
      </c>
      <c r="Z146">
        <v>-2469.42</v>
      </c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</row>
    <row r="147" spans="1:75" x14ac:dyDescent="0.25">
      <c r="A147" t="s">
        <v>167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-267</v>
      </c>
      <c r="O147">
        <v>0</v>
      </c>
      <c r="P147">
        <v>0</v>
      </c>
      <c r="Q147">
        <v>0</v>
      </c>
      <c r="R147">
        <v>-15250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</row>
    <row r="148" spans="1:75" x14ac:dyDescent="0.25">
      <c r="A148" t="s">
        <v>168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-267</v>
      </c>
      <c r="O148">
        <v>0</v>
      </c>
      <c r="P148">
        <v>0</v>
      </c>
      <c r="Q148">
        <v>0</v>
      </c>
      <c r="R148">
        <v>-15250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</row>
    <row r="149" spans="1:75" x14ac:dyDescent="0.25">
      <c r="A149" t="s">
        <v>169</v>
      </c>
      <c r="B149">
        <v>219447</v>
      </c>
      <c r="C149">
        <v>220954</v>
      </c>
      <c r="D149">
        <v>217408.91</v>
      </c>
      <c r="E149">
        <v>135289</v>
      </c>
      <c r="F149">
        <v>162213</v>
      </c>
      <c r="G149">
        <v>165608</v>
      </c>
      <c r="H149">
        <v>134918.28</v>
      </c>
      <c r="I149">
        <v>106379</v>
      </c>
      <c r="J149">
        <v>84718</v>
      </c>
      <c r="K149">
        <v>69463</v>
      </c>
      <c r="L149">
        <v>32744.46</v>
      </c>
      <c r="M149">
        <v>52583</v>
      </c>
      <c r="N149">
        <v>71938</v>
      </c>
      <c r="O149">
        <v>77158</v>
      </c>
      <c r="P149">
        <v>74528</v>
      </c>
      <c r="Q149">
        <v>33683</v>
      </c>
      <c r="R149">
        <v>9763</v>
      </c>
      <c r="S149">
        <v>67393</v>
      </c>
      <c r="T149">
        <v>67139</v>
      </c>
      <c r="U149">
        <v>61491</v>
      </c>
      <c r="V149">
        <v>54080</v>
      </c>
      <c r="W149">
        <v>43362</v>
      </c>
      <c r="X149">
        <v>38620.04</v>
      </c>
      <c r="Y149">
        <v>38226</v>
      </c>
      <c r="Z149">
        <v>12113.66</v>
      </c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</row>
    <row r="150" spans="1:75" x14ac:dyDescent="0.25">
      <c r="A150" t="s">
        <v>170</v>
      </c>
      <c r="B150">
        <v>8116</v>
      </c>
      <c r="C150">
        <v>7213</v>
      </c>
      <c r="D150">
        <v>6301.51</v>
      </c>
      <c r="E150">
        <v>6659</v>
      </c>
      <c r="F150">
        <v>6528</v>
      </c>
      <c r="G150">
        <v>6432</v>
      </c>
      <c r="H150">
        <v>6214.29</v>
      </c>
      <c r="I150">
        <v>6474</v>
      </c>
      <c r="J150">
        <v>6376</v>
      </c>
      <c r="K150">
        <v>6219</v>
      </c>
      <c r="L150">
        <v>6133.18</v>
      </c>
      <c r="M150">
        <v>6402</v>
      </c>
      <c r="N150">
        <v>6457</v>
      </c>
      <c r="O150">
        <v>6531</v>
      </c>
      <c r="P150">
        <v>6559</v>
      </c>
      <c r="Q150">
        <v>4910</v>
      </c>
      <c r="R150">
        <v>6672</v>
      </c>
      <c r="S150">
        <v>7949</v>
      </c>
      <c r="T150">
        <v>262</v>
      </c>
      <c r="U150">
        <v>665</v>
      </c>
      <c r="V150">
        <v>1191</v>
      </c>
      <c r="W150">
        <v>600</v>
      </c>
      <c r="X150">
        <v>6571.54</v>
      </c>
      <c r="Y150">
        <v>9623</v>
      </c>
      <c r="Z150">
        <v>7464.81</v>
      </c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</row>
    <row r="151" spans="1:75" x14ac:dyDescent="0.25">
      <c r="A151" t="s">
        <v>171</v>
      </c>
      <c r="B151">
        <v>1600</v>
      </c>
      <c r="C151">
        <v>1818</v>
      </c>
      <c r="D151">
        <v>573.49</v>
      </c>
      <c r="E151">
        <v>99</v>
      </c>
      <c r="F151">
        <v>255</v>
      </c>
      <c r="G151">
        <v>143</v>
      </c>
      <c r="H151">
        <v>358.5</v>
      </c>
      <c r="I151">
        <v>467</v>
      </c>
      <c r="J151">
        <v>47</v>
      </c>
      <c r="K151">
        <v>46</v>
      </c>
      <c r="L151">
        <v>22.06</v>
      </c>
      <c r="M151">
        <v>83</v>
      </c>
      <c r="N151">
        <v>13</v>
      </c>
      <c r="O151">
        <v>29</v>
      </c>
      <c r="P151">
        <v>-108</v>
      </c>
      <c r="Q151">
        <v>36</v>
      </c>
      <c r="R151">
        <v>-1173</v>
      </c>
      <c r="S151">
        <v>589</v>
      </c>
      <c r="T151">
        <v>900</v>
      </c>
      <c r="U151">
        <v>429</v>
      </c>
      <c r="V151">
        <v>847</v>
      </c>
      <c r="W151">
        <v>304</v>
      </c>
      <c r="X151">
        <v>73.290000000000006</v>
      </c>
      <c r="Y151">
        <v>749</v>
      </c>
      <c r="Z151">
        <v>169.62</v>
      </c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</row>
    <row r="152" spans="1:75" x14ac:dyDescent="0.25">
      <c r="A152" t="s">
        <v>172</v>
      </c>
      <c r="B152">
        <v>209731</v>
      </c>
      <c r="C152">
        <v>211923</v>
      </c>
      <c r="D152">
        <v>210533.91</v>
      </c>
      <c r="E152">
        <v>128531</v>
      </c>
      <c r="F152">
        <v>155430</v>
      </c>
      <c r="G152">
        <v>159033</v>
      </c>
      <c r="H152">
        <v>128345.49</v>
      </c>
      <c r="I152">
        <v>99438</v>
      </c>
      <c r="J152">
        <v>78295</v>
      </c>
      <c r="K152">
        <v>63198</v>
      </c>
      <c r="L152">
        <v>26589.22</v>
      </c>
      <c r="M152">
        <v>46098</v>
      </c>
      <c r="N152">
        <v>65468</v>
      </c>
      <c r="O152">
        <v>70598</v>
      </c>
      <c r="P152">
        <v>68077</v>
      </c>
      <c r="Q152">
        <v>28737</v>
      </c>
      <c r="R152">
        <v>4264</v>
      </c>
      <c r="S152">
        <v>58855</v>
      </c>
      <c r="T152">
        <v>65977</v>
      </c>
      <c r="U152">
        <v>60397</v>
      </c>
      <c r="V152">
        <v>52042</v>
      </c>
      <c r="W152">
        <v>42458</v>
      </c>
      <c r="X152">
        <v>31975.21</v>
      </c>
      <c r="Y152">
        <v>27854</v>
      </c>
      <c r="Z152">
        <v>4479.2299999999996</v>
      </c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</row>
    <row r="153" spans="1:75" x14ac:dyDescent="0.25">
      <c r="A153" t="s">
        <v>173</v>
      </c>
      <c r="B153">
        <v>209731</v>
      </c>
      <c r="C153">
        <v>211923</v>
      </c>
      <c r="D153">
        <v>210533.91</v>
      </c>
      <c r="E153">
        <v>128531</v>
      </c>
      <c r="F153">
        <v>155430</v>
      </c>
      <c r="G153">
        <v>159033</v>
      </c>
      <c r="H153">
        <v>128345.49</v>
      </c>
      <c r="I153">
        <v>99438</v>
      </c>
      <c r="J153">
        <v>78295</v>
      </c>
      <c r="K153">
        <v>63198</v>
      </c>
      <c r="L153">
        <v>26589.22</v>
      </c>
      <c r="M153">
        <v>46098</v>
      </c>
      <c r="N153">
        <v>65468</v>
      </c>
      <c r="O153">
        <v>70598</v>
      </c>
      <c r="P153">
        <v>68077</v>
      </c>
      <c r="Q153">
        <v>28737</v>
      </c>
      <c r="R153">
        <v>4264</v>
      </c>
      <c r="S153">
        <v>58855</v>
      </c>
      <c r="T153">
        <v>65977</v>
      </c>
      <c r="U153">
        <v>60397</v>
      </c>
      <c r="V153">
        <v>52042</v>
      </c>
      <c r="W153">
        <v>42458</v>
      </c>
      <c r="X153">
        <v>31975.21</v>
      </c>
      <c r="Y153">
        <v>27854</v>
      </c>
      <c r="Z153">
        <v>4479.2299999999996</v>
      </c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</row>
    <row r="154" spans="1:75" x14ac:dyDescent="0.25">
      <c r="A154" t="s">
        <v>174</v>
      </c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</row>
    <row r="155" spans="1:75" x14ac:dyDescent="0.25">
      <c r="A155" t="s">
        <v>175</v>
      </c>
      <c r="B155">
        <v>209731</v>
      </c>
      <c r="C155">
        <v>211923</v>
      </c>
      <c r="D155">
        <v>210533.91</v>
      </c>
      <c r="E155">
        <v>128531</v>
      </c>
      <c r="F155">
        <v>155430</v>
      </c>
      <c r="G155">
        <v>159033</v>
      </c>
      <c r="H155">
        <v>128345.49</v>
      </c>
      <c r="I155">
        <v>99438</v>
      </c>
      <c r="J155">
        <v>78295</v>
      </c>
      <c r="K155">
        <v>63198</v>
      </c>
      <c r="L155">
        <v>26589.22</v>
      </c>
      <c r="M155">
        <v>46098</v>
      </c>
      <c r="N155">
        <v>65468</v>
      </c>
      <c r="O155">
        <v>70598</v>
      </c>
      <c r="P155">
        <v>68077</v>
      </c>
      <c r="Q155">
        <v>28737</v>
      </c>
      <c r="R155">
        <v>4264</v>
      </c>
      <c r="S155">
        <v>58855</v>
      </c>
      <c r="T155">
        <v>65977</v>
      </c>
      <c r="U155">
        <v>60397</v>
      </c>
      <c r="V155">
        <v>52042</v>
      </c>
      <c r="W155">
        <v>42458</v>
      </c>
      <c r="X155">
        <v>31975.21</v>
      </c>
      <c r="Y155">
        <v>27854</v>
      </c>
      <c r="Z155">
        <v>4479.2299999999996</v>
      </c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</row>
    <row r="156" spans="1:75" x14ac:dyDescent="0.25">
      <c r="A156" t="s">
        <v>176</v>
      </c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</row>
    <row r="157" spans="1:75" x14ac:dyDescent="0.25">
      <c r="A157" t="s">
        <v>177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-11.5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22.94</v>
      </c>
      <c r="Y157">
        <v>0</v>
      </c>
      <c r="Z157">
        <v>0</v>
      </c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</row>
    <row r="158" spans="1:75" x14ac:dyDescent="0.25">
      <c r="A158" t="s">
        <v>178</v>
      </c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</row>
    <row r="159" spans="1:75" x14ac:dyDescent="0.25">
      <c r="A159" t="s">
        <v>179</v>
      </c>
      <c r="B159">
        <v>0</v>
      </c>
      <c r="C159">
        <v>0</v>
      </c>
      <c r="D159">
        <v>-6.9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</row>
    <row r="160" spans="1:75" x14ac:dyDescent="0.25">
      <c r="A160" t="s">
        <v>180</v>
      </c>
      <c r="B160">
        <v>0</v>
      </c>
      <c r="C160">
        <v>0</v>
      </c>
      <c r="D160">
        <v>-1267.43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-1527.75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248.27</v>
      </c>
      <c r="Y160">
        <v>0</v>
      </c>
      <c r="Z160">
        <v>157.69</v>
      </c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</row>
    <row r="161" spans="1:75" x14ac:dyDescent="0.25">
      <c r="A161" t="s">
        <v>181</v>
      </c>
      <c r="B161">
        <v>0</v>
      </c>
      <c r="C161">
        <v>0</v>
      </c>
      <c r="D161">
        <v>-1274.3399999999999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-1539.25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271.20999999999998</v>
      </c>
      <c r="Y161">
        <v>0</v>
      </c>
      <c r="Z161">
        <v>157.69</v>
      </c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</row>
    <row r="162" spans="1:75" x14ac:dyDescent="0.25">
      <c r="A162" t="s">
        <v>182</v>
      </c>
      <c r="B162">
        <v>209731</v>
      </c>
      <c r="C162">
        <v>211923</v>
      </c>
      <c r="D162">
        <v>205436.56</v>
      </c>
      <c r="E162">
        <v>128531</v>
      </c>
      <c r="F162">
        <v>155430</v>
      </c>
      <c r="G162">
        <v>159033</v>
      </c>
      <c r="H162">
        <v>128345.49</v>
      </c>
      <c r="I162">
        <v>99438</v>
      </c>
      <c r="J162">
        <v>78295</v>
      </c>
      <c r="K162">
        <v>63198</v>
      </c>
      <c r="L162">
        <v>26589.22</v>
      </c>
      <c r="M162">
        <v>46098</v>
      </c>
      <c r="N162">
        <v>65468</v>
      </c>
      <c r="O162">
        <v>70598</v>
      </c>
      <c r="P162">
        <v>61920</v>
      </c>
      <c r="Q162">
        <v>28737</v>
      </c>
      <c r="R162">
        <v>4264</v>
      </c>
      <c r="S162">
        <v>58855</v>
      </c>
      <c r="T162">
        <v>65977</v>
      </c>
      <c r="U162">
        <v>60397</v>
      </c>
      <c r="V162">
        <v>52042</v>
      </c>
      <c r="W162">
        <v>42458</v>
      </c>
      <c r="X162">
        <v>33060.04</v>
      </c>
      <c r="Y162">
        <v>27854</v>
      </c>
      <c r="Z162">
        <v>4636.91</v>
      </c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</row>
    <row r="163" spans="1:75" x14ac:dyDescent="0.25">
      <c r="A163" t="s">
        <v>183</v>
      </c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</row>
    <row r="164" spans="1:75" x14ac:dyDescent="0.25">
      <c r="A164" t="s">
        <v>184</v>
      </c>
      <c r="B164">
        <v>209731</v>
      </c>
      <c r="C164">
        <v>211923</v>
      </c>
      <c r="D164">
        <v>210533.91</v>
      </c>
      <c r="E164">
        <v>128531</v>
      </c>
      <c r="F164">
        <v>155430</v>
      </c>
      <c r="G164">
        <v>159033</v>
      </c>
      <c r="H164">
        <v>128345.49</v>
      </c>
      <c r="I164">
        <v>99438</v>
      </c>
      <c r="J164">
        <v>78295</v>
      </c>
      <c r="K164">
        <v>63198</v>
      </c>
      <c r="L164">
        <v>26589.22</v>
      </c>
      <c r="M164">
        <v>46098</v>
      </c>
      <c r="N164">
        <v>65468</v>
      </c>
      <c r="O164">
        <v>70598</v>
      </c>
      <c r="P164">
        <v>68077</v>
      </c>
      <c r="Q164">
        <v>28737</v>
      </c>
      <c r="R164">
        <v>4264</v>
      </c>
      <c r="S164">
        <v>58855</v>
      </c>
      <c r="T164">
        <v>65977</v>
      </c>
      <c r="U164">
        <v>60397</v>
      </c>
      <c r="V164">
        <v>52042</v>
      </c>
      <c r="W164">
        <v>42458</v>
      </c>
      <c r="X164">
        <v>31975.19</v>
      </c>
      <c r="Y164">
        <v>27854</v>
      </c>
      <c r="Z164">
        <v>4479.24</v>
      </c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</row>
    <row r="165" spans="1:75" x14ac:dyDescent="0.25">
      <c r="A165" t="s">
        <v>185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-0.01</v>
      </c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</row>
    <row r="166" spans="1:75" x14ac:dyDescent="0.25">
      <c r="A166" t="s">
        <v>186</v>
      </c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</row>
    <row r="167" spans="1:75" x14ac:dyDescent="0.25">
      <c r="A167" t="s">
        <v>187</v>
      </c>
      <c r="B167">
        <v>209731</v>
      </c>
      <c r="C167">
        <v>211923</v>
      </c>
      <c r="D167">
        <v>205436.56</v>
      </c>
      <c r="E167">
        <v>128531</v>
      </c>
      <c r="F167">
        <v>155430</v>
      </c>
      <c r="G167">
        <v>159033</v>
      </c>
      <c r="H167">
        <v>128345.49</v>
      </c>
      <c r="I167">
        <v>99438</v>
      </c>
      <c r="J167">
        <v>78295</v>
      </c>
      <c r="K167">
        <v>63198</v>
      </c>
      <c r="L167">
        <v>26589.22</v>
      </c>
      <c r="M167">
        <v>46098</v>
      </c>
      <c r="N167">
        <v>65468</v>
      </c>
      <c r="O167">
        <v>70598</v>
      </c>
      <c r="P167">
        <v>61920</v>
      </c>
      <c r="Q167">
        <v>28737</v>
      </c>
      <c r="R167">
        <v>4264</v>
      </c>
      <c r="S167">
        <v>58855</v>
      </c>
      <c r="T167">
        <v>65977</v>
      </c>
      <c r="U167">
        <v>60397</v>
      </c>
      <c r="V167">
        <v>52042</v>
      </c>
      <c r="W167">
        <v>42458</v>
      </c>
      <c r="X167">
        <v>33060.03</v>
      </c>
      <c r="Y167">
        <v>27854</v>
      </c>
      <c r="Z167">
        <v>4636.92</v>
      </c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</row>
    <row r="168" spans="1:75" x14ac:dyDescent="0.25">
      <c r="A168" t="s">
        <v>188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-0.01</v>
      </c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</row>
    <row r="169" spans="1:75" x14ac:dyDescent="0.25">
      <c r="A169" t="s">
        <v>189</v>
      </c>
      <c r="B169">
        <v>0.22312000000000001</v>
      </c>
      <c r="C169">
        <v>0.22545000000000001</v>
      </c>
      <c r="D169">
        <v>0.22872999999999999</v>
      </c>
      <c r="E169">
        <v>0.13674</v>
      </c>
      <c r="F169">
        <v>0.16535</v>
      </c>
      <c r="G169">
        <v>0.16918</v>
      </c>
      <c r="H169">
        <v>0.13653999999999999</v>
      </c>
      <c r="I169">
        <v>0.10579</v>
      </c>
      <c r="J169">
        <v>8.3290000000000003E-2</v>
      </c>
      <c r="K169">
        <v>6.7229999999999998E-2</v>
      </c>
      <c r="L169">
        <v>2.8289999999999999E-2</v>
      </c>
      <c r="M169">
        <v>0.05</v>
      </c>
      <c r="N169">
        <v>6.9650000000000004E-2</v>
      </c>
      <c r="O169">
        <v>7.51E-2</v>
      </c>
      <c r="P169">
        <v>7.0000000000000007E-2</v>
      </c>
      <c r="Q169">
        <v>0.03</v>
      </c>
      <c r="R169">
        <v>5.0000000000000001E-3</v>
      </c>
      <c r="S169">
        <v>0.06</v>
      </c>
      <c r="T169">
        <v>7.0000000000000007E-2</v>
      </c>
      <c r="U169">
        <v>0.06</v>
      </c>
      <c r="V169">
        <v>0.06</v>
      </c>
      <c r="W169">
        <v>0.05</v>
      </c>
      <c r="X169">
        <v>0.04</v>
      </c>
      <c r="Y169">
        <v>4.1000000000000002E-2</v>
      </c>
      <c r="Z169">
        <v>0.19463</v>
      </c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</row>
    <row r="170" spans="1:75" x14ac:dyDescent="0.25">
      <c r="A170" t="s">
        <v>107</v>
      </c>
      <c r="B170" t="s">
        <v>108</v>
      </c>
      <c r="C170" t="s">
        <v>109</v>
      </c>
      <c r="D170" t="s">
        <v>110</v>
      </c>
      <c r="E170" t="s">
        <v>111</v>
      </c>
      <c r="F170" t="s">
        <v>112</v>
      </c>
      <c r="G170" t="s">
        <v>113</v>
      </c>
      <c r="H170" t="s">
        <v>114</v>
      </c>
      <c r="I170" t="s">
        <v>115</v>
      </c>
      <c r="J170" t="s">
        <v>116</v>
      </c>
      <c r="K170" t="s">
        <v>117</v>
      </c>
      <c r="L170" t="s">
        <v>118</v>
      </c>
      <c r="M170" t="s">
        <v>119</v>
      </c>
      <c r="N170" t="s">
        <v>120</v>
      </c>
      <c r="O170" t="s">
        <v>121</v>
      </c>
      <c r="P170" t="s">
        <v>122</v>
      </c>
      <c r="Q170" t="s">
        <v>123</v>
      </c>
      <c r="R170" t="s">
        <v>124</v>
      </c>
      <c r="S170" t="s">
        <v>125</v>
      </c>
      <c r="T170" t="s">
        <v>126</v>
      </c>
      <c r="U170" t="s">
        <v>127</v>
      </c>
      <c r="V170" t="s">
        <v>128</v>
      </c>
      <c r="W170" t="s">
        <v>129</v>
      </c>
      <c r="X170" t="s">
        <v>130</v>
      </c>
      <c r="Y170" t="s">
        <v>131</v>
      </c>
      <c r="Z170" t="s">
        <v>132</v>
      </c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</row>
    <row r="171" spans="1:75" x14ac:dyDescent="0.25">
      <c r="A171" t="s">
        <v>133</v>
      </c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</row>
    <row r="172" spans="1:75" x14ac:dyDescent="0.25">
      <c r="A172" t="s">
        <v>134</v>
      </c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</row>
    <row r="173" spans="1:75" x14ac:dyDescent="0.25">
      <c r="A173" t="s">
        <v>135</v>
      </c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</row>
    <row r="174" spans="1:75" x14ac:dyDescent="0.25">
      <c r="A174" t="s">
        <v>136</v>
      </c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</row>
    <row r="175" spans="1:7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</row>
    <row r="176" spans="1:7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</row>
    <row r="177" spans="1:7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</row>
    <row r="178" spans="1:75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</row>
    <row r="179" spans="1:75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</row>
    <row r="180" spans="1:75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</row>
    <row r="181" spans="1:75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</row>
    <row r="182" spans="1:75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</row>
    <row r="183" spans="1:75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</row>
    <row r="184" spans="1:75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</row>
    <row r="185" spans="1:75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</row>
    <row r="186" spans="1:75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</row>
    <row r="187" spans="1:75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</row>
    <row r="188" spans="1:75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</row>
    <row r="189" spans="1:75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</row>
    <row r="190" spans="1:75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</row>
    <row r="191" spans="1:75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</row>
    <row r="192" spans="1:75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</row>
    <row r="193" spans="2:72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</row>
    <row r="194" spans="2:72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</row>
    <row r="195" spans="2:72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</row>
    <row r="196" spans="2:72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</row>
    <row r="197" spans="2:72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</row>
    <row r="198" spans="2:72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</row>
    <row r="199" spans="2:72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</row>
    <row r="200" spans="2:72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</row>
    <row r="201" spans="2:72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</row>
    <row r="202" spans="2:72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</row>
    <row r="203" spans="2:72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</row>
    <row r="204" spans="2:72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</row>
    <row r="205" spans="2:72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</row>
    <row r="206" spans="2:72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</row>
    <row r="207" spans="2:72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</row>
    <row r="208" spans="2:72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</row>
    <row r="209" spans="1:121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</row>
    <row r="210" spans="1:121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</row>
    <row r="211" spans="1:121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</row>
    <row r="212" spans="1:121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</row>
    <row r="213" spans="1:121" x14ac:dyDescent="0.25">
      <c r="A213" s="2" t="s">
        <v>190</v>
      </c>
      <c r="B213" s="7">
        <f>IFERROR(INDEX(B$129:B$212,MATCH($A$213,$A$129:$A$212,0),1),0)</f>
        <v>0</v>
      </c>
      <c r="C213" s="7">
        <f t="shared" ref="C213:BO213" si="7">IFERROR(INDEX(C$129:C$212,MATCH($A$213,$A$129:$A$212,0),1),0)</f>
        <v>0</v>
      </c>
      <c r="D213" s="7">
        <f t="shared" si="7"/>
        <v>0</v>
      </c>
      <c r="E213" s="7">
        <f t="shared" si="7"/>
        <v>0</v>
      </c>
      <c r="F213" s="7">
        <f t="shared" si="7"/>
        <v>0</v>
      </c>
      <c r="G213" s="7">
        <f t="shared" si="7"/>
        <v>0</v>
      </c>
      <c r="H213" s="7">
        <f t="shared" si="7"/>
        <v>0</v>
      </c>
      <c r="I213" s="7">
        <f t="shared" si="7"/>
        <v>0</v>
      </c>
      <c r="J213" s="7">
        <f t="shared" si="7"/>
        <v>0</v>
      </c>
      <c r="K213" s="7">
        <f t="shared" si="7"/>
        <v>0</v>
      </c>
      <c r="L213" s="7">
        <f t="shared" si="7"/>
        <v>0</v>
      </c>
      <c r="M213" s="7">
        <f t="shared" si="7"/>
        <v>0</v>
      </c>
      <c r="N213" s="7">
        <f t="shared" si="7"/>
        <v>0</v>
      </c>
      <c r="O213" s="7">
        <f t="shared" si="7"/>
        <v>0</v>
      </c>
      <c r="P213" s="7">
        <f t="shared" si="7"/>
        <v>0</v>
      </c>
      <c r="Q213" s="7">
        <f t="shared" si="7"/>
        <v>0</v>
      </c>
      <c r="R213" s="7">
        <f t="shared" si="7"/>
        <v>0</v>
      </c>
      <c r="S213" s="7">
        <f t="shared" si="7"/>
        <v>0</v>
      </c>
      <c r="T213" s="7">
        <f t="shared" si="7"/>
        <v>0</v>
      </c>
      <c r="U213" s="7">
        <f t="shared" si="7"/>
        <v>0</v>
      </c>
      <c r="V213" s="7">
        <f t="shared" si="7"/>
        <v>0</v>
      </c>
      <c r="W213" s="7">
        <f t="shared" si="7"/>
        <v>0</v>
      </c>
      <c r="X213" s="7">
        <f t="shared" si="7"/>
        <v>0</v>
      </c>
      <c r="Y213" s="7">
        <f t="shared" si="7"/>
        <v>0</v>
      </c>
      <c r="Z213" s="7">
        <f t="shared" si="7"/>
        <v>0</v>
      </c>
      <c r="AA213" s="7">
        <f t="shared" si="7"/>
        <v>0</v>
      </c>
      <c r="AB213" s="7">
        <f t="shared" si="7"/>
        <v>0</v>
      </c>
      <c r="AC213" s="7">
        <f t="shared" si="7"/>
        <v>0</v>
      </c>
      <c r="AD213" s="7">
        <f t="shared" si="7"/>
        <v>0</v>
      </c>
      <c r="AE213" s="7">
        <f t="shared" si="7"/>
        <v>0</v>
      </c>
      <c r="AF213" s="7">
        <f t="shared" si="7"/>
        <v>0</v>
      </c>
      <c r="AG213" s="7">
        <f t="shared" si="7"/>
        <v>0</v>
      </c>
      <c r="AH213" s="7">
        <f t="shared" si="7"/>
        <v>0</v>
      </c>
      <c r="AI213" s="7">
        <f t="shared" si="7"/>
        <v>0</v>
      </c>
      <c r="AJ213" s="7">
        <f t="shared" si="7"/>
        <v>0</v>
      </c>
      <c r="AK213" s="7">
        <f t="shared" si="7"/>
        <v>0</v>
      </c>
      <c r="AL213" s="7">
        <f t="shared" si="7"/>
        <v>0</v>
      </c>
      <c r="AM213" s="7">
        <f t="shared" si="7"/>
        <v>0</v>
      </c>
      <c r="AN213" s="7">
        <f t="shared" si="7"/>
        <v>0</v>
      </c>
      <c r="AO213" s="7">
        <f t="shared" si="7"/>
        <v>0</v>
      </c>
      <c r="AP213" s="7">
        <f t="shared" si="7"/>
        <v>0</v>
      </c>
      <c r="AQ213" s="7">
        <f t="shared" si="7"/>
        <v>0</v>
      </c>
      <c r="AR213" s="7">
        <f t="shared" si="7"/>
        <v>0</v>
      </c>
      <c r="AS213" s="7">
        <f t="shared" si="7"/>
        <v>0</v>
      </c>
      <c r="AT213" s="7">
        <f t="shared" si="7"/>
        <v>0</v>
      </c>
      <c r="AU213" s="7">
        <f t="shared" si="7"/>
        <v>0</v>
      </c>
      <c r="AV213" s="7">
        <f t="shared" si="7"/>
        <v>0</v>
      </c>
      <c r="AW213" s="7">
        <f t="shared" si="7"/>
        <v>0</v>
      </c>
      <c r="AX213" s="7">
        <f t="shared" si="7"/>
        <v>0</v>
      </c>
      <c r="AY213" s="7">
        <f t="shared" si="7"/>
        <v>0</v>
      </c>
      <c r="AZ213" s="7">
        <f t="shared" si="7"/>
        <v>0</v>
      </c>
      <c r="BA213" s="7">
        <f t="shared" si="7"/>
        <v>0</v>
      </c>
      <c r="BB213" s="7">
        <f t="shared" si="7"/>
        <v>0</v>
      </c>
      <c r="BC213" s="7">
        <f t="shared" si="7"/>
        <v>0</v>
      </c>
      <c r="BD213" s="7">
        <f t="shared" si="7"/>
        <v>0</v>
      </c>
      <c r="BE213" s="7">
        <f t="shared" si="7"/>
        <v>0</v>
      </c>
      <c r="BF213" s="7">
        <f t="shared" si="7"/>
        <v>0</v>
      </c>
      <c r="BG213" s="7">
        <f t="shared" si="7"/>
        <v>0</v>
      </c>
      <c r="BH213" s="7">
        <f t="shared" si="7"/>
        <v>0</v>
      </c>
      <c r="BI213" s="7">
        <f t="shared" si="7"/>
        <v>0</v>
      </c>
      <c r="BJ213" s="7">
        <f t="shared" si="7"/>
        <v>0</v>
      </c>
      <c r="BK213" s="7">
        <f t="shared" si="7"/>
        <v>0</v>
      </c>
      <c r="BL213" s="7">
        <f t="shared" si="7"/>
        <v>0</v>
      </c>
      <c r="BM213" s="7">
        <f t="shared" si="7"/>
        <v>0</v>
      </c>
      <c r="BN213" s="7">
        <f t="shared" si="7"/>
        <v>0</v>
      </c>
      <c r="BO213" s="7">
        <f t="shared" si="7"/>
        <v>0</v>
      </c>
    </row>
    <row r="214" spans="1:121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</row>
    <row r="215" spans="1:121" x14ac:dyDescent="0.25">
      <c r="A215" s="8" t="s">
        <v>191</v>
      </c>
      <c r="B215" s="5">
        <f>B213</f>
        <v>0</v>
      </c>
      <c r="C215" s="5">
        <f t="shared" ref="C215:BO215" si="8">C213</f>
        <v>0</v>
      </c>
      <c r="D215" s="5">
        <f t="shared" si="8"/>
        <v>0</v>
      </c>
      <c r="E215" s="5">
        <f t="shared" si="8"/>
        <v>0</v>
      </c>
      <c r="F215" s="5">
        <f t="shared" si="8"/>
        <v>0</v>
      </c>
      <c r="G215" s="5">
        <f t="shared" si="8"/>
        <v>0</v>
      </c>
      <c r="H215" s="5">
        <f t="shared" si="8"/>
        <v>0</v>
      </c>
      <c r="I215" s="5">
        <f t="shared" si="8"/>
        <v>0</v>
      </c>
      <c r="J215" s="5">
        <f t="shared" si="8"/>
        <v>0</v>
      </c>
      <c r="K215" s="5">
        <f t="shared" si="8"/>
        <v>0</v>
      </c>
      <c r="L215" s="5">
        <f t="shared" si="8"/>
        <v>0</v>
      </c>
      <c r="M215" s="5">
        <f t="shared" si="8"/>
        <v>0</v>
      </c>
      <c r="N215" s="5">
        <f t="shared" si="8"/>
        <v>0</v>
      </c>
      <c r="O215" s="5">
        <f t="shared" si="8"/>
        <v>0</v>
      </c>
      <c r="P215" s="5">
        <f t="shared" si="8"/>
        <v>0</v>
      </c>
      <c r="Q215" s="5">
        <f t="shared" si="8"/>
        <v>0</v>
      </c>
      <c r="R215" s="5">
        <f t="shared" si="8"/>
        <v>0</v>
      </c>
      <c r="S215" s="5">
        <f t="shared" si="8"/>
        <v>0</v>
      </c>
      <c r="T215" s="5">
        <f t="shared" si="8"/>
        <v>0</v>
      </c>
      <c r="U215" s="5">
        <f t="shared" si="8"/>
        <v>0</v>
      </c>
      <c r="V215" s="5">
        <f t="shared" si="8"/>
        <v>0</v>
      </c>
      <c r="W215" s="5">
        <f t="shared" si="8"/>
        <v>0</v>
      </c>
      <c r="X215" s="5">
        <f t="shared" si="8"/>
        <v>0</v>
      </c>
      <c r="Y215" s="5">
        <f t="shared" si="8"/>
        <v>0</v>
      </c>
      <c r="Z215" s="5">
        <f t="shared" si="8"/>
        <v>0</v>
      </c>
      <c r="AA215" s="5">
        <f t="shared" si="8"/>
        <v>0</v>
      </c>
      <c r="AB215" s="5">
        <f t="shared" si="8"/>
        <v>0</v>
      </c>
      <c r="AC215" s="5">
        <f t="shared" si="8"/>
        <v>0</v>
      </c>
      <c r="AD215" s="5">
        <f t="shared" si="8"/>
        <v>0</v>
      </c>
      <c r="AE215" s="5">
        <f t="shared" si="8"/>
        <v>0</v>
      </c>
      <c r="AF215" s="5">
        <f t="shared" si="8"/>
        <v>0</v>
      </c>
      <c r="AG215" s="5">
        <f t="shared" si="8"/>
        <v>0</v>
      </c>
      <c r="AH215" s="5">
        <f t="shared" si="8"/>
        <v>0</v>
      </c>
      <c r="AI215" s="5">
        <f t="shared" si="8"/>
        <v>0</v>
      </c>
      <c r="AJ215" s="5">
        <f t="shared" si="8"/>
        <v>0</v>
      </c>
      <c r="AK215" s="5">
        <f t="shared" si="8"/>
        <v>0</v>
      </c>
      <c r="AL215" s="5">
        <f t="shared" si="8"/>
        <v>0</v>
      </c>
      <c r="AM215" s="5">
        <f t="shared" si="8"/>
        <v>0</v>
      </c>
      <c r="AN215" s="5">
        <f t="shared" si="8"/>
        <v>0</v>
      </c>
      <c r="AO215" s="5">
        <f t="shared" si="8"/>
        <v>0</v>
      </c>
      <c r="AP215" s="5">
        <f t="shared" si="8"/>
        <v>0</v>
      </c>
      <c r="AQ215" s="5">
        <f t="shared" si="8"/>
        <v>0</v>
      </c>
      <c r="AR215" s="5">
        <f t="shared" si="8"/>
        <v>0</v>
      </c>
      <c r="AS215" s="5">
        <f t="shared" si="8"/>
        <v>0</v>
      </c>
      <c r="AT215" s="5">
        <f t="shared" si="8"/>
        <v>0</v>
      </c>
      <c r="AU215" s="5">
        <f t="shared" si="8"/>
        <v>0</v>
      </c>
      <c r="AV215" s="5">
        <f t="shared" si="8"/>
        <v>0</v>
      </c>
      <c r="AW215" s="5">
        <f t="shared" si="8"/>
        <v>0</v>
      </c>
      <c r="AX215" s="5">
        <f t="shared" si="8"/>
        <v>0</v>
      </c>
      <c r="AY215" s="5">
        <f t="shared" si="8"/>
        <v>0</v>
      </c>
      <c r="AZ215" s="5">
        <f t="shared" si="8"/>
        <v>0</v>
      </c>
      <c r="BA215" s="5">
        <f t="shared" si="8"/>
        <v>0</v>
      </c>
      <c r="BB215" s="5">
        <f t="shared" si="8"/>
        <v>0</v>
      </c>
      <c r="BC215" s="5">
        <f t="shared" si="8"/>
        <v>0</v>
      </c>
      <c r="BD215" s="5">
        <f t="shared" si="8"/>
        <v>0</v>
      </c>
      <c r="BE215" s="5">
        <f t="shared" si="8"/>
        <v>0</v>
      </c>
      <c r="BF215" s="5">
        <f t="shared" si="8"/>
        <v>0</v>
      </c>
      <c r="BG215" s="5">
        <f t="shared" si="8"/>
        <v>0</v>
      </c>
      <c r="BH215" s="5">
        <f t="shared" si="8"/>
        <v>0</v>
      </c>
      <c r="BI215" s="5">
        <f t="shared" si="8"/>
        <v>0</v>
      </c>
      <c r="BJ215" s="5">
        <f t="shared" si="8"/>
        <v>0</v>
      </c>
      <c r="BK215" s="5">
        <f t="shared" si="8"/>
        <v>0</v>
      </c>
      <c r="BL215" s="5">
        <f t="shared" si="8"/>
        <v>0</v>
      </c>
      <c r="BM215" s="5">
        <f t="shared" si="8"/>
        <v>0</v>
      </c>
      <c r="BN215" s="5">
        <f t="shared" si="8"/>
        <v>0</v>
      </c>
      <c r="BO215" s="5">
        <f t="shared" si="8"/>
        <v>0</v>
      </c>
      <c r="BP215" s="5"/>
      <c r="BQ215" s="5"/>
      <c r="BR215" s="5"/>
      <c r="BS215" s="5"/>
      <c r="BT215" s="5"/>
    </row>
    <row r="216" spans="1:121" x14ac:dyDescent="0.25"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</row>
    <row r="218" spans="1:121" ht="14" x14ac:dyDescent="0.3">
      <c r="A218" s="1" t="s">
        <v>192</v>
      </c>
    </row>
    <row r="219" spans="1:121" x14ac:dyDescent="0.25">
      <c r="A219" t="s">
        <v>1</v>
      </c>
      <c r="B219" t="s">
        <v>2</v>
      </c>
      <c r="C219" t="s">
        <v>3</v>
      </c>
      <c r="D219" t="s">
        <v>4</v>
      </c>
      <c r="E219" t="s">
        <v>5</v>
      </c>
      <c r="F219" t="s">
        <v>6</v>
      </c>
      <c r="G219" t="s">
        <v>7</v>
      </c>
      <c r="H219" t="s">
        <v>8</v>
      </c>
      <c r="I219" t="s">
        <v>9</v>
      </c>
      <c r="J219" t="s">
        <v>10</v>
      </c>
      <c r="K219" t="s">
        <v>11</v>
      </c>
      <c r="L219" t="s">
        <v>12</v>
      </c>
      <c r="M219" t="s">
        <v>13</v>
      </c>
      <c r="N219" t="s">
        <v>14</v>
      </c>
      <c r="O219" t="s">
        <v>15</v>
      </c>
      <c r="P219" t="s">
        <v>16</v>
      </c>
      <c r="Q219" t="s">
        <v>17</v>
      </c>
      <c r="R219" t="s">
        <v>18</v>
      </c>
      <c r="S219" t="s">
        <v>19</v>
      </c>
      <c r="T219" t="s">
        <v>20</v>
      </c>
      <c r="U219" t="s">
        <v>21</v>
      </c>
      <c r="V219" t="s">
        <v>22</v>
      </c>
      <c r="W219" t="s">
        <v>23</v>
      </c>
      <c r="X219" t="s">
        <v>24</v>
      </c>
      <c r="Y219" t="s">
        <v>25</v>
      </c>
      <c r="Z219" t="s">
        <v>26</v>
      </c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</row>
    <row r="220" spans="1:121" x14ac:dyDescent="0.25">
      <c r="A220" t="s">
        <v>193</v>
      </c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</row>
    <row r="221" spans="1:121" x14ac:dyDescent="0.25">
      <c r="A221" t="s">
        <v>194</v>
      </c>
      <c r="B221">
        <v>425072</v>
      </c>
      <c r="C221">
        <v>213741</v>
      </c>
      <c r="D221">
        <v>654598.40000000002</v>
      </c>
      <c r="E221">
        <v>443491</v>
      </c>
      <c r="F221">
        <v>314861</v>
      </c>
      <c r="G221">
        <v>159176</v>
      </c>
      <c r="H221">
        <v>370194.99</v>
      </c>
      <c r="I221">
        <v>241491</v>
      </c>
      <c r="J221">
        <v>141586</v>
      </c>
      <c r="K221">
        <v>63244</v>
      </c>
      <c r="L221">
        <v>208900.28</v>
      </c>
      <c r="M221">
        <v>182289</v>
      </c>
      <c r="N221">
        <v>136108</v>
      </c>
      <c r="O221">
        <v>70627</v>
      </c>
      <c r="P221">
        <v>159277</v>
      </c>
      <c r="Q221">
        <v>91308</v>
      </c>
      <c r="R221">
        <v>62535</v>
      </c>
      <c r="S221">
        <v>59444</v>
      </c>
      <c r="T221">
        <v>223354</v>
      </c>
      <c r="U221">
        <v>156477</v>
      </c>
      <c r="V221">
        <v>95651</v>
      </c>
      <c r="W221">
        <v>42762</v>
      </c>
      <c r="X221">
        <v>104901.5</v>
      </c>
      <c r="Y221">
        <v>72853</v>
      </c>
      <c r="Z221">
        <v>18595.38</v>
      </c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</row>
    <row r="222" spans="1:121" x14ac:dyDescent="0.25">
      <c r="A222" t="s">
        <v>195</v>
      </c>
      <c r="B222">
        <v>109727</v>
      </c>
      <c r="C222">
        <v>55416</v>
      </c>
      <c r="D222">
        <v>190674.74</v>
      </c>
      <c r="E222">
        <v>135833</v>
      </c>
      <c r="F222">
        <v>79816</v>
      </c>
      <c r="G222">
        <v>39827</v>
      </c>
      <c r="H222">
        <v>160665.78</v>
      </c>
      <c r="I222">
        <v>119231</v>
      </c>
      <c r="J222">
        <v>77419</v>
      </c>
      <c r="K222">
        <v>37760</v>
      </c>
      <c r="L222">
        <v>151669.20000000001</v>
      </c>
      <c r="M222">
        <v>113670</v>
      </c>
      <c r="N222">
        <v>75195</v>
      </c>
      <c r="O222">
        <v>37567</v>
      </c>
      <c r="P222">
        <v>156046</v>
      </c>
      <c r="Q222">
        <v>117920</v>
      </c>
      <c r="R222">
        <v>78681</v>
      </c>
      <c r="S222">
        <v>39521</v>
      </c>
      <c r="T222">
        <v>126352</v>
      </c>
      <c r="U222">
        <v>93950</v>
      </c>
      <c r="V222">
        <v>61745</v>
      </c>
      <c r="W222">
        <v>30165</v>
      </c>
      <c r="X222">
        <v>118190.29</v>
      </c>
      <c r="Y222">
        <v>87436</v>
      </c>
      <c r="Z222">
        <v>100877.92</v>
      </c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</row>
    <row r="223" spans="1:121" x14ac:dyDescent="0.25">
      <c r="A223" t="s">
        <v>196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155356</v>
      </c>
      <c r="Q223">
        <v>117409</v>
      </c>
      <c r="R223">
        <v>78349</v>
      </c>
      <c r="S223">
        <v>39366</v>
      </c>
      <c r="T223">
        <v>125749</v>
      </c>
      <c r="U223">
        <v>93496</v>
      </c>
      <c r="V223">
        <v>61444</v>
      </c>
      <c r="W223">
        <v>30015</v>
      </c>
      <c r="X223">
        <v>0</v>
      </c>
      <c r="Y223">
        <v>86846</v>
      </c>
      <c r="Z223">
        <v>0</v>
      </c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</row>
    <row r="224" spans="1:121" x14ac:dyDescent="0.25">
      <c r="A224" t="s">
        <v>197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690</v>
      </c>
      <c r="Q224">
        <v>511</v>
      </c>
      <c r="R224">
        <v>332</v>
      </c>
      <c r="S224">
        <v>155</v>
      </c>
      <c r="T224">
        <v>603</v>
      </c>
      <c r="U224">
        <v>454</v>
      </c>
      <c r="V224">
        <v>301</v>
      </c>
      <c r="W224">
        <v>150</v>
      </c>
      <c r="X224">
        <v>0</v>
      </c>
      <c r="Y224">
        <v>590</v>
      </c>
      <c r="Z224">
        <v>0</v>
      </c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</row>
    <row r="225" spans="1:58" x14ac:dyDescent="0.25">
      <c r="A225" t="s">
        <v>198</v>
      </c>
      <c r="B225">
        <v>7914</v>
      </c>
      <c r="C225">
        <v>2475</v>
      </c>
      <c r="D225">
        <v>-5421.41</v>
      </c>
      <c r="E225">
        <v>-5366</v>
      </c>
      <c r="F225">
        <v>11327</v>
      </c>
      <c r="G225">
        <v>4922</v>
      </c>
      <c r="H225">
        <v>2830.16</v>
      </c>
      <c r="I225">
        <v>-388</v>
      </c>
      <c r="J225">
        <v>6011</v>
      </c>
      <c r="K225">
        <v>3518</v>
      </c>
      <c r="L225">
        <v>-4094.32</v>
      </c>
      <c r="M225">
        <v>-5414</v>
      </c>
      <c r="N225">
        <v>-5191</v>
      </c>
      <c r="O225">
        <v>1747</v>
      </c>
      <c r="P225">
        <v>4789</v>
      </c>
      <c r="Q225">
        <v>-1565</v>
      </c>
      <c r="R225">
        <v>1638</v>
      </c>
      <c r="S225">
        <v>1440</v>
      </c>
      <c r="T225">
        <v>-168</v>
      </c>
      <c r="U225">
        <v>518</v>
      </c>
      <c r="V225">
        <v>873</v>
      </c>
      <c r="W225">
        <v>-497</v>
      </c>
      <c r="X225">
        <v>-2582.4299999999998</v>
      </c>
      <c r="Y225">
        <v>-2207</v>
      </c>
      <c r="Z225">
        <v>1487.4</v>
      </c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</row>
    <row r="226" spans="1:58" x14ac:dyDescent="0.25">
      <c r="A226" t="s">
        <v>199</v>
      </c>
      <c r="B226">
        <v>-368</v>
      </c>
      <c r="C226">
        <v>91</v>
      </c>
      <c r="D226">
        <v>-1498.11</v>
      </c>
      <c r="E226">
        <v>-1418</v>
      </c>
      <c r="F226">
        <v>-1199</v>
      </c>
      <c r="G226">
        <v>-819</v>
      </c>
      <c r="H226">
        <v>1027.4100000000001</v>
      </c>
      <c r="I226">
        <v>319</v>
      </c>
      <c r="J226">
        <v>32</v>
      </c>
      <c r="K226">
        <v>49</v>
      </c>
      <c r="L226">
        <v>383.48</v>
      </c>
      <c r="M226">
        <v>363</v>
      </c>
      <c r="N226">
        <v>52</v>
      </c>
      <c r="O226">
        <v>-44</v>
      </c>
      <c r="P226">
        <v>32</v>
      </c>
      <c r="Q226">
        <v>-43</v>
      </c>
      <c r="R226">
        <v>127</v>
      </c>
      <c r="S226">
        <v>-38</v>
      </c>
      <c r="T226">
        <v>679</v>
      </c>
      <c r="U226">
        <v>731</v>
      </c>
      <c r="V226">
        <v>739</v>
      </c>
      <c r="W226">
        <v>-16</v>
      </c>
      <c r="X226">
        <v>1211.58</v>
      </c>
      <c r="Y226">
        <v>1136</v>
      </c>
      <c r="Z226">
        <v>-576.95000000000005</v>
      </c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</row>
    <row r="227" spans="1:58" x14ac:dyDescent="0.25">
      <c r="A227" t="s">
        <v>200</v>
      </c>
      <c r="B227">
        <v>-14998</v>
      </c>
      <c r="C227">
        <v>-7104</v>
      </c>
      <c r="D227">
        <v>-19699.88</v>
      </c>
      <c r="E227">
        <v>-13192</v>
      </c>
      <c r="F227">
        <v>-7985</v>
      </c>
      <c r="G227">
        <v>-3923</v>
      </c>
      <c r="H227">
        <v>-5356.25</v>
      </c>
      <c r="I227">
        <v>-3024</v>
      </c>
      <c r="J227">
        <v>-1493</v>
      </c>
      <c r="K227">
        <v>-310</v>
      </c>
      <c r="L227">
        <v>-737.3</v>
      </c>
      <c r="M227">
        <v>-857</v>
      </c>
      <c r="N227">
        <v>-657</v>
      </c>
      <c r="O227">
        <v>-497</v>
      </c>
      <c r="P227">
        <v>-614</v>
      </c>
      <c r="Q227">
        <v>-849</v>
      </c>
      <c r="R227">
        <v>-1325</v>
      </c>
      <c r="S227">
        <v>-1335</v>
      </c>
      <c r="T227">
        <v>-3431</v>
      </c>
      <c r="U227">
        <v>-1844</v>
      </c>
      <c r="V227">
        <v>-220</v>
      </c>
      <c r="W227">
        <v>-241</v>
      </c>
      <c r="X227">
        <v>2278.9699999999998</v>
      </c>
      <c r="Y227">
        <v>2113</v>
      </c>
      <c r="Z227">
        <v>9877.68</v>
      </c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</row>
    <row r="228" spans="1:58" x14ac:dyDescent="0.25">
      <c r="A228" t="s">
        <v>201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261.20999999999998</v>
      </c>
      <c r="I228">
        <v>261</v>
      </c>
      <c r="J228">
        <v>0</v>
      </c>
      <c r="K228">
        <v>0</v>
      </c>
      <c r="L228">
        <v>681.35</v>
      </c>
      <c r="M228">
        <v>681</v>
      </c>
      <c r="N228">
        <v>428</v>
      </c>
      <c r="O228">
        <v>428</v>
      </c>
      <c r="P228">
        <v>79</v>
      </c>
      <c r="Q228">
        <v>0</v>
      </c>
      <c r="R228">
        <v>0</v>
      </c>
      <c r="S228">
        <v>0</v>
      </c>
      <c r="T228">
        <v>-392</v>
      </c>
      <c r="U228">
        <v>0</v>
      </c>
      <c r="V228">
        <v>0</v>
      </c>
      <c r="W228">
        <v>0</v>
      </c>
      <c r="X228">
        <v>-1126.8599999999999</v>
      </c>
      <c r="Y228">
        <v>-194</v>
      </c>
      <c r="Z228">
        <v>-288.29000000000002</v>
      </c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</row>
    <row r="229" spans="1:58" x14ac:dyDescent="0.25">
      <c r="A229" t="s">
        <v>202</v>
      </c>
      <c r="B229">
        <v>-2094</v>
      </c>
      <c r="C229">
        <v>-2094</v>
      </c>
      <c r="D229">
        <v>-1302</v>
      </c>
      <c r="E229">
        <v>-1302</v>
      </c>
      <c r="F229">
        <v>-1302</v>
      </c>
      <c r="G229">
        <v>-1302</v>
      </c>
      <c r="H229">
        <v>-9.0399999999999991</v>
      </c>
      <c r="I229">
        <v>-9</v>
      </c>
      <c r="J229">
        <v>177</v>
      </c>
      <c r="K229">
        <v>83</v>
      </c>
      <c r="L229">
        <v>97.8</v>
      </c>
      <c r="M229">
        <v>0</v>
      </c>
      <c r="N229">
        <v>153</v>
      </c>
      <c r="O229">
        <v>-244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</row>
    <row r="230" spans="1:58" x14ac:dyDescent="0.25">
      <c r="A230" t="s">
        <v>203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-481</v>
      </c>
      <c r="Q230">
        <v>15042</v>
      </c>
      <c r="R230">
        <v>14981</v>
      </c>
      <c r="S230">
        <v>-350</v>
      </c>
      <c r="T230">
        <v>-298</v>
      </c>
      <c r="U230">
        <v>65</v>
      </c>
      <c r="V230">
        <v>0</v>
      </c>
      <c r="W230">
        <v>0</v>
      </c>
      <c r="X230">
        <v>0</v>
      </c>
      <c r="Y230">
        <v>-762</v>
      </c>
      <c r="Z230">
        <v>-17.739999999999998</v>
      </c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</row>
    <row r="231" spans="1:58" x14ac:dyDescent="0.25">
      <c r="A231" t="s">
        <v>204</v>
      </c>
      <c r="B231">
        <v>45</v>
      </c>
      <c r="C231">
        <v>7</v>
      </c>
      <c r="D231">
        <v>307.18</v>
      </c>
      <c r="E231">
        <v>307</v>
      </c>
      <c r="F231">
        <v>320</v>
      </c>
      <c r="G231">
        <v>33</v>
      </c>
      <c r="H231">
        <v>4568.28</v>
      </c>
      <c r="I231">
        <v>2490</v>
      </c>
      <c r="J231">
        <v>9</v>
      </c>
      <c r="K231">
        <v>8</v>
      </c>
      <c r="L231">
        <v>3833.93</v>
      </c>
      <c r="M231">
        <v>3810</v>
      </c>
      <c r="N231">
        <v>73</v>
      </c>
      <c r="O231">
        <v>-43</v>
      </c>
      <c r="P231">
        <v>0</v>
      </c>
      <c r="Q231">
        <v>0</v>
      </c>
      <c r="R231">
        <v>0</v>
      </c>
      <c r="S231">
        <v>0</v>
      </c>
      <c r="T231">
        <v>688</v>
      </c>
      <c r="U231">
        <v>0</v>
      </c>
      <c r="V231">
        <v>-183</v>
      </c>
      <c r="W231">
        <v>6</v>
      </c>
      <c r="X231">
        <v>0</v>
      </c>
      <c r="Y231">
        <v>0</v>
      </c>
      <c r="Z231">
        <v>0</v>
      </c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</row>
    <row r="232" spans="1:58" x14ac:dyDescent="0.25">
      <c r="A232" t="s">
        <v>205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-43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-183</v>
      </c>
      <c r="W232">
        <v>0</v>
      </c>
      <c r="X232">
        <v>0</v>
      </c>
      <c r="Y232">
        <v>0</v>
      </c>
      <c r="Z232">
        <v>0</v>
      </c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</row>
    <row r="233" spans="1:58" x14ac:dyDescent="0.25">
      <c r="A233" t="s">
        <v>206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688</v>
      </c>
      <c r="U233">
        <v>0</v>
      </c>
      <c r="V233">
        <v>0</v>
      </c>
      <c r="W233">
        <v>6</v>
      </c>
      <c r="X233">
        <v>0</v>
      </c>
      <c r="Y233">
        <v>0</v>
      </c>
      <c r="Z233">
        <v>0</v>
      </c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</row>
    <row r="234" spans="1:58" x14ac:dyDescent="0.25">
      <c r="A234" t="s">
        <v>207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9333</v>
      </c>
      <c r="Q234">
        <v>9244</v>
      </c>
      <c r="R234">
        <v>0</v>
      </c>
      <c r="S234">
        <v>0</v>
      </c>
      <c r="T234">
        <v>0</v>
      </c>
      <c r="U234">
        <v>251</v>
      </c>
      <c r="V234">
        <v>0</v>
      </c>
      <c r="W234">
        <v>0</v>
      </c>
      <c r="X234">
        <v>0</v>
      </c>
      <c r="Y234">
        <v>421</v>
      </c>
      <c r="Z234">
        <v>0</v>
      </c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</row>
    <row r="235" spans="1:58" x14ac:dyDescent="0.25">
      <c r="A235" t="s">
        <v>208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9333</v>
      </c>
      <c r="Q235">
        <v>9244</v>
      </c>
      <c r="R235">
        <v>0</v>
      </c>
      <c r="S235">
        <v>0</v>
      </c>
      <c r="T235">
        <v>0</v>
      </c>
      <c r="U235">
        <v>251</v>
      </c>
      <c r="V235">
        <v>0</v>
      </c>
      <c r="W235">
        <v>0</v>
      </c>
      <c r="X235">
        <v>0</v>
      </c>
      <c r="Y235">
        <v>421</v>
      </c>
      <c r="Z235">
        <v>0</v>
      </c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</row>
    <row r="236" spans="1:58" x14ac:dyDescent="0.25">
      <c r="A236" t="s">
        <v>209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15250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</row>
    <row r="237" spans="1:58" x14ac:dyDescent="0.25">
      <c r="A237" t="s">
        <v>210</v>
      </c>
      <c r="B237">
        <v>3500</v>
      </c>
      <c r="C237">
        <v>3500</v>
      </c>
      <c r="D237">
        <v>9500</v>
      </c>
      <c r="E237">
        <v>6000</v>
      </c>
      <c r="F237">
        <v>6000</v>
      </c>
      <c r="G237">
        <v>3000</v>
      </c>
      <c r="H237">
        <v>4000</v>
      </c>
      <c r="I237">
        <v>3000</v>
      </c>
      <c r="J237">
        <v>2000</v>
      </c>
      <c r="K237">
        <v>1000</v>
      </c>
      <c r="L237">
        <v>4000</v>
      </c>
      <c r="M237">
        <v>4000</v>
      </c>
      <c r="N237">
        <v>3000</v>
      </c>
      <c r="O237">
        <v>3000</v>
      </c>
      <c r="P237">
        <v>0</v>
      </c>
      <c r="Q237">
        <v>0</v>
      </c>
      <c r="R237">
        <v>9741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</row>
    <row r="238" spans="1:58" x14ac:dyDescent="0.25">
      <c r="A238" t="s">
        <v>211</v>
      </c>
      <c r="B238">
        <v>-8772</v>
      </c>
      <c r="C238">
        <v>-4413</v>
      </c>
      <c r="D238">
        <v>-9621.11</v>
      </c>
      <c r="E238">
        <v>-5477</v>
      </c>
      <c r="F238">
        <v>-3105</v>
      </c>
      <c r="G238">
        <v>-1982</v>
      </c>
      <c r="H238">
        <v>-4440.24</v>
      </c>
      <c r="I238">
        <v>-2567</v>
      </c>
      <c r="J238">
        <v>-1503</v>
      </c>
      <c r="K238">
        <v>-838</v>
      </c>
      <c r="L238">
        <v>-3936.45</v>
      </c>
      <c r="M238">
        <v>-3040</v>
      </c>
      <c r="N238">
        <v>-2210</v>
      </c>
      <c r="O238">
        <v>-1124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</row>
    <row r="239" spans="1:58" x14ac:dyDescent="0.25">
      <c r="A239" t="s">
        <v>156</v>
      </c>
      <c r="B239">
        <v>-8772</v>
      </c>
      <c r="C239">
        <v>-4413</v>
      </c>
      <c r="D239">
        <v>-9621.11</v>
      </c>
      <c r="E239">
        <v>-5477</v>
      </c>
      <c r="F239">
        <v>-3105</v>
      </c>
      <c r="G239">
        <v>-1982</v>
      </c>
      <c r="H239">
        <v>-4440.24</v>
      </c>
      <c r="I239">
        <v>-2567</v>
      </c>
      <c r="J239">
        <v>-1503</v>
      </c>
      <c r="K239">
        <v>-838</v>
      </c>
      <c r="L239">
        <v>-3936.45</v>
      </c>
      <c r="M239">
        <v>-3040</v>
      </c>
      <c r="N239">
        <v>-2210</v>
      </c>
      <c r="O239">
        <v>-1124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</row>
    <row r="240" spans="1:58" x14ac:dyDescent="0.25">
      <c r="A240" t="s">
        <v>170</v>
      </c>
      <c r="B240">
        <v>12581</v>
      </c>
      <c r="C240">
        <v>6286</v>
      </c>
      <c r="D240">
        <v>22442.83</v>
      </c>
      <c r="E240">
        <v>16860</v>
      </c>
      <c r="F240">
        <v>11259</v>
      </c>
      <c r="G240">
        <v>5650</v>
      </c>
      <c r="H240">
        <v>22742.7</v>
      </c>
      <c r="I240">
        <v>17084</v>
      </c>
      <c r="J240">
        <v>11422</v>
      </c>
      <c r="K240">
        <v>5722</v>
      </c>
      <c r="L240">
        <v>23629.33</v>
      </c>
      <c r="M240">
        <v>17697</v>
      </c>
      <c r="N240">
        <v>11929</v>
      </c>
      <c r="O240">
        <v>5977</v>
      </c>
      <c r="P240">
        <v>15930</v>
      </c>
      <c r="Q240">
        <v>11495</v>
      </c>
      <c r="R240">
        <v>8614</v>
      </c>
      <c r="S240">
        <v>4699</v>
      </c>
      <c r="T240">
        <v>-14632</v>
      </c>
      <c r="U240">
        <v>-11258</v>
      </c>
      <c r="V240">
        <v>-6904</v>
      </c>
      <c r="W240">
        <v>-3283</v>
      </c>
      <c r="X240">
        <v>29776.49</v>
      </c>
      <c r="Y240">
        <v>24455</v>
      </c>
      <c r="Z240">
        <v>27940.080000000002</v>
      </c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</row>
    <row r="241" spans="1:58" x14ac:dyDescent="0.25">
      <c r="A241" t="s">
        <v>212</v>
      </c>
      <c r="B241">
        <v>4058</v>
      </c>
      <c r="C241">
        <v>1997</v>
      </c>
      <c r="D241">
        <v>6004.28</v>
      </c>
      <c r="E241">
        <v>3609</v>
      </c>
      <c r="F241">
        <v>2333</v>
      </c>
      <c r="G241">
        <v>1275</v>
      </c>
      <c r="H241">
        <v>5358.02</v>
      </c>
      <c r="I241">
        <v>4118</v>
      </c>
      <c r="J241">
        <v>2880</v>
      </c>
      <c r="K241">
        <v>3856</v>
      </c>
      <c r="L241">
        <v>6146.28</v>
      </c>
      <c r="M241">
        <v>6051</v>
      </c>
      <c r="N241">
        <v>4636</v>
      </c>
      <c r="O241">
        <v>2377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</row>
    <row r="242" spans="1:58" x14ac:dyDescent="0.25">
      <c r="A242" t="s">
        <v>213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-6.02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443</v>
      </c>
      <c r="Q242">
        <v>982</v>
      </c>
      <c r="R242">
        <v>44</v>
      </c>
      <c r="S242">
        <v>2150</v>
      </c>
      <c r="T242">
        <v>6869</v>
      </c>
      <c r="U242">
        <v>4059</v>
      </c>
      <c r="V242">
        <v>3021</v>
      </c>
      <c r="W242">
        <v>967</v>
      </c>
      <c r="X242">
        <v>5206.28</v>
      </c>
      <c r="Y242">
        <v>2984</v>
      </c>
      <c r="Z242">
        <v>3087.25</v>
      </c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</row>
    <row r="243" spans="1:58" x14ac:dyDescent="0.25">
      <c r="A243" t="s">
        <v>214</v>
      </c>
      <c r="B243">
        <v>536665</v>
      </c>
      <c r="C243">
        <v>269902</v>
      </c>
      <c r="D243">
        <v>845984.93</v>
      </c>
      <c r="E243">
        <v>579345</v>
      </c>
      <c r="F243">
        <v>412325</v>
      </c>
      <c r="G243">
        <v>205857</v>
      </c>
      <c r="H243">
        <v>561836.99</v>
      </c>
      <c r="I243">
        <v>382006</v>
      </c>
      <c r="J243">
        <v>238540</v>
      </c>
      <c r="K243">
        <v>114092</v>
      </c>
      <c r="L243">
        <v>390573.57</v>
      </c>
      <c r="M243">
        <v>319250</v>
      </c>
      <c r="N243">
        <v>223516</v>
      </c>
      <c r="O243">
        <v>119771</v>
      </c>
      <c r="P243">
        <v>360084</v>
      </c>
      <c r="Q243">
        <v>243534</v>
      </c>
      <c r="R243">
        <v>175036</v>
      </c>
      <c r="S243">
        <v>105531</v>
      </c>
      <c r="T243">
        <v>339021</v>
      </c>
      <c r="U243">
        <v>242949</v>
      </c>
      <c r="V243">
        <v>154722</v>
      </c>
      <c r="W243">
        <v>69863</v>
      </c>
      <c r="X243">
        <v>257855.83</v>
      </c>
      <c r="Y243">
        <v>188235</v>
      </c>
      <c r="Z243">
        <v>160982.74</v>
      </c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</row>
    <row r="244" spans="1:58" x14ac:dyDescent="0.25">
      <c r="A244" t="s">
        <v>215</v>
      </c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</row>
    <row r="245" spans="1:58" x14ac:dyDescent="0.25">
      <c r="A245" t="s">
        <v>216</v>
      </c>
      <c r="B245">
        <v>-192282</v>
      </c>
      <c r="C245">
        <v>-12473</v>
      </c>
      <c r="D245">
        <v>-27453.99</v>
      </c>
      <c r="E245">
        <v>71565</v>
      </c>
      <c r="F245">
        <v>-436701</v>
      </c>
      <c r="G245">
        <v>-10858</v>
      </c>
      <c r="H245">
        <v>-26495.65</v>
      </c>
      <c r="I245">
        <v>46522</v>
      </c>
      <c r="J245">
        <v>-243377</v>
      </c>
      <c r="K245">
        <v>-30604</v>
      </c>
      <c r="L245">
        <v>11020.53</v>
      </c>
      <c r="M245">
        <v>61645</v>
      </c>
      <c r="N245">
        <v>74941</v>
      </c>
      <c r="O245">
        <v>-44349</v>
      </c>
      <c r="P245">
        <v>-26725</v>
      </c>
      <c r="Q245">
        <v>37717</v>
      </c>
      <c r="R245">
        <v>-252357</v>
      </c>
      <c r="S245">
        <v>-92337</v>
      </c>
      <c r="T245">
        <v>-17932</v>
      </c>
      <c r="U245">
        <v>23036</v>
      </c>
      <c r="V245">
        <v>-119651</v>
      </c>
      <c r="W245">
        <v>-35118</v>
      </c>
      <c r="X245">
        <v>-1575.06</v>
      </c>
      <c r="Y245">
        <v>27537</v>
      </c>
      <c r="Z245">
        <v>-3159.4</v>
      </c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</row>
    <row r="246" spans="1:58" x14ac:dyDescent="0.25">
      <c r="A246" t="s">
        <v>217</v>
      </c>
      <c r="B246">
        <v>863</v>
      </c>
      <c r="C246">
        <v>1435</v>
      </c>
      <c r="D246">
        <v>-6112.37</v>
      </c>
      <c r="E246">
        <v>-3171</v>
      </c>
      <c r="F246">
        <v>-3288</v>
      </c>
      <c r="G246">
        <v>1167</v>
      </c>
      <c r="H246">
        <v>-375.12</v>
      </c>
      <c r="I246">
        <v>1656</v>
      </c>
      <c r="J246">
        <v>1956</v>
      </c>
      <c r="K246">
        <v>1327</v>
      </c>
      <c r="L246">
        <v>-1397.26</v>
      </c>
      <c r="M246">
        <v>-2212</v>
      </c>
      <c r="N246">
        <v>444</v>
      </c>
      <c r="O246">
        <v>1135</v>
      </c>
      <c r="P246">
        <v>1047</v>
      </c>
      <c r="Q246">
        <v>2156</v>
      </c>
      <c r="R246">
        <v>-220</v>
      </c>
      <c r="S246">
        <v>1342</v>
      </c>
      <c r="T246">
        <v>-1118</v>
      </c>
      <c r="U246">
        <v>300</v>
      </c>
      <c r="V246">
        <v>812</v>
      </c>
      <c r="W246">
        <v>1369</v>
      </c>
      <c r="X246">
        <v>167.84</v>
      </c>
      <c r="Y246">
        <v>1278</v>
      </c>
      <c r="Z246">
        <v>2848.11</v>
      </c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</row>
    <row r="247" spans="1:58" x14ac:dyDescent="0.25">
      <c r="A247" t="s">
        <v>218</v>
      </c>
      <c r="B247">
        <v>-8909</v>
      </c>
      <c r="C247">
        <v>1119</v>
      </c>
      <c r="D247">
        <v>44256.5</v>
      </c>
      <c r="E247">
        <v>30593</v>
      </c>
      <c r="F247">
        <v>7005</v>
      </c>
      <c r="G247">
        <v>14132</v>
      </c>
      <c r="H247">
        <v>-35991.65</v>
      </c>
      <c r="I247">
        <v>-77024</v>
      </c>
      <c r="J247">
        <v>-49099</v>
      </c>
      <c r="K247">
        <v>-57603</v>
      </c>
      <c r="L247">
        <v>26524.66</v>
      </c>
      <c r="M247">
        <v>40463</v>
      </c>
      <c r="N247">
        <v>35940</v>
      </c>
      <c r="O247">
        <v>13731</v>
      </c>
      <c r="P247">
        <v>-34960</v>
      </c>
      <c r="Q247">
        <v>7997</v>
      </c>
      <c r="R247">
        <v>-2107</v>
      </c>
      <c r="S247">
        <v>42</v>
      </c>
      <c r="T247">
        <v>4618</v>
      </c>
      <c r="U247">
        <v>7403</v>
      </c>
      <c r="V247">
        <v>-1484</v>
      </c>
      <c r="W247">
        <v>-1848</v>
      </c>
      <c r="X247">
        <v>-1408.46</v>
      </c>
      <c r="Y247">
        <v>3627</v>
      </c>
      <c r="Z247">
        <v>-2341.13</v>
      </c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</row>
    <row r="248" spans="1:58" x14ac:dyDescent="0.25">
      <c r="A248" t="s">
        <v>219</v>
      </c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</row>
    <row r="249" spans="1:58" x14ac:dyDescent="0.25">
      <c r="A249" t="s">
        <v>220</v>
      </c>
      <c r="B249">
        <v>22716</v>
      </c>
      <c r="C249">
        <v>24456</v>
      </c>
      <c r="D249">
        <v>11426.42</v>
      </c>
      <c r="E249">
        <v>26967</v>
      </c>
      <c r="F249">
        <v>32829</v>
      </c>
      <c r="G249">
        <v>18765</v>
      </c>
      <c r="H249">
        <v>-31979.64</v>
      </c>
      <c r="I249">
        <v>-21808</v>
      </c>
      <c r="J249">
        <v>2350</v>
      </c>
      <c r="K249">
        <v>-13686</v>
      </c>
      <c r="L249">
        <v>6943.2</v>
      </c>
      <c r="M249">
        <v>-12087</v>
      </c>
      <c r="N249">
        <v>23615</v>
      </c>
      <c r="O249">
        <v>-14319</v>
      </c>
      <c r="P249">
        <v>38369</v>
      </c>
      <c r="Q249">
        <v>12343</v>
      </c>
      <c r="R249">
        <v>11374</v>
      </c>
      <c r="S249">
        <v>26570</v>
      </c>
      <c r="T249">
        <v>9249</v>
      </c>
      <c r="U249">
        <v>12028</v>
      </c>
      <c r="V249">
        <v>25561</v>
      </c>
      <c r="W249">
        <v>19673</v>
      </c>
      <c r="X249">
        <v>24.74</v>
      </c>
      <c r="Y249">
        <v>9709</v>
      </c>
      <c r="Z249">
        <v>9530.2900000000009</v>
      </c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</row>
    <row r="250" spans="1:58" x14ac:dyDescent="0.25">
      <c r="A250" t="s">
        <v>221</v>
      </c>
      <c r="B250">
        <v>-2568</v>
      </c>
      <c r="C250">
        <v>-112</v>
      </c>
      <c r="D250">
        <v>-1801.17</v>
      </c>
      <c r="E250">
        <v>-1015</v>
      </c>
      <c r="F250">
        <v>-892</v>
      </c>
      <c r="G250">
        <v>-283</v>
      </c>
      <c r="H250">
        <v>-4257.9799999999996</v>
      </c>
      <c r="I250">
        <v>-4354</v>
      </c>
      <c r="J250">
        <v>-4354</v>
      </c>
      <c r="K250">
        <v>-3583</v>
      </c>
      <c r="L250">
        <v>-1203.48</v>
      </c>
      <c r="M250">
        <v>-1185</v>
      </c>
      <c r="N250">
        <v>-1049</v>
      </c>
      <c r="O250">
        <v>-70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</row>
    <row r="251" spans="1:58" x14ac:dyDescent="0.25">
      <c r="A251" t="s">
        <v>222</v>
      </c>
      <c r="B251">
        <v>609313</v>
      </c>
      <c r="C251">
        <v>-20496</v>
      </c>
      <c r="D251">
        <v>307408.67</v>
      </c>
      <c r="E251">
        <v>294037</v>
      </c>
      <c r="F251">
        <v>582059</v>
      </c>
      <c r="G251">
        <v>44090</v>
      </c>
      <c r="H251">
        <v>239948.62</v>
      </c>
      <c r="I251">
        <v>205487</v>
      </c>
      <c r="J251">
        <v>348995</v>
      </c>
      <c r="K251">
        <v>10988</v>
      </c>
      <c r="L251">
        <v>-1466.02</v>
      </c>
      <c r="M251">
        <v>-68156</v>
      </c>
      <c r="N251">
        <v>-271385</v>
      </c>
      <c r="O251">
        <v>-4875</v>
      </c>
      <c r="P251">
        <v>12700</v>
      </c>
      <c r="Q251">
        <v>1622</v>
      </c>
      <c r="R251">
        <v>198725</v>
      </c>
      <c r="S251">
        <v>-62076</v>
      </c>
      <c r="T251">
        <v>35157</v>
      </c>
      <c r="U251">
        <v>67038</v>
      </c>
      <c r="V251">
        <v>304627</v>
      </c>
      <c r="W251">
        <v>-7329</v>
      </c>
      <c r="X251">
        <v>74542.509999999995</v>
      </c>
      <c r="Y251">
        <v>91593</v>
      </c>
      <c r="Z251">
        <v>94376.16</v>
      </c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</row>
    <row r="252" spans="1:58" x14ac:dyDescent="0.25">
      <c r="A252" t="s">
        <v>223</v>
      </c>
      <c r="B252">
        <v>965798</v>
      </c>
      <c r="C252">
        <v>263831</v>
      </c>
      <c r="D252">
        <v>1173708.98</v>
      </c>
      <c r="E252">
        <v>998321</v>
      </c>
      <c r="F252">
        <v>593337</v>
      </c>
      <c r="G252">
        <v>272870</v>
      </c>
      <c r="H252">
        <v>702685.56</v>
      </c>
      <c r="I252">
        <v>532485</v>
      </c>
      <c r="J252">
        <v>295011</v>
      </c>
      <c r="K252">
        <v>20931</v>
      </c>
      <c r="L252">
        <v>430995.20000000001</v>
      </c>
      <c r="M252">
        <v>337718</v>
      </c>
      <c r="N252">
        <v>86022</v>
      </c>
      <c r="O252">
        <v>71024</v>
      </c>
      <c r="P252">
        <v>350515</v>
      </c>
      <c r="Q252">
        <v>305369</v>
      </c>
      <c r="R252">
        <v>130451</v>
      </c>
      <c r="S252">
        <v>-20928</v>
      </c>
      <c r="T252">
        <v>368995</v>
      </c>
      <c r="U252">
        <v>352754</v>
      </c>
      <c r="V252">
        <v>364587</v>
      </c>
      <c r="W252">
        <v>46610</v>
      </c>
      <c r="X252">
        <v>329607.39</v>
      </c>
      <c r="Y252">
        <v>321979</v>
      </c>
      <c r="Z252">
        <v>262236.77</v>
      </c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</row>
    <row r="253" spans="1:58" x14ac:dyDescent="0.25">
      <c r="A253" t="s">
        <v>224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-232</v>
      </c>
      <c r="U253">
        <v>-140</v>
      </c>
      <c r="V253">
        <v>-107</v>
      </c>
      <c r="W253">
        <v>39</v>
      </c>
      <c r="X253">
        <v>-29345.49</v>
      </c>
      <c r="Y253">
        <v>-24499</v>
      </c>
      <c r="Z253">
        <v>-27510.639999999999</v>
      </c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</row>
    <row r="254" spans="1:58" x14ac:dyDescent="0.25">
      <c r="A254" t="s">
        <v>225</v>
      </c>
      <c r="B254">
        <v>-2331</v>
      </c>
      <c r="C254">
        <v>-799</v>
      </c>
      <c r="D254">
        <v>-3954.75</v>
      </c>
      <c r="E254">
        <v>-3232</v>
      </c>
      <c r="F254">
        <v>-2024</v>
      </c>
      <c r="G254">
        <v>-662</v>
      </c>
      <c r="H254">
        <v>-2385.5100000000002</v>
      </c>
      <c r="I254">
        <v>-1782</v>
      </c>
      <c r="J254">
        <v>-1168</v>
      </c>
      <c r="K254">
        <v>-589</v>
      </c>
      <c r="L254">
        <v>-2287.3200000000002</v>
      </c>
      <c r="M254">
        <v>-1744</v>
      </c>
      <c r="N254">
        <v>-1172</v>
      </c>
      <c r="O254">
        <v>-567</v>
      </c>
      <c r="P254">
        <v>-2842</v>
      </c>
      <c r="Q254">
        <v>-2394</v>
      </c>
      <c r="R254">
        <v>-2060</v>
      </c>
      <c r="S254">
        <v>-638</v>
      </c>
      <c r="T254">
        <v>-5602</v>
      </c>
      <c r="U254">
        <v>-5006</v>
      </c>
      <c r="V254">
        <v>-2793</v>
      </c>
      <c r="W254">
        <v>-1775</v>
      </c>
      <c r="X254">
        <v>-4876.91</v>
      </c>
      <c r="Y254">
        <v>-4127</v>
      </c>
      <c r="Z254">
        <v>-9543.41</v>
      </c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</row>
    <row r="255" spans="1:58" x14ac:dyDescent="0.25">
      <c r="A255" t="s">
        <v>226</v>
      </c>
      <c r="B255">
        <v>963467</v>
      </c>
      <c r="C255">
        <v>263032</v>
      </c>
      <c r="D255">
        <v>1169754.23</v>
      </c>
      <c r="E255">
        <v>995089</v>
      </c>
      <c r="F255">
        <v>591313</v>
      </c>
      <c r="G255">
        <v>272208</v>
      </c>
      <c r="H255">
        <v>700300.05</v>
      </c>
      <c r="I255">
        <v>530703</v>
      </c>
      <c r="J255">
        <v>293843</v>
      </c>
      <c r="K255">
        <v>20342</v>
      </c>
      <c r="L255">
        <v>428707.87</v>
      </c>
      <c r="M255">
        <v>335974</v>
      </c>
      <c r="N255">
        <v>84850</v>
      </c>
      <c r="O255">
        <v>70457</v>
      </c>
      <c r="P255">
        <v>347673</v>
      </c>
      <c r="Q255">
        <v>302975</v>
      </c>
      <c r="R255">
        <v>128391</v>
      </c>
      <c r="S255">
        <v>-21566</v>
      </c>
      <c r="T255">
        <v>363161</v>
      </c>
      <c r="U255">
        <v>347608</v>
      </c>
      <c r="V255">
        <v>361687</v>
      </c>
      <c r="W255">
        <v>44874</v>
      </c>
      <c r="X255">
        <v>295384.99</v>
      </c>
      <c r="Y255">
        <v>293353</v>
      </c>
      <c r="Z255">
        <v>225182.72</v>
      </c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</row>
    <row r="256" spans="1:58" x14ac:dyDescent="0.25">
      <c r="A256" t="s">
        <v>227</v>
      </c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</row>
    <row r="257" spans="1:58" x14ac:dyDescent="0.25">
      <c r="A257" t="s">
        <v>228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309301</v>
      </c>
      <c r="Q257">
        <v>59250</v>
      </c>
      <c r="R257">
        <v>254472</v>
      </c>
      <c r="S257">
        <v>253000</v>
      </c>
      <c r="T257">
        <v>-317794</v>
      </c>
      <c r="U257">
        <v>-345994</v>
      </c>
      <c r="V257">
        <v>-277620</v>
      </c>
      <c r="W257">
        <v>-45620</v>
      </c>
      <c r="X257">
        <v>-516380.32</v>
      </c>
      <c r="Y257">
        <v>-208853</v>
      </c>
      <c r="Z257">
        <v>0</v>
      </c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</row>
    <row r="258" spans="1:58" x14ac:dyDescent="0.25">
      <c r="A258" t="s">
        <v>229</v>
      </c>
      <c r="B258">
        <v>20000</v>
      </c>
      <c r="C258">
        <v>20000</v>
      </c>
      <c r="D258">
        <v>1047115.66</v>
      </c>
      <c r="E258">
        <v>542115</v>
      </c>
      <c r="F258">
        <v>377000</v>
      </c>
      <c r="G258">
        <v>360000</v>
      </c>
      <c r="H258">
        <v>1471178.9</v>
      </c>
      <c r="I258">
        <v>846080</v>
      </c>
      <c r="J258">
        <v>608080</v>
      </c>
      <c r="K258">
        <v>398080</v>
      </c>
      <c r="L258">
        <v>1543062.05</v>
      </c>
      <c r="M258">
        <v>1033062</v>
      </c>
      <c r="N258">
        <v>795062</v>
      </c>
      <c r="O258">
        <v>350000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446144.59</v>
      </c>
      <c r="Y258">
        <v>0</v>
      </c>
      <c r="Z258">
        <v>202288.29</v>
      </c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</row>
    <row r="259" spans="1:58" x14ac:dyDescent="0.25">
      <c r="A259" t="s">
        <v>230</v>
      </c>
      <c r="B259">
        <v>20000</v>
      </c>
      <c r="C259">
        <v>20000</v>
      </c>
      <c r="D259">
        <v>1047115.66</v>
      </c>
      <c r="E259">
        <v>542115</v>
      </c>
      <c r="F259">
        <v>377000</v>
      </c>
      <c r="G259">
        <v>360000</v>
      </c>
      <c r="H259">
        <v>1471178.9</v>
      </c>
      <c r="I259">
        <v>846080</v>
      </c>
      <c r="J259">
        <v>608080</v>
      </c>
      <c r="K259">
        <v>398080</v>
      </c>
      <c r="L259">
        <v>1543062.05</v>
      </c>
      <c r="M259">
        <v>1033062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</row>
    <row r="260" spans="1:58" x14ac:dyDescent="0.25">
      <c r="A260" t="s">
        <v>231</v>
      </c>
      <c r="B260">
        <v>-640000</v>
      </c>
      <c r="C260">
        <v>-170000</v>
      </c>
      <c r="D260">
        <v>-627155.17000000004</v>
      </c>
      <c r="E260">
        <v>-627154</v>
      </c>
      <c r="F260">
        <v>-282000</v>
      </c>
      <c r="G260">
        <v>-77000</v>
      </c>
      <c r="H260">
        <v>-1398214.32</v>
      </c>
      <c r="I260">
        <v>-953099</v>
      </c>
      <c r="J260">
        <v>-433099</v>
      </c>
      <c r="K260">
        <v>-173099</v>
      </c>
      <c r="L260">
        <v>-1566080.24</v>
      </c>
      <c r="M260">
        <v>-1191080</v>
      </c>
      <c r="N260">
        <v>-833080</v>
      </c>
      <c r="O260">
        <v>-558000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-375000</v>
      </c>
      <c r="Y260">
        <v>0</v>
      </c>
      <c r="Z260">
        <v>-272000</v>
      </c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</row>
    <row r="261" spans="1:58" x14ac:dyDescent="0.25">
      <c r="A261" t="s">
        <v>232</v>
      </c>
      <c r="B261">
        <v>15</v>
      </c>
      <c r="C261">
        <v>0</v>
      </c>
      <c r="D261">
        <v>227.8</v>
      </c>
      <c r="E261">
        <v>228</v>
      </c>
      <c r="F261">
        <v>195</v>
      </c>
      <c r="G261">
        <v>195</v>
      </c>
      <c r="H261">
        <v>714</v>
      </c>
      <c r="I261">
        <v>24</v>
      </c>
      <c r="J261">
        <v>0</v>
      </c>
      <c r="K261">
        <v>0</v>
      </c>
      <c r="L261">
        <v>921.75</v>
      </c>
      <c r="M261">
        <v>921</v>
      </c>
      <c r="N261">
        <v>404</v>
      </c>
      <c r="O261">
        <v>111</v>
      </c>
      <c r="P261">
        <v>188</v>
      </c>
      <c r="Q261">
        <v>14</v>
      </c>
      <c r="R261">
        <v>0</v>
      </c>
      <c r="S261">
        <v>0</v>
      </c>
      <c r="T261">
        <v>458</v>
      </c>
      <c r="U261">
        <v>458</v>
      </c>
      <c r="V261">
        <v>432</v>
      </c>
      <c r="W261">
        <v>0</v>
      </c>
      <c r="X261">
        <v>0</v>
      </c>
      <c r="Y261">
        <v>0</v>
      </c>
      <c r="Z261">
        <v>0</v>
      </c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</row>
    <row r="262" spans="1:58" x14ac:dyDescent="0.25">
      <c r="A262" t="s">
        <v>233</v>
      </c>
      <c r="B262">
        <v>15</v>
      </c>
      <c r="C262">
        <v>0</v>
      </c>
      <c r="D262">
        <v>227.8</v>
      </c>
      <c r="E262">
        <v>228</v>
      </c>
      <c r="F262">
        <v>195</v>
      </c>
      <c r="G262">
        <v>195</v>
      </c>
      <c r="H262">
        <v>714</v>
      </c>
      <c r="I262">
        <v>24</v>
      </c>
      <c r="J262">
        <v>0</v>
      </c>
      <c r="K262">
        <v>0</v>
      </c>
      <c r="L262">
        <v>921.75</v>
      </c>
      <c r="M262">
        <v>921</v>
      </c>
      <c r="N262">
        <v>404</v>
      </c>
      <c r="O262">
        <v>111</v>
      </c>
      <c r="P262">
        <v>188</v>
      </c>
      <c r="Q262">
        <v>14</v>
      </c>
      <c r="R262">
        <v>0</v>
      </c>
      <c r="S262">
        <v>0</v>
      </c>
      <c r="T262">
        <v>458</v>
      </c>
      <c r="U262">
        <v>458</v>
      </c>
      <c r="V262">
        <v>432</v>
      </c>
      <c r="W262">
        <v>0</v>
      </c>
      <c r="X262">
        <v>0</v>
      </c>
      <c r="Y262">
        <v>0</v>
      </c>
      <c r="Z262">
        <v>0</v>
      </c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</row>
    <row r="263" spans="1:58" x14ac:dyDescent="0.25">
      <c r="A263" t="s">
        <v>234</v>
      </c>
      <c r="B263">
        <v>-215663</v>
      </c>
      <c r="C263">
        <v>-180584</v>
      </c>
      <c r="D263">
        <v>-702806.83</v>
      </c>
      <c r="E263">
        <v>-656127</v>
      </c>
      <c r="F263">
        <v>-425854</v>
      </c>
      <c r="G263">
        <v>-227860</v>
      </c>
      <c r="H263">
        <v>-529442.82999999996</v>
      </c>
      <c r="I263">
        <v>-222271</v>
      </c>
      <c r="J263">
        <v>-135992</v>
      </c>
      <c r="K263">
        <v>-27004</v>
      </c>
      <c r="L263">
        <v>-573193.65</v>
      </c>
      <c r="M263">
        <v>-405681</v>
      </c>
      <c r="N263">
        <v>-198476</v>
      </c>
      <c r="O263">
        <v>-57662</v>
      </c>
      <c r="P263">
        <v>-288921</v>
      </c>
      <c r="Q263">
        <v>-96204</v>
      </c>
      <c r="R263">
        <v>-48668</v>
      </c>
      <c r="S263">
        <v>-35474</v>
      </c>
      <c r="T263">
        <v>-166324</v>
      </c>
      <c r="U263">
        <v>-150790</v>
      </c>
      <c r="V263">
        <v>-22933</v>
      </c>
      <c r="W263">
        <v>-18254</v>
      </c>
      <c r="X263">
        <v>-86696.18</v>
      </c>
      <c r="Y263">
        <v>-67596</v>
      </c>
      <c r="Z263">
        <v>-357161.57</v>
      </c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</row>
    <row r="264" spans="1:58" x14ac:dyDescent="0.25">
      <c r="A264" t="s">
        <v>233</v>
      </c>
      <c r="B264">
        <v>-215621</v>
      </c>
      <c r="C264">
        <v>-180542</v>
      </c>
      <c r="D264">
        <v>-698155.03</v>
      </c>
      <c r="E264">
        <v>-652086</v>
      </c>
      <c r="F264">
        <v>-423981</v>
      </c>
      <c r="G264">
        <v>-227860</v>
      </c>
      <c r="H264">
        <v>-528972.82999999996</v>
      </c>
      <c r="I264">
        <v>-221801</v>
      </c>
      <c r="J264">
        <v>-135522</v>
      </c>
      <c r="K264">
        <v>-27004</v>
      </c>
      <c r="L264">
        <v>-571192.22</v>
      </c>
      <c r="M264">
        <v>-403680</v>
      </c>
      <c r="N264">
        <v>-196193</v>
      </c>
      <c r="O264">
        <v>-57501</v>
      </c>
      <c r="P264">
        <v>-288073</v>
      </c>
      <c r="Q264">
        <v>-95356</v>
      </c>
      <c r="R264">
        <v>-47821</v>
      </c>
      <c r="S264">
        <v>-34969</v>
      </c>
      <c r="T264">
        <v>-166317</v>
      </c>
      <c r="U264">
        <v>-150776</v>
      </c>
      <c r="V264">
        <v>-22919</v>
      </c>
      <c r="W264">
        <v>-18254</v>
      </c>
      <c r="X264">
        <v>-86650.38</v>
      </c>
      <c r="Y264">
        <v>-67596</v>
      </c>
      <c r="Z264">
        <v>-356819.27</v>
      </c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</row>
    <row r="265" spans="1:58" x14ac:dyDescent="0.25">
      <c r="A265" t="s">
        <v>235</v>
      </c>
      <c r="B265">
        <v>-42</v>
      </c>
      <c r="C265">
        <v>-42</v>
      </c>
      <c r="D265">
        <v>-4651.8</v>
      </c>
      <c r="E265">
        <v>-4041</v>
      </c>
      <c r="F265">
        <v>-1873</v>
      </c>
      <c r="G265">
        <v>0</v>
      </c>
      <c r="H265">
        <v>-470</v>
      </c>
      <c r="I265">
        <v>-470</v>
      </c>
      <c r="J265">
        <v>-470</v>
      </c>
      <c r="K265">
        <v>0</v>
      </c>
      <c r="L265">
        <v>-2001.44</v>
      </c>
      <c r="M265">
        <v>-2001</v>
      </c>
      <c r="N265">
        <v>-2283</v>
      </c>
      <c r="O265">
        <v>-161</v>
      </c>
      <c r="P265">
        <v>-848</v>
      </c>
      <c r="Q265">
        <v>-848</v>
      </c>
      <c r="R265">
        <v>-847</v>
      </c>
      <c r="S265">
        <v>-505</v>
      </c>
      <c r="T265">
        <v>-7</v>
      </c>
      <c r="U265">
        <v>-14</v>
      </c>
      <c r="V265">
        <v>-14</v>
      </c>
      <c r="W265">
        <v>0</v>
      </c>
      <c r="X265">
        <v>-45.8</v>
      </c>
      <c r="Y265">
        <v>0</v>
      </c>
      <c r="Z265">
        <v>-342.3</v>
      </c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</row>
    <row r="266" spans="1:58" x14ac:dyDescent="0.25">
      <c r="A266" t="s">
        <v>236</v>
      </c>
      <c r="B266">
        <v>20020</v>
      </c>
      <c r="C266">
        <v>20020</v>
      </c>
      <c r="D266">
        <v>20020</v>
      </c>
      <c r="E266">
        <v>20020</v>
      </c>
      <c r="F266">
        <v>20020</v>
      </c>
      <c r="G266">
        <v>20020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</row>
    <row r="267" spans="1:58" x14ac:dyDescent="0.25">
      <c r="A267" t="s">
        <v>237</v>
      </c>
      <c r="B267">
        <v>7942</v>
      </c>
      <c r="C267">
        <v>3902</v>
      </c>
      <c r="D267">
        <v>8141.69</v>
      </c>
      <c r="E267">
        <v>3252</v>
      </c>
      <c r="F267">
        <v>2335</v>
      </c>
      <c r="G267">
        <v>999</v>
      </c>
      <c r="H267">
        <v>4244.13</v>
      </c>
      <c r="I267">
        <v>1991</v>
      </c>
      <c r="J267">
        <v>1588</v>
      </c>
      <c r="K267">
        <v>679</v>
      </c>
      <c r="L267">
        <v>4139.7700000000004</v>
      </c>
      <c r="M267">
        <v>2853</v>
      </c>
      <c r="N267">
        <v>2174</v>
      </c>
      <c r="O267">
        <v>812</v>
      </c>
      <c r="P267">
        <v>9462</v>
      </c>
      <c r="Q267">
        <v>7630</v>
      </c>
      <c r="R267">
        <v>6301</v>
      </c>
      <c r="S267">
        <v>4257</v>
      </c>
      <c r="T267">
        <v>12749</v>
      </c>
      <c r="U267">
        <v>8791</v>
      </c>
      <c r="V267">
        <v>5184</v>
      </c>
      <c r="W267">
        <v>1674</v>
      </c>
      <c r="X267">
        <v>927.86</v>
      </c>
      <c r="Y267">
        <v>295</v>
      </c>
      <c r="Z267">
        <v>400.12</v>
      </c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</row>
    <row r="268" spans="1:58" x14ac:dyDescent="0.25">
      <c r="A268" t="s">
        <v>238</v>
      </c>
      <c r="B268">
        <v>-807686</v>
      </c>
      <c r="C268">
        <v>-306662</v>
      </c>
      <c r="D268">
        <v>-254456.84</v>
      </c>
      <c r="E268">
        <v>-717666</v>
      </c>
      <c r="F268">
        <v>-308304</v>
      </c>
      <c r="G268">
        <v>76354</v>
      </c>
      <c r="H268">
        <v>-451520.12</v>
      </c>
      <c r="I268">
        <v>-327275</v>
      </c>
      <c r="J268">
        <v>40577</v>
      </c>
      <c r="K268">
        <v>198656</v>
      </c>
      <c r="L268">
        <v>-591150.31999999995</v>
      </c>
      <c r="M268">
        <v>-559925</v>
      </c>
      <c r="N268">
        <v>-233916</v>
      </c>
      <c r="O268">
        <v>-264739</v>
      </c>
      <c r="P268">
        <v>30030</v>
      </c>
      <c r="Q268">
        <v>-29310</v>
      </c>
      <c r="R268">
        <v>212105</v>
      </c>
      <c r="S268">
        <v>221783</v>
      </c>
      <c r="T268">
        <v>-470911</v>
      </c>
      <c r="U268">
        <v>-487535</v>
      </c>
      <c r="V268">
        <v>-294937</v>
      </c>
      <c r="W268">
        <v>-62200</v>
      </c>
      <c r="X268">
        <v>-531004.04</v>
      </c>
      <c r="Y268">
        <v>-276154</v>
      </c>
      <c r="Z268">
        <v>-426473.16</v>
      </c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</row>
    <row r="269" spans="1:58" x14ac:dyDescent="0.25">
      <c r="A269" t="s">
        <v>239</v>
      </c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</row>
    <row r="270" spans="1:58" x14ac:dyDescent="0.25">
      <c r="A270" t="s">
        <v>240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-150000</v>
      </c>
      <c r="Y270">
        <v>0</v>
      </c>
      <c r="Z270">
        <v>100000</v>
      </c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</row>
    <row r="271" spans="1:58" x14ac:dyDescent="0.25">
      <c r="A271" t="s">
        <v>241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-150000</v>
      </c>
      <c r="Y271">
        <v>0</v>
      </c>
      <c r="Z271">
        <v>100000</v>
      </c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</row>
    <row r="272" spans="1:58" x14ac:dyDescent="0.25">
      <c r="A272" t="s">
        <v>242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47000</v>
      </c>
      <c r="Y272">
        <v>47000</v>
      </c>
      <c r="Z272">
        <v>183000</v>
      </c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</row>
    <row r="273" spans="1:58" x14ac:dyDescent="0.25">
      <c r="A273" t="s">
        <v>243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47000</v>
      </c>
      <c r="Y273">
        <v>47000</v>
      </c>
      <c r="Z273">
        <v>183000</v>
      </c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</row>
    <row r="274" spans="1:58" x14ac:dyDescent="0.25">
      <c r="A274" t="s">
        <v>244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47000</v>
      </c>
      <c r="Z274">
        <v>0</v>
      </c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</row>
    <row r="275" spans="1:58" x14ac:dyDescent="0.25">
      <c r="A275" t="s">
        <v>245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47000</v>
      </c>
      <c r="Y275">
        <v>0</v>
      </c>
      <c r="Z275">
        <v>183000</v>
      </c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</row>
    <row r="276" spans="1:58" x14ac:dyDescent="0.25">
      <c r="A276" t="s">
        <v>246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-676000</v>
      </c>
      <c r="Y276">
        <v>-63000</v>
      </c>
      <c r="Z276">
        <v>-54000</v>
      </c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</row>
    <row r="277" spans="1:58" x14ac:dyDescent="0.25">
      <c r="A277" t="s">
        <v>247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-676000</v>
      </c>
      <c r="Y277">
        <v>-63000</v>
      </c>
      <c r="Z277">
        <v>-54000</v>
      </c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</row>
    <row r="278" spans="1:58" x14ac:dyDescent="0.25">
      <c r="A278" t="s">
        <v>248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-676000</v>
      </c>
      <c r="Y278">
        <v>-63000</v>
      </c>
      <c r="Z278">
        <v>-54000</v>
      </c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</row>
    <row r="279" spans="1:58" x14ac:dyDescent="0.25">
      <c r="A279" t="s">
        <v>249</v>
      </c>
      <c r="B279">
        <v>-20166</v>
      </c>
      <c r="C279">
        <v>-10071</v>
      </c>
      <c r="D279">
        <v>-36358.65</v>
      </c>
      <c r="E279">
        <v>-27145</v>
      </c>
      <c r="F279">
        <v>-18002</v>
      </c>
      <c r="G279">
        <v>-9005</v>
      </c>
      <c r="H279">
        <v>-35870.730000000003</v>
      </c>
      <c r="I279">
        <v>-27077</v>
      </c>
      <c r="J279">
        <v>-17811</v>
      </c>
      <c r="K279">
        <v>-8866</v>
      </c>
      <c r="L279">
        <v>-32775.19</v>
      </c>
      <c r="M279">
        <v>-24273</v>
      </c>
      <c r="N279">
        <v>-16283</v>
      </c>
      <c r="O279">
        <v>-8660</v>
      </c>
      <c r="P279">
        <v>-32926</v>
      </c>
      <c r="Q279">
        <v>-25067</v>
      </c>
      <c r="R279">
        <v>-18839</v>
      </c>
      <c r="S279">
        <v>-10348</v>
      </c>
      <c r="T279">
        <v>0</v>
      </c>
      <c r="U279">
        <v>0</v>
      </c>
      <c r="V279">
        <v>-2086</v>
      </c>
      <c r="W279">
        <v>-1100</v>
      </c>
      <c r="X279">
        <v>0</v>
      </c>
      <c r="Y279">
        <v>0</v>
      </c>
      <c r="Z279">
        <v>0</v>
      </c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</row>
    <row r="280" spans="1:58" x14ac:dyDescent="0.25">
      <c r="A280" t="s">
        <v>250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1442000</v>
      </c>
      <c r="Y280">
        <v>90000</v>
      </c>
      <c r="Z280">
        <v>50000</v>
      </c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</row>
    <row r="281" spans="1:58" x14ac:dyDescent="0.25">
      <c r="A281" t="s">
        <v>251</v>
      </c>
      <c r="B281">
        <v>-291400</v>
      </c>
      <c r="C281">
        <v>0</v>
      </c>
      <c r="D281">
        <v>-150400</v>
      </c>
      <c r="E281">
        <v>-150400</v>
      </c>
      <c r="F281">
        <v>-150400</v>
      </c>
      <c r="G281">
        <v>0</v>
      </c>
      <c r="H281">
        <v>-94000</v>
      </c>
      <c r="I281">
        <v>-94000</v>
      </c>
      <c r="J281">
        <v>-94000</v>
      </c>
      <c r="K281">
        <v>0</v>
      </c>
      <c r="L281">
        <v>-71440</v>
      </c>
      <c r="M281">
        <v>-71440</v>
      </c>
      <c r="N281">
        <v>-71440</v>
      </c>
      <c r="O281">
        <v>0</v>
      </c>
      <c r="P281">
        <v>-94000</v>
      </c>
      <c r="Q281">
        <v>-94000</v>
      </c>
      <c r="R281">
        <v>-94000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-90000</v>
      </c>
      <c r="Y281">
        <v>-90000</v>
      </c>
      <c r="Z281">
        <v>-70000</v>
      </c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</row>
    <row r="282" spans="1:58" x14ac:dyDescent="0.25">
      <c r="A282" t="s">
        <v>252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1945</v>
      </c>
      <c r="U282">
        <v>3001</v>
      </c>
      <c r="V282">
        <v>0</v>
      </c>
      <c r="W282">
        <v>0</v>
      </c>
      <c r="X282">
        <v>-45688.71</v>
      </c>
      <c r="Y282">
        <v>0</v>
      </c>
      <c r="Z282">
        <v>0</v>
      </c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</row>
    <row r="283" spans="1:58" x14ac:dyDescent="0.25">
      <c r="A283" t="s">
        <v>253</v>
      </c>
      <c r="B283">
        <v>-311566</v>
      </c>
      <c r="C283">
        <v>-10071</v>
      </c>
      <c r="D283">
        <v>-186758.65</v>
      </c>
      <c r="E283">
        <v>-177545</v>
      </c>
      <c r="F283">
        <v>-168402</v>
      </c>
      <c r="G283">
        <v>-9005</v>
      </c>
      <c r="H283">
        <v>-129870.73</v>
      </c>
      <c r="I283">
        <v>-121077</v>
      </c>
      <c r="J283">
        <v>-111811</v>
      </c>
      <c r="K283">
        <v>-8866</v>
      </c>
      <c r="L283">
        <v>-104215.19</v>
      </c>
      <c r="M283">
        <v>-95713</v>
      </c>
      <c r="N283">
        <v>-87723</v>
      </c>
      <c r="O283">
        <v>-8660</v>
      </c>
      <c r="P283">
        <v>-126926</v>
      </c>
      <c r="Q283">
        <v>-119067</v>
      </c>
      <c r="R283">
        <v>-112839</v>
      </c>
      <c r="S283">
        <v>-10348</v>
      </c>
      <c r="T283">
        <v>1945</v>
      </c>
      <c r="U283">
        <v>3001</v>
      </c>
      <c r="V283">
        <v>-2086</v>
      </c>
      <c r="W283">
        <v>-1100</v>
      </c>
      <c r="X283">
        <v>527311.29</v>
      </c>
      <c r="Y283">
        <v>-16000</v>
      </c>
      <c r="Z283">
        <v>209000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</row>
    <row r="284" spans="1:58" x14ac:dyDescent="0.25">
      <c r="A284" t="s">
        <v>254</v>
      </c>
      <c r="B284">
        <v>-155785</v>
      </c>
      <c r="C284">
        <v>-53701</v>
      </c>
      <c r="D284">
        <v>728538.74</v>
      </c>
      <c r="E284">
        <v>99878</v>
      </c>
      <c r="F284">
        <v>114607</v>
      </c>
      <c r="G284">
        <v>339557</v>
      </c>
      <c r="H284">
        <v>118909.21</v>
      </c>
      <c r="I284">
        <v>82351</v>
      </c>
      <c r="J284">
        <v>222609</v>
      </c>
      <c r="K284">
        <v>210132</v>
      </c>
      <c r="L284">
        <v>-266657.65000000002</v>
      </c>
      <c r="M284">
        <v>-319664</v>
      </c>
      <c r="N284">
        <v>-236789</v>
      </c>
      <c r="O284">
        <v>-202942</v>
      </c>
      <c r="P284">
        <v>250777</v>
      </c>
      <c r="Q284">
        <v>154598</v>
      </c>
      <c r="R284">
        <v>227657</v>
      </c>
      <c r="S284">
        <v>189869</v>
      </c>
      <c r="T284">
        <v>-105805</v>
      </c>
      <c r="U284">
        <v>-136926</v>
      </c>
      <c r="V284">
        <v>64664</v>
      </c>
      <c r="W284">
        <v>-18426</v>
      </c>
      <c r="X284">
        <v>291692.25</v>
      </c>
      <c r="Y284">
        <v>1199</v>
      </c>
      <c r="Z284">
        <v>7709.56</v>
      </c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</row>
    <row r="285" spans="1:58" x14ac:dyDescent="0.25">
      <c r="A285" t="s">
        <v>255</v>
      </c>
      <c r="B285">
        <v>1093092</v>
      </c>
      <c r="C285">
        <v>1093092</v>
      </c>
      <c r="D285">
        <v>364553.07</v>
      </c>
      <c r="E285">
        <v>364553</v>
      </c>
      <c r="F285">
        <v>364553</v>
      </c>
      <c r="G285">
        <v>364553</v>
      </c>
      <c r="H285">
        <v>245643.86</v>
      </c>
      <c r="I285">
        <v>245644</v>
      </c>
      <c r="J285">
        <v>245644</v>
      </c>
      <c r="K285">
        <v>245644</v>
      </c>
      <c r="L285">
        <v>512301.51</v>
      </c>
      <c r="M285">
        <v>512302</v>
      </c>
      <c r="N285">
        <v>512302</v>
      </c>
      <c r="O285">
        <v>512302</v>
      </c>
      <c r="P285">
        <v>261524</v>
      </c>
      <c r="Q285">
        <v>261524</v>
      </c>
      <c r="R285">
        <v>261524</v>
      </c>
      <c r="S285">
        <v>261524</v>
      </c>
      <c r="T285">
        <v>367329</v>
      </c>
      <c r="U285">
        <v>367329</v>
      </c>
      <c r="V285">
        <v>367329</v>
      </c>
      <c r="W285">
        <v>367329</v>
      </c>
      <c r="X285">
        <v>75636.87</v>
      </c>
      <c r="Y285">
        <v>75637</v>
      </c>
      <c r="Z285">
        <v>67927.31</v>
      </c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</row>
    <row r="286" spans="1:58" x14ac:dyDescent="0.25">
      <c r="A286" t="s">
        <v>256</v>
      </c>
      <c r="B286">
        <v>937307</v>
      </c>
      <c r="C286">
        <v>1039391</v>
      </c>
      <c r="D286">
        <v>1093091.81</v>
      </c>
      <c r="E286">
        <v>464431</v>
      </c>
      <c r="F286">
        <v>479160</v>
      </c>
      <c r="G286">
        <v>704110</v>
      </c>
      <c r="H286">
        <v>364553.07</v>
      </c>
      <c r="I286">
        <v>327995</v>
      </c>
      <c r="J286">
        <v>468253</v>
      </c>
      <c r="K286">
        <v>455776</v>
      </c>
      <c r="L286">
        <v>245643.86</v>
      </c>
      <c r="M286">
        <v>192638</v>
      </c>
      <c r="N286">
        <v>275513</v>
      </c>
      <c r="O286">
        <v>309360</v>
      </c>
      <c r="P286">
        <v>512301</v>
      </c>
      <c r="Q286">
        <v>416122</v>
      </c>
      <c r="R286">
        <v>489181</v>
      </c>
      <c r="S286">
        <v>451393</v>
      </c>
      <c r="T286">
        <v>261524</v>
      </c>
      <c r="U286">
        <v>230403</v>
      </c>
      <c r="V286">
        <v>431993</v>
      </c>
      <c r="W286">
        <v>348903</v>
      </c>
      <c r="X286">
        <v>367329.12</v>
      </c>
      <c r="Y286">
        <v>76836</v>
      </c>
      <c r="Z286">
        <v>75636.87</v>
      </c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</row>
    <row r="287" spans="1:58" x14ac:dyDescent="0.25">
      <c r="A287" t="s">
        <v>107</v>
      </c>
      <c r="B287" t="s">
        <v>108</v>
      </c>
      <c r="C287" t="s">
        <v>109</v>
      </c>
      <c r="D287" t="s">
        <v>110</v>
      </c>
      <c r="E287" t="s">
        <v>111</v>
      </c>
      <c r="F287" t="s">
        <v>112</v>
      </c>
      <c r="G287" t="s">
        <v>113</v>
      </c>
      <c r="H287" t="s">
        <v>114</v>
      </c>
      <c r="I287" t="s">
        <v>115</v>
      </c>
      <c r="J287" t="s">
        <v>116</v>
      </c>
      <c r="K287" t="s">
        <v>117</v>
      </c>
      <c r="L287" t="s">
        <v>118</v>
      </c>
      <c r="M287" t="s">
        <v>119</v>
      </c>
      <c r="N287" t="s">
        <v>120</v>
      </c>
      <c r="O287" t="s">
        <v>121</v>
      </c>
      <c r="P287" t="s">
        <v>122</v>
      </c>
      <c r="Q287" t="s">
        <v>123</v>
      </c>
      <c r="R287" t="s">
        <v>124</v>
      </c>
      <c r="S287" t="s">
        <v>125</v>
      </c>
      <c r="T287" t="s">
        <v>126</v>
      </c>
      <c r="U287" t="s">
        <v>127</v>
      </c>
      <c r="V287" t="s">
        <v>128</v>
      </c>
      <c r="W287" t="s">
        <v>129</v>
      </c>
      <c r="X287" t="s">
        <v>130</v>
      </c>
      <c r="Y287" t="s">
        <v>131</v>
      </c>
      <c r="Z287" t="s">
        <v>132</v>
      </c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</row>
    <row r="288" spans="1:58" x14ac:dyDescent="0.25">
      <c r="A288" t="s">
        <v>133</v>
      </c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</row>
    <row r="289" spans="1:58" x14ac:dyDescent="0.25">
      <c r="A289" t="s">
        <v>134</v>
      </c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</row>
    <row r="290" spans="1:58" x14ac:dyDescent="0.25">
      <c r="A290" t="s">
        <v>135</v>
      </c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</row>
    <row r="291" spans="1:58" x14ac:dyDescent="0.25">
      <c r="A291" t="s">
        <v>136</v>
      </c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</row>
    <row r="292" spans="1:58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</row>
    <row r="293" spans="1:58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</row>
    <row r="294" spans="1:58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</row>
    <row r="295" spans="1:58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</row>
    <row r="296" spans="1:58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</row>
    <row r="297" spans="1:58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</row>
    <row r="298" spans="1:58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</row>
    <row r="299" spans="1:58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</row>
    <row r="300" spans="1:58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</row>
    <row r="301" spans="1:58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</row>
    <row r="302" spans="1:58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</row>
    <row r="303" spans="1:58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</row>
    <row r="304" spans="1:58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</row>
    <row r="305" spans="1:58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</row>
    <row r="306" spans="1:58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</row>
    <row r="307" spans="1:58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</row>
    <row r="308" spans="1:58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</row>
    <row r="309" spans="1:58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1:58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1:58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1:58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</row>
    <row r="322" spans="2:56" x14ac:dyDescent="0.25">
      <c r="BD322" s="5"/>
    </row>
    <row r="323" spans="2:56" x14ac:dyDescent="0.25">
      <c r="BD323" s="5"/>
    </row>
    <row r="324" spans="2:56" x14ac:dyDescent="0.25">
      <c r="BD324" s="5"/>
    </row>
    <row r="325" spans="2:56" x14ac:dyDescent="0.25">
      <c r="BD325" s="5"/>
    </row>
    <row r="326" spans="2:56" x14ac:dyDescent="0.25">
      <c r="BD326" s="5"/>
    </row>
    <row r="327" spans="2:56" x14ac:dyDescent="0.25">
      <c r="BD327" s="5"/>
    </row>
    <row r="328" spans="2:56" x14ac:dyDescent="0.25">
      <c r="BD328" s="5"/>
    </row>
    <row r="329" spans="2:56" x14ac:dyDescent="0.25">
      <c r="BD329" s="5"/>
    </row>
    <row r="330" spans="2:56" x14ac:dyDescent="0.25">
      <c r="BD330" s="5"/>
    </row>
    <row r="331" spans="2:56" x14ac:dyDescent="0.25">
      <c r="BD331" s="5"/>
    </row>
    <row r="332" spans="2:56" x14ac:dyDescent="0.25">
      <c r="BD332" s="5"/>
    </row>
    <row r="333" spans="2:56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</row>
    <row r="334" spans="2:56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</row>
    <row r="335" spans="2:56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</row>
    <row r="336" spans="2:56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</row>
    <row r="337" spans="1:56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</row>
    <row r="338" spans="1:56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</row>
    <row r="339" spans="1:56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</row>
    <row r="340" spans="1:56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</row>
    <row r="341" spans="1:56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</row>
    <row r="342" spans="1:56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</row>
    <row r="343" spans="1:56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</row>
    <row r="347" spans="1:56" ht="14" x14ac:dyDescent="0.3">
      <c r="S347" s="11" t="s">
        <v>257</v>
      </c>
      <c r="T347" s="11" t="s">
        <v>258</v>
      </c>
    </row>
    <row r="348" spans="1:56" s="12" customFormat="1" ht="15.5" thickBot="1" x14ac:dyDescent="0.35">
      <c r="B348" s="13">
        <v>2008</v>
      </c>
      <c r="C348" s="13">
        <v>2009</v>
      </c>
      <c r="D348" s="13">
        <v>2010</v>
      </c>
      <c r="E348" s="13">
        <v>2011</v>
      </c>
      <c r="F348" s="13">
        <v>2012</v>
      </c>
      <c r="G348" s="13">
        <v>2013</v>
      </c>
      <c r="H348" s="13">
        <v>2014</v>
      </c>
      <c r="I348" s="13">
        <v>2015</v>
      </c>
      <c r="J348" s="13">
        <v>2016</v>
      </c>
      <c r="K348" s="13">
        <v>2017</v>
      </c>
      <c r="L348" s="13">
        <v>2018</v>
      </c>
      <c r="M348" s="13">
        <v>2019</v>
      </c>
      <c r="N348" s="13">
        <v>2020</v>
      </c>
      <c r="O348" s="13">
        <v>2021</v>
      </c>
      <c r="P348" s="13">
        <v>2022</v>
      </c>
      <c r="Q348" s="13">
        <v>2023</v>
      </c>
      <c r="R348" s="13">
        <v>2024</v>
      </c>
      <c r="S348" s="14">
        <v>6</v>
      </c>
      <c r="T348" s="15">
        <v>2024</v>
      </c>
    </row>
    <row r="349" spans="1:56" ht="14" x14ac:dyDescent="0.3">
      <c r="A349" s="16"/>
      <c r="B349" s="192" t="s">
        <v>259</v>
      </c>
      <c r="C349" s="192"/>
      <c r="D349" s="192"/>
      <c r="E349" s="192"/>
      <c r="F349" s="192"/>
      <c r="G349" s="192"/>
      <c r="H349" s="192"/>
      <c r="I349" s="192"/>
      <c r="J349" s="192"/>
      <c r="K349" s="192"/>
      <c r="L349" s="192"/>
      <c r="M349" s="192"/>
      <c r="N349" s="192"/>
      <c r="O349" s="17"/>
      <c r="P349" s="17"/>
      <c r="Q349" s="17"/>
      <c r="R349" s="17"/>
      <c r="S349" s="18"/>
      <c r="T349" s="3"/>
    </row>
    <row r="350" spans="1:56" ht="14" x14ac:dyDescent="0.3">
      <c r="B350" s="206" t="s">
        <v>29</v>
      </c>
      <c r="C350" s="206"/>
      <c r="D350" s="206"/>
      <c r="E350" s="206"/>
      <c r="F350" s="206"/>
      <c r="G350" s="206"/>
      <c r="H350" s="206"/>
      <c r="I350" s="206"/>
      <c r="J350" s="206"/>
      <c r="K350" s="206"/>
      <c r="L350" s="206"/>
      <c r="M350" s="206"/>
      <c r="N350" s="206"/>
      <c r="O350" s="19"/>
      <c r="P350" s="19"/>
      <c r="Q350" s="19"/>
      <c r="R350" s="19"/>
      <c r="S350" s="18"/>
      <c r="T350" s="3"/>
    </row>
    <row r="351" spans="1:56" ht="14" x14ac:dyDescent="0.3">
      <c r="B351" s="20" t="str">
        <f t="shared" ref="B351:Q354" si="9">IFERROR(VLOOKUP($B$350,$4:$126,MATCH($T351&amp;"/"&amp;B$348,$2:$2,0),FALSE),"")</f>
        <v/>
      </c>
      <c r="C351" s="20" t="str">
        <f t="shared" si="9"/>
        <v/>
      </c>
      <c r="D351" s="20" t="str">
        <f t="shared" si="9"/>
        <v/>
      </c>
      <c r="E351" s="20" t="str">
        <f t="shared" si="9"/>
        <v/>
      </c>
      <c r="F351" s="20" t="str">
        <f t="shared" si="9"/>
        <v/>
      </c>
      <c r="G351" s="20" t="str">
        <f t="shared" si="9"/>
        <v/>
      </c>
      <c r="H351" s="20" t="str">
        <f t="shared" si="9"/>
        <v/>
      </c>
      <c r="I351" s="20" t="str">
        <f t="shared" si="9"/>
        <v/>
      </c>
      <c r="J351" s="20" t="str">
        <f t="shared" si="9"/>
        <v/>
      </c>
      <c r="K351" s="20" t="str">
        <f t="shared" si="9"/>
        <v/>
      </c>
      <c r="L351" s="20" t="str">
        <f t="shared" si="9"/>
        <v/>
      </c>
      <c r="M351" s="20">
        <f t="shared" si="9"/>
        <v>348903</v>
      </c>
      <c r="N351" s="21">
        <f t="shared" si="9"/>
        <v>451393</v>
      </c>
      <c r="O351" s="21">
        <f t="shared" si="9"/>
        <v>309360</v>
      </c>
      <c r="P351" s="21">
        <f t="shared" si="9"/>
        <v>455776</v>
      </c>
      <c r="Q351" s="21">
        <f t="shared" si="9"/>
        <v>704110</v>
      </c>
      <c r="R351" s="21">
        <f t="shared" ref="L351:R353" si="10">IFERROR(VLOOKUP($B$350,$4:$126,MATCH($T351&amp;"/"&amp;R$348,$2:$2,0),FALSE),"")</f>
        <v>1039391</v>
      </c>
      <c r="S351" s="18"/>
      <c r="T351" s="22" t="s">
        <v>260</v>
      </c>
    </row>
    <row r="352" spans="1:56" ht="14" x14ac:dyDescent="0.3">
      <c r="B352" s="20" t="str">
        <f t="shared" si="9"/>
        <v/>
      </c>
      <c r="C352" s="20" t="str">
        <f t="shared" si="9"/>
        <v/>
      </c>
      <c r="D352" s="20" t="str">
        <f t="shared" si="9"/>
        <v/>
      </c>
      <c r="E352" s="20" t="str">
        <f t="shared" si="9"/>
        <v/>
      </c>
      <c r="F352" s="20" t="str">
        <f t="shared" si="9"/>
        <v/>
      </c>
      <c r="G352" s="20" t="str">
        <f t="shared" si="9"/>
        <v/>
      </c>
      <c r="H352" s="20" t="str">
        <f t="shared" si="9"/>
        <v/>
      </c>
      <c r="I352" s="20" t="str">
        <f t="shared" si="9"/>
        <v/>
      </c>
      <c r="J352" s="20" t="str">
        <f t="shared" si="9"/>
        <v/>
      </c>
      <c r="K352" s="20" t="str">
        <f t="shared" si="9"/>
        <v/>
      </c>
      <c r="L352" s="20" t="str">
        <f t="shared" si="10"/>
        <v/>
      </c>
      <c r="M352" s="20">
        <f t="shared" si="10"/>
        <v>431993</v>
      </c>
      <c r="N352" s="21">
        <f t="shared" si="10"/>
        <v>489181</v>
      </c>
      <c r="O352" s="21">
        <f t="shared" si="10"/>
        <v>275513</v>
      </c>
      <c r="P352" s="21">
        <f t="shared" si="10"/>
        <v>468253</v>
      </c>
      <c r="Q352" s="21">
        <f t="shared" si="10"/>
        <v>479160</v>
      </c>
      <c r="R352" s="21">
        <f t="shared" si="10"/>
        <v>937307</v>
      </c>
      <c r="S352" s="18"/>
      <c r="T352" s="22" t="s">
        <v>261</v>
      </c>
    </row>
    <row r="353" spans="2:20" ht="14" x14ac:dyDescent="0.3">
      <c r="B353" s="20" t="str">
        <f t="shared" si="9"/>
        <v/>
      </c>
      <c r="C353" s="20" t="str">
        <f t="shared" si="9"/>
        <v/>
      </c>
      <c r="D353" s="20" t="str">
        <f t="shared" si="9"/>
        <v/>
      </c>
      <c r="E353" s="20" t="str">
        <f t="shared" si="9"/>
        <v/>
      </c>
      <c r="F353" s="20" t="str">
        <f t="shared" si="9"/>
        <v/>
      </c>
      <c r="G353" s="20" t="str">
        <f t="shared" si="9"/>
        <v/>
      </c>
      <c r="H353" s="20" t="str">
        <f t="shared" si="9"/>
        <v/>
      </c>
      <c r="I353" s="20" t="str">
        <f t="shared" si="9"/>
        <v/>
      </c>
      <c r="J353" s="20" t="str">
        <f t="shared" si="9"/>
        <v/>
      </c>
      <c r="K353" s="20" t="str">
        <f t="shared" si="9"/>
        <v/>
      </c>
      <c r="L353" s="20">
        <f t="shared" si="10"/>
        <v>76836</v>
      </c>
      <c r="M353" s="20">
        <f t="shared" si="10"/>
        <v>230403</v>
      </c>
      <c r="N353" s="21">
        <f t="shared" si="10"/>
        <v>416122</v>
      </c>
      <c r="O353" s="21">
        <f t="shared" si="10"/>
        <v>192638</v>
      </c>
      <c r="P353" s="21">
        <f t="shared" si="10"/>
        <v>327995</v>
      </c>
      <c r="Q353" s="21">
        <f t="shared" si="10"/>
        <v>464431</v>
      </c>
      <c r="R353" s="21" t="str">
        <f t="shared" si="10"/>
        <v/>
      </c>
      <c r="S353" s="18"/>
      <c r="T353" s="22" t="s">
        <v>262</v>
      </c>
    </row>
    <row r="354" spans="2:20" ht="14" x14ac:dyDescent="0.3">
      <c r="B354" s="20" t="str">
        <f t="shared" si="9"/>
        <v/>
      </c>
      <c r="C354" s="20" t="str">
        <f t="shared" si="9"/>
        <v/>
      </c>
      <c r="D354" s="20" t="str">
        <f t="shared" si="9"/>
        <v/>
      </c>
      <c r="E354" s="20" t="str">
        <f t="shared" si="9"/>
        <v/>
      </c>
      <c r="F354" s="20" t="str">
        <f t="shared" si="9"/>
        <v/>
      </c>
      <c r="G354" s="20" t="str">
        <f t="shared" si="9"/>
        <v/>
      </c>
      <c r="H354" s="20" t="str">
        <f t="shared" si="9"/>
        <v/>
      </c>
      <c r="I354" s="20" t="str">
        <f t="shared" si="9"/>
        <v/>
      </c>
      <c r="J354" s="20" t="str">
        <f t="shared" si="9"/>
        <v/>
      </c>
      <c r="K354" s="20">
        <f t="shared" si="9"/>
        <v>75636.87</v>
      </c>
      <c r="L354" s="20">
        <f t="shared" si="9"/>
        <v>367329.12</v>
      </c>
      <c r="M354" s="20">
        <f t="shared" si="9"/>
        <v>261524</v>
      </c>
      <c r="N354" s="21">
        <f>IFERROR(VLOOKUP($B$350,$4:$126,MATCH($T354&amp;"/"&amp;N$348,$2:$2,0),FALSE),IFERROR(VLOOKUP($B$350,$4:$126,MATCH($T353&amp;"/"&amp;N$348,$2:$2,0),FALSE),IFERROR(VLOOKUP($B$350,$4:$126,MATCH($T352&amp;"/"&amp;N$348,$2:$2,0),FALSE),IFERROR(VLOOKUP($B$350,$4:$126,MATCH($T351&amp;"/"&amp;N$348,$2:$2,0),FALSE),""))))</f>
        <v>512302</v>
      </c>
      <c r="O354" s="21">
        <f>IFERROR(VLOOKUP($B$350,$4:$126,MATCH($T354&amp;"/"&amp;O$348,$2:$2,0),FALSE),IFERROR(VLOOKUP($B$350,$4:$126,MATCH($T353&amp;"/"&amp;O$348,$2:$2,0),FALSE),IFERROR(VLOOKUP($B$350,$4:$126,MATCH($T352&amp;"/"&amp;O$348,$2:$2,0),FALSE),IFERROR(VLOOKUP($B$350,$4:$126,MATCH($T351&amp;"/"&amp;O$348,$2:$2,0),FALSE),""))))</f>
        <v>245643.86</v>
      </c>
      <c r="P354" s="21">
        <f>IFERROR(VLOOKUP($B$350,$4:$126,MATCH($T354&amp;"/"&amp;P$348,$2:$2,0),FALSE),IFERROR(VLOOKUP($B$350,$4:$126,MATCH($T353&amp;"/"&amp;P$348,$2:$2,0),FALSE),IFERROR(VLOOKUP($B$350,$4:$126,MATCH($T352&amp;"/"&amp;P$348,$2:$2,0),FALSE),IFERROR(VLOOKUP($B$350,$4:$126,MATCH($T351&amp;"/"&amp;P$348,$2:$2,0),FALSE),""))))</f>
        <v>364553.07</v>
      </c>
      <c r="Q354" s="21">
        <f>IFERROR(VLOOKUP($B$350,$4:$126,MATCH($T354&amp;"/"&amp;Q$348,$2:$2,0),FALSE),IFERROR(VLOOKUP($B$350,$4:$126,MATCH($T353&amp;"/"&amp;Q$348,$2:$2,0),FALSE),IFERROR(VLOOKUP($B$350,$4:$126,MATCH($T352&amp;"/"&amp;Q$348,$2:$2,0),FALSE),IFERROR(VLOOKUP($B$350,$4:$126,MATCH($T351&amp;"/"&amp;Q$348,$2:$2,0),FALSE),""))))</f>
        <v>1093091.81</v>
      </c>
      <c r="R354" s="21">
        <f>IFERROR(VLOOKUP($B$350,$4:$126,MATCH($T354&amp;"/"&amp;R$348,$2:$2,0),FALSE),IFERROR(VLOOKUP($B$350,$4:$126,MATCH($T353&amp;"/"&amp;R$348,$2:$2,0),FALSE),IFERROR(VLOOKUP($B$350,$4:$126,MATCH($T352&amp;"/"&amp;R$348,$2:$2,0),FALSE),IFERROR(VLOOKUP($B$350,$4:$126,MATCH($T351&amp;"/"&amp;R$348,$2:$2,0),FALSE),""))))</f>
        <v>937307</v>
      </c>
      <c r="S354" s="18"/>
      <c r="T354" s="22" t="s">
        <v>263</v>
      </c>
    </row>
    <row r="355" spans="2:20" ht="14" x14ac:dyDescent="0.3">
      <c r="B355" s="23" t="e">
        <f t="shared" ref="B355:R355" si="11">+B354/B$402</f>
        <v>#VALUE!</v>
      </c>
      <c r="C355" s="23" t="e">
        <f t="shared" si="11"/>
        <v>#VALUE!</v>
      </c>
      <c r="D355" s="23" t="e">
        <f t="shared" si="11"/>
        <v>#VALUE!</v>
      </c>
      <c r="E355" s="23" t="e">
        <f t="shared" si="11"/>
        <v>#VALUE!</v>
      </c>
      <c r="F355" s="23" t="e">
        <f t="shared" si="11"/>
        <v>#VALUE!</v>
      </c>
      <c r="G355" s="23" t="e">
        <f t="shared" si="11"/>
        <v>#VALUE!</v>
      </c>
      <c r="H355" s="23" t="e">
        <f t="shared" si="11"/>
        <v>#VALUE!</v>
      </c>
      <c r="I355" s="23" t="e">
        <f t="shared" si="11"/>
        <v>#VALUE!</v>
      </c>
      <c r="J355" s="23" t="e">
        <f t="shared" si="11"/>
        <v>#VALUE!</v>
      </c>
      <c r="K355" s="23">
        <f t="shared" si="11"/>
        <v>4.3843780533668823E-2</v>
      </c>
      <c r="L355" s="23">
        <f t="shared" si="11"/>
        <v>0.15145675166071759</v>
      </c>
      <c r="M355" s="23">
        <f t="shared" si="11"/>
        <v>9.6837033600292666E-2</v>
      </c>
      <c r="N355" s="23">
        <f t="shared" si="11"/>
        <v>0.16180613218527123</v>
      </c>
      <c r="O355" s="23">
        <f t="shared" si="11"/>
        <v>7.3684942349982796E-2</v>
      </c>
      <c r="P355" s="23">
        <f t="shared" si="11"/>
        <v>9.3129880970233878E-2</v>
      </c>
      <c r="Q355" s="23">
        <f t="shared" si="11"/>
        <v>0.23578212814893723</v>
      </c>
      <c r="R355" s="23">
        <f t="shared" si="11"/>
        <v>0.17179566274635302</v>
      </c>
      <c r="S355" s="18"/>
      <c r="T355" s="24" t="s">
        <v>264</v>
      </c>
    </row>
    <row r="356" spans="2:20" ht="14" x14ac:dyDescent="0.3">
      <c r="B356" s="206" t="s">
        <v>30</v>
      </c>
      <c r="C356" s="206"/>
      <c r="D356" s="206"/>
      <c r="E356" s="206"/>
      <c r="F356" s="206"/>
      <c r="G356" s="206"/>
      <c r="H356" s="206"/>
      <c r="I356" s="206"/>
      <c r="J356" s="206"/>
      <c r="K356" s="206"/>
      <c r="L356" s="206"/>
      <c r="M356" s="206"/>
      <c r="N356" s="206"/>
      <c r="O356" s="19"/>
      <c r="P356" s="19"/>
      <c r="Q356" s="19"/>
      <c r="R356" s="19"/>
      <c r="S356" s="18"/>
      <c r="T356" s="3"/>
    </row>
    <row r="357" spans="2:20" ht="14" x14ac:dyDescent="0.3">
      <c r="B357" s="21" t="str">
        <f t="shared" ref="B357:Q359" si="12">IFERROR(VLOOKUP($B$356,$4:$126,MATCH($T357&amp;"/"&amp;B$348,$2:$2,0),FALSE),"")</f>
        <v/>
      </c>
      <c r="C357" s="21" t="str">
        <f t="shared" si="12"/>
        <v/>
      </c>
      <c r="D357" s="21" t="str">
        <f t="shared" si="12"/>
        <v/>
      </c>
      <c r="E357" s="21" t="str">
        <f t="shared" si="12"/>
        <v/>
      </c>
      <c r="F357" s="21" t="str">
        <f t="shared" si="12"/>
        <v/>
      </c>
      <c r="G357" s="21" t="str">
        <f t="shared" si="12"/>
        <v/>
      </c>
      <c r="H357" s="21" t="str">
        <f t="shared" si="12"/>
        <v/>
      </c>
      <c r="I357" s="21" t="str">
        <f t="shared" si="12"/>
        <v/>
      </c>
      <c r="J357" s="21" t="str">
        <f t="shared" si="12"/>
        <v/>
      </c>
      <c r="K357" s="21" t="str">
        <f t="shared" si="12"/>
        <v/>
      </c>
      <c r="L357" s="21" t="str">
        <f t="shared" si="12"/>
        <v/>
      </c>
      <c r="M357" s="21">
        <f t="shared" si="12"/>
        <v>562000</v>
      </c>
      <c r="N357" s="21">
        <f t="shared" si="12"/>
        <v>0</v>
      </c>
      <c r="O357" s="21">
        <f t="shared" si="12"/>
        <v>703642</v>
      </c>
      <c r="P357" s="21">
        <f t="shared" si="12"/>
        <v>293268</v>
      </c>
      <c r="Q357" s="21">
        <f t="shared" si="12"/>
        <v>162116</v>
      </c>
      <c r="R357" s="21">
        <f t="shared" ref="L357:R359" si="13">IFERROR(VLOOKUP($B$356,$4:$126,MATCH($T357&amp;"/"&amp;R$348,$2:$2,0),FALSE),"")</f>
        <v>170000</v>
      </c>
      <c r="S357" s="18"/>
      <c r="T357" s="22" t="s">
        <v>260</v>
      </c>
    </row>
    <row r="358" spans="2:20" ht="14" x14ac:dyDescent="0.3">
      <c r="B358" s="21" t="str">
        <f t="shared" si="12"/>
        <v/>
      </c>
      <c r="C358" s="21" t="str">
        <f t="shared" si="12"/>
        <v/>
      </c>
      <c r="D358" s="21" t="str">
        <f t="shared" si="12"/>
        <v/>
      </c>
      <c r="E358" s="21" t="str">
        <f t="shared" si="12"/>
        <v/>
      </c>
      <c r="F358" s="21" t="str">
        <f t="shared" si="12"/>
        <v/>
      </c>
      <c r="G358" s="21" t="str">
        <f t="shared" si="12"/>
        <v/>
      </c>
      <c r="H358" s="21" t="str">
        <f t="shared" si="12"/>
        <v/>
      </c>
      <c r="I358" s="21" t="str">
        <f t="shared" si="12"/>
        <v/>
      </c>
      <c r="J358" s="21" t="str">
        <f t="shared" si="12"/>
        <v/>
      </c>
      <c r="K358" s="21" t="str">
        <f t="shared" si="12"/>
        <v/>
      </c>
      <c r="L358" s="21" t="str">
        <f t="shared" si="13"/>
        <v/>
      </c>
      <c r="M358" s="21">
        <f t="shared" si="13"/>
        <v>794000</v>
      </c>
      <c r="N358" s="21">
        <f t="shared" si="13"/>
        <v>0</v>
      </c>
      <c r="O358" s="21">
        <f t="shared" si="13"/>
        <v>533530</v>
      </c>
      <c r="P358" s="21">
        <f t="shared" si="13"/>
        <v>343174</v>
      </c>
      <c r="Q358" s="21">
        <f t="shared" si="13"/>
        <v>350116</v>
      </c>
      <c r="R358" s="21">
        <f t="shared" si="13"/>
        <v>640000</v>
      </c>
      <c r="S358" s="18"/>
      <c r="T358" s="22" t="s">
        <v>261</v>
      </c>
    </row>
    <row r="359" spans="2:20" ht="14" x14ac:dyDescent="0.3">
      <c r="B359" s="21" t="str">
        <f t="shared" si="12"/>
        <v/>
      </c>
      <c r="C359" s="21" t="str">
        <f t="shared" si="12"/>
        <v/>
      </c>
      <c r="D359" s="21" t="str">
        <f t="shared" si="12"/>
        <v/>
      </c>
      <c r="E359" s="21" t="str">
        <f t="shared" si="12"/>
        <v/>
      </c>
      <c r="F359" s="21" t="str">
        <f t="shared" si="12"/>
        <v/>
      </c>
      <c r="G359" s="21" t="str">
        <f t="shared" si="12"/>
        <v/>
      </c>
      <c r="H359" s="21" t="str">
        <f t="shared" si="12"/>
        <v/>
      </c>
      <c r="I359" s="21" t="str">
        <f t="shared" si="12"/>
        <v/>
      </c>
      <c r="J359" s="21" t="str">
        <f t="shared" si="12"/>
        <v/>
      </c>
      <c r="K359" s="21" t="str">
        <f t="shared" si="12"/>
        <v/>
      </c>
      <c r="L359" s="21">
        <f t="shared" si="13"/>
        <v>279827</v>
      </c>
      <c r="M359" s="21">
        <f t="shared" si="13"/>
        <v>862309</v>
      </c>
      <c r="N359" s="21">
        <f t="shared" si="13"/>
        <v>0</v>
      </c>
      <c r="O359" s="21">
        <f t="shared" si="13"/>
        <v>653430</v>
      </c>
      <c r="P359" s="21">
        <f t="shared" si="13"/>
        <v>625099</v>
      </c>
      <c r="Q359" s="21">
        <f t="shared" si="13"/>
        <v>530155</v>
      </c>
      <c r="R359" s="21" t="str">
        <f t="shared" si="13"/>
        <v/>
      </c>
      <c r="S359" s="18"/>
      <c r="T359" s="22" t="s">
        <v>262</v>
      </c>
    </row>
    <row r="360" spans="2:20" ht="14" x14ac:dyDescent="0.3">
      <c r="B360" s="21" t="str">
        <f t="shared" ref="B360:R360" si="14">IFERROR(VLOOKUP($B$356,$4:$126,MATCH($T360&amp;"/"&amp;B$348,$2:$2,0),FALSE),IFERROR(VLOOKUP($B$356,$4:$126,MATCH($T359&amp;"/"&amp;B$348,$2:$2,0),FALSE),IFERROR(VLOOKUP($B$356,$4:$126,MATCH($T358&amp;"/"&amp;B$348,$2:$2,0),FALSE),IFERROR(VLOOKUP($B$356,$4:$126,MATCH($T357&amp;"/"&amp;B$348,$2:$2,0),FALSE),""))))</f>
        <v/>
      </c>
      <c r="C360" s="21" t="str">
        <f t="shared" si="14"/>
        <v/>
      </c>
      <c r="D360" s="21" t="str">
        <f t="shared" si="14"/>
        <v/>
      </c>
      <c r="E360" s="21" t="str">
        <f t="shared" si="14"/>
        <v/>
      </c>
      <c r="F360" s="21" t="str">
        <f t="shared" si="14"/>
        <v/>
      </c>
      <c r="G360" s="21" t="str">
        <f t="shared" si="14"/>
        <v/>
      </c>
      <c r="H360" s="21" t="str">
        <f t="shared" si="14"/>
        <v/>
      </c>
      <c r="I360" s="21" t="str">
        <f t="shared" si="14"/>
        <v/>
      </c>
      <c r="J360" s="21" t="str">
        <f t="shared" si="14"/>
        <v/>
      </c>
      <c r="K360" s="21">
        <f t="shared" si="14"/>
        <v>70017.740000000005</v>
      </c>
      <c r="L360" s="21">
        <f t="shared" si="14"/>
        <v>516380.32</v>
      </c>
      <c r="M360" s="21">
        <f t="shared" si="14"/>
        <v>834864</v>
      </c>
      <c r="N360" s="21">
        <f t="shared" si="14"/>
        <v>0</v>
      </c>
      <c r="O360" s="21">
        <f t="shared" si="14"/>
        <v>518332.41</v>
      </c>
      <c r="P360" s="21">
        <f t="shared" si="14"/>
        <v>445115.66</v>
      </c>
      <c r="Q360" s="21">
        <f t="shared" si="14"/>
        <v>20000</v>
      </c>
      <c r="R360" s="21">
        <f t="shared" si="14"/>
        <v>640000</v>
      </c>
      <c r="S360" s="18"/>
      <c r="T360" s="22" t="s">
        <v>263</v>
      </c>
    </row>
    <row r="361" spans="2:20" ht="14" x14ac:dyDescent="0.3">
      <c r="B361" s="23" t="e">
        <f t="shared" ref="B361:R361" si="15">+B360/B$402</f>
        <v>#VALUE!</v>
      </c>
      <c r="C361" s="23" t="e">
        <f t="shared" si="15"/>
        <v>#VALUE!</v>
      </c>
      <c r="D361" s="23" t="e">
        <f t="shared" si="15"/>
        <v>#VALUE!</v>
      </c>
      <c r="E361" s="23" t="e">
        <f t="shared" si="15"/>
        <v>#VALUE!</v>
      </c>
      <c r="F361" s="23" t="e">
        <f t="shared" si="15"/>
        <v>#VALUE!</v>
      </c>
      <c r="G361" s="23" t="e">
        <f t="shared" si="15"/>
        <v>#VALUE!</v>
      </c>
      <c r="H361" s="23" t="e">
        <f t="shared" si="15"/>
        <v>#VALUE!</v>
      </c>
      <c r="I361" s="23" t="e">
        <f t="shared" si="15"/>
        <v>#VALUE!</v>
      </c>
      <c r="J361" s="23" t="e">
        <f t="shared" si="15"/>
        <v>#VALUE!</v>
      </c>
      <c r="K361" s="23">
        <f t="shared" si="15"/>
        <v>4.0586587282412469E-2</v>
      </c>
      <c r="L361" s="23">
        <f t="shared" si="15"/>
        <v>0.21291338374894395</v>
      </c>
      <c r="M361" s="23">
        <f t="shared" si="15"/>
        <v>0.30913320849969694</v>
      </c>
      <c r="N361" s="23">
        <f t="shared" si="15"/>
        <v>0</v>
      </c>
      <c r="O361" s="23">
        <f t="shared" si="15"/>
        <v>0.15548238718027654</v>
      </c>
      <c r="P361" s="23">
        <f t="shared" si="15"/>
        <v>0.11371065516959462</v>
      </c>
      <c r="Q361" s="23">
        <f t="shared" si="15"/>
        <v>4.3140407053079508E-3</v>
      </c>
      <c r="R361" s="23">
        <f t="shared" si="15"/>
        <v>0.11730332127858421</v>
      </c>
      <c r="S361" s="18"/>
      <c r="T361" s="24" t="s">
        <v>264</v>
      </c>
    </row>
    <row r="362" spans="2:20" ht="14" x14ac:dyDescent="0.3">
      <c r="B362" s="206" t="s">
        <v>31</v>
      </c>
      <c r="C362" s="206"/>
      <c r="D362" s="206"/>
      <c r="E362" s="206"/>
      <c r="F362" s="206"/>
      <c r="G362" s="206"/>
      <c r="H362" s="206"/>
      <c r="I362" s="206"/>
      <c r="J362" s="206"/>
      <c r="K362" s="206"/>
      <c r="L362" s="206"/>
      <c r="M362" s="206"/>
      <c r="N362" s="206"/>
      <c r="O362" s="19"/>
      <c r="P362" s="19"/>
      <c r="Q362" s="19"/>
      <c r="R362" s="19"/>
      <c r="S362" s="18"/>
      <c r="T362" s="3"/>
    </row>
    <row r="363" spans="2:20" ht="14" x14ac:dyDescent="0.3">
      <c r="B363" s="21" t="str">
        <f t="shared" ref="B363:Q366" si="16">IFERROR(VLOOKUP($B$362,$4:$126,MATCH($T363&amp;"/"&amp;B$348,$2:$2,0),FALSE),"")</f>
        <v/>
      </c>
      <c r="C363" s="21" t="str">
        <f t="shared" si="16"/>
        <v/>
      </c>
      <c r="D363" s="21" t="str">
        <f t="shared" si="16"/>
        <v/>
      </c>
      <c r="E363" s="21" t="str">
        <f t="shared" si="16"/>
        <v/>
      </c>
      <c r="F363" s="21" t="str">
        <f t="shared" si="16"/>
        <v/>
      </c>
      <c r="G363" s="21" t="str">
        <f t="shared" si="16"/>
        <v/>
      </c>
      <c r="H363" s="21" t="str">
        <f t="shared" si="16"/>
        <v/>
      </c>
      <c r="I363" s="21" t="str">
        <f t="shared" si="16"/>
        <v/>
      </c>
      <c r="J363" s="21" t="str">
        <f t="shared" si="16"/>
        <v/>
      </c>
      <c r="K363" s="21" t="str">
        <f t="shared" si="16"/>
        <v/>
      </c>
      <c r="L363" s="21" t="str">
        <f t="shared" si="16"/>
        <v/>
      </c>
      <c r="M363" s="21">
        <f t="shared" si="16"/>
        <v>73642</v>
      </c>
      <c r="N363" s="21">
        <f t="shared" si="16"/>
        <v>145511</v>
      </c>
      <c r="O363" s="21">
        <f t="shared" si="16"/>
        <v>119152</v>
      </c>
      <c r="P363" s="21">
        <f t="shared" si="16"/>
        <v>96710</v>
      </c>
      <c r="Q363" s="21">
        <f t="shared" si="16"/>
        <v>100405</v>
      </c>
      <c r="R363" s="21">
        <f t="shared" ref="L363:R365" si="17">IFERROR(VLOOKUP($B$362,$4:$126,MATCH($T363&amp;"/"&amp;R$348,$2:$2,0),FALSE),"")</f>
        <v>138349</v>
      </c>
      <c r="S363" s="18"/>
      <c r="T363" s="22" t="s">
        <v>260</v>
      </c>
    </row>
    <row r="364" spans="2:20" ht="14" x14ac:dyDescent="0.3">
      <c r="B364" s="21" t="str">
        <f t="shared" si="16"/>
        <v/>
      </c>
      <c r="C364" s="21" t="str">
        <f t="shared" si="16"/>
        <v/>
      </c>
      <c r="D364" s="21" t="str">
        <f t="shared" si="16"/>
        <v/>
      </c>
      <c r="E364" s="21" t="str">
        <f t="shared" si="16"/>
        <v/>
      </c>
      <c r="F364" s="21" t="str">
        <f t="shared" si="16"/>
        <v/>
      </c>
      <c r="G364" s="21" t="str">
        <f t="shared" si="16"/>
        <v/>
      </c>
      <c r="H364" s="21" t="str">
        <f t="shared" si="16"/>
        <v/>
      </c>
      <c r="I364" s="21" t="str">
        <f t="shared" si="16"/>
        <v/>
      </c>
      <c r="J364" s="21" t="str">
        <f t="shared" si="16"/>
        <v/>
      </c>
      <c r="K364" s="21" t="str">
        <f t="shared" si="16"/>
        <v/>
      </c>
      <c r="L364" s="21" t="str">
        <f t="shared" si="17"/>
        <v/>
      </c>
      <c r="M364" s="21">
        <f t="shared" si="17"/>
        <v>156805</v>
      </c>
      <c r="N364" s="21">
        <f t="shared" si="17"/>
        <v>305333</v>
      </c>
      <c r="O364" s="21">
        <f t="shared" si="17"/>
        <v>6800</v>
      </c>
      <c r="P364" s="21">
        <f t="shared" si="17"/>
        <v>306990</v>
      </c>
      <c r="Q364" s="21">
        <f t="shared" si="17"/>
        <v>519630</v>
      </c>
      <c r="R364" s="21">
        <f t="shared" si="17"/>
        <v>313038</v>
      </c>
      <c r="S364" s="18"/>
      <c r="T364" s="22" t="s">
        <v>261</v>
      </c>
    </row>
    <row r="365" spans="2:20" ht="14" x14ac:dyDescent="0.3">
      <c r="B365" s="21" t="str">
        <f t="shared" si="16"/>
        <v/>
      </c>
      <c r="C365" s="21" t="str">
        <f t="shared" si="16"/>
        <v/>
      </c>
      <c r="D365" s="21" t="str">
        <f t="shared" si="16"/>
        <v/>
      </c>
      <c r="E365" s="21" t="str">
        <f t="shared" si="16"/>
        <v/>
      </c>
      <c r="F365" s="21" t="str">
        <f t="shared" si="16"/>
        <v/>
      </c>
      <c r="G365" s="21" t="str">
        <f t="shared" si="16"/>
        <v/>
      </c>
      <c r="H365" s="21" t="str">
        <f t="shared" si="16"/>
        <v/>
      </c>
      <c r="I365" s="21" t="str">
        <f t="shared" si="16"/>
        <v/>
      </c>
      <c r="J365" s="21" t="str">
        <f t="shared" si="16"/>
        <v/>
      </c>
      <c r="K365" s="21" t="str">
        <f t="shared" si="16"/>
        <v/>
      </c>
      <c r="L365" s="21">
        <f t="shared" si="17"/>
        <v>8539</v>
      </c>
      <c r="M365" s="21">
        <f t="shared" si="17"/>
        <v>14473</v>
      </c>
      <c r="N365" s="21">
        <f t="shared" si="17"/>
        <v>18462</v>
      </c>
      <c r="O365" s="21">
        <f t="shared" si="17"/>
        <v>20319</v>
      </c>
      <c r="P365" s="21">
        <f t="shared" si="17"/>
        <v>23490</v>
      </c>
      <c r="Q365" s="21">
        <f t="shared" si="17"/>
        <v>29512</v>
      </c>
      <c r="R365" s="21" t="str">
        <f t="shared" si="17"/>
        <v/>
      </c>
      <c r="S365" s="18"/>
      <c r="T365" s="22" t="s">
        <v>262</v>
      </c>
    </row>
    <row r="366" spans="2:20" ht="14" x14ac:dyDescent="0.3">
      <c r="B366" s="21" t="str">
        <f t="shared" si="16"/>
        <v/>
      </c>
      <c r="C366" s="21" t="str">
        <f t="shared" si="16"/>
        <v/>
      </c>
      <c r="D366" s="21" t="str">
        <f t="shared" si="16"/>
        <v/>
      </c>
      <c r="E366" s="21" t="str">
        <f t="shared" si="16"/>
        <v/>
      </c>
      <c r="F366" s="21" t="str">
        <f t="shared" si="16"/>
        <v/>
      </c>
      <c r="G366" s="21" t="str">
        <f t="shared" si="16"/>
        <v/>
      </c>
      <c r="H366" s="21" t="str">
        <f t="shared" si="16"/>
        <v/>
      </c>
      <c r="I366" s="21" t="str">
        <f t="shared" si="16"/>
        <v/>
      </c>
      <c r="J366" s="21" t="str">
        <f t="shared" si="16"/>
        <v/>
      </c>
      <c r="K366" s="21">
        <f t="shared" si="16"/>
        <v>33869.03</v>
      </c>
      <c r="L366" s="21">
        <f t="shared" si="16"/>
        <v>38026.519999999997</v>
      </c>
      <c r="M366" s="21">
        <f t="shared" si="16"/>
        <v>56127</v>
      </c>
      <c r="N366" s="21">
        <f>IFERROR(VLOOKUP($B$362,$4:$126,MATCH($T366&amp;"/"&amp;N$348,$2:$2,0),FALSE),IFERROR(VLOOKUP($B$362,$4:$126,MATCH($T365&amp;"/"&amp;N$348,$2:$2,0),FALSE),IFERROR(VLOOKUP($B$362,$4:$126,MATCH($T364&amp;"/"&amp;N$348,$2:$2,0),FALSE),IFERROR(VLOOKUP($B$362,$4:$126,MATCH($T363&amp;"/"&amp;N$348,$2:$2,0),FALSE),""))))</f>
        <v>76550</v>
      </c>
      <c r="O366" s="21">
        <f>IFERROR(VLOOKUP($B$362,$4:$126,MATCH($T366&amp;"/"&amp;O$348,$2:$2,0),FALSE),IFERROR(VLOOKUP($B$362,$4:$126,MATCH($T365&amp;"/"&amp;O$348,$2:$2,0),FALSE),IFERROR(VLOOKUP($B$362,$4:$126,MATCH($T364&amp;"/"&amp;O$348,$2:$2,0),FALSE),IFERROR(VLOOKUP($B$362,$4:$126,MATCH($T363&amp;"/"&amp;O$348,$2:$2,0),FALSE),""))))</f>
        <v>69624.05</v>
      </c>
      <c r="P366" s="21">
        <f>IFERROR(VLOOKUP($B$362,$4:$126,MATCH($T366&amp;"/"&amp;P$348,$2:$2,0),FALSE),IFERROR(VLOOKUP($B$362,$4:$126,MATCH($T365&amp;"/"&amp;P$348,$2:$2,0),FALSE),IFERROR(VLOOKUP($B$362,$4:$126,MATCH($T364&amp;"/"&amp;P$348,$2:$2,0),FALSE),IFERROR(VLOOKUP($B$362,$4:$126,MATCH($T363&amp;"/"&amp;P$348,$2:$2,0),FALSE),""))))</f>
        <v>93485.66</v>
      </c>
      <c r="Q366" s="21">
        <f>IFERROR(VLOOKUP($B$362,$4:$126,MATCH($T366&amp;"/"&amp;Q$348,$2:$2,0),FALSE),IFERROR(VLOOKUP($B$362,$4:$126,MATCH($T365&amp;"/"&amp;Q$348,$2:$2,0),FALSE),IFERROR(VLOOKUP($B$362,$4:$126,MATCH($T364&amp;"/"&amp;Q$348,$2:$2,0),FALSE),IFERROR(VLOOKUP($B$362,$4:$126,MATCH($T363&amp;"/"&amp;Q$348,$2:$2,0),FALSE),""))))</f>
        <v>127840.47</v>
      </c>
      <c r="R366" s="21">
        <f>IFERROR(VLOOKUP($B$362,$4:$126,MATCH($T366&amp;"/"&amp;R$348,$2:$2,0),FALSE),IFERROR(VLOOKUP($B$362,$4:$126,MATCH($T365&amp;"/"&amp;R$348,$2:$2,0),FALSE),IFERROR(VLOOKUP($B$362,$4:$126,MATCH($T364&amp;"/"&amp;R$348,$2:$2,0),FALSE),IFERROR(VLOOKUP($B$362,$4:$126,MATCH($T363&amp;"/"&amp;R$348,$2:$2,0),FALSE),""))))</f>
        <v>313038</v>
      </c>
      <c r="S366" s="18"/>
      <c r="T366" s="22" t="s">
        <v>263</v>
      </c>
    </row>
    <row r="367" spans="2:20" ht="14" x14ac:dyDescent="0.3">
      <c r="B367" s="23" t="e">
        <f t="shared" ref="B367:R367" si="18">+B366/B$402</f>
        <v>#VALUE!</v>
      </c>
      <c r="C367" s="23" t="e">
        <f t="shared" si="18"/>
        <v>#VALUE!</v>
      </c>
      <c r="D367" s="23" t="e">
        <f t="shared" si="18"/>
        <v>#VALUE!</v>
      </c>
      <c r="E367" s="23" t="e">
        <f t="shared" si="18"/>
        <v>#VALUE!</v>
      </c>
      <c r="F367" s="23" t="e">
        <f t="shared" si="18"/>
        <v>#VALUE!</v>
      </c>
      <c r="G367" s="23" t="e">
        <f t="shared" si="18"/>
        <v>#VALUE!</v>
      </c>
      <c r="H367" s="23" t="e">
        <f t="shared" si="18"/>
        <v>#VALUE!</v>
      </c>
      <c r="I367" s="23" t="e">
        <f t="shared" si="18"/>
        <v>#VALUE!</v>
      </c>
      <c r="J367" s="23" t="e">
        <f t="shared" si="18"/>
        <v>#VALUE!</v>
      </c>
      <c r="K367" s="23">
        <f t="shared" si="18"/>
        <v>1.9632572291902683E-2</v>
      </c>
      <c r="L367" s="23">
        <f t="shared" si="18"/>
        <v>1.5679054239318979E-2</v>
      </c>
      <c r="M367" s="23">
        <f t="shared" si="18"/>
        <v>2.0782689867406536E-2</v>
      </c>
      <c r="N367" s="23">
        <f t="shared" si="18"/>
        <v>2.4177651890452338E-2</v>
      </c>
      <c r="O367" s="23">
        <f t="shared" si="18"/>
        <v>2.0884886397821302E-2</v>
      </c>
      <c r="P367" s="23">
        <f t="shared" si="18"/>
        <v>2.3882142559446158E-2</v>
      </c>
      <c r="Q367" s="23">
        <f t="shared" si="18"/>
        <v>2.7575449568284994E-2</v>
      </c>
      <c r="R367" s="23">
        <f t="shared" si="18"/>
        <v>5.7375620447508505E-2</v>
      </c>
      <c r="S367" s="18"/>
      <c r="T367" s="24" t="s">
        <v>264</v>
      </c>
    </row>
    <row r="368" spans="2:20" ht="14" x14ac:dyDescent="0.3">
      <c r="B368" s="206" t="s">
        <v>35</v>
      </c>
      <c r="C368" s="206"/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  <c r="N368" s="206"/>
      <c r="O368" s="19"/>
      <c r="P368" s="19"/>
      <c r="Q368" s="19"/>
      <c r="R368" s="19"/>
      <c r="S368" s="18"/>
      <c r="T368" s="3"/>
    </row>
    <row r="369" spans="1:20" ht="14" x14ac:dyDescent="0.3">
      <c r="B369" s="21" t="str">
        <f t="shared" ref="B369:Q372" si="19">IFERROR(VLOOKUP($B$368,$4:$126,MATCH($T369&amp;"/"&amp;B$348,$2:$2,0),FALSE),"")</f>
        <v/>
      </c>
      <c r="C369" s="21" t="str">
        <f t="shared" si="19"/>
        <v/>
      </c>
      <c r="D369" s="21" t="str">
        <f t="shared" si="19"/>
        <v/>
      </c>
      <c r="E369" s="21" t="str">
        <f t="shared" si="19"/>
        <v/>
      </c>
      <c r="F369" s="21" t="str">
        <f t="shared" si="19"/>
        <v/>
      </c>
      <c r="G369" s="21" t="str">
        <f t="shared" si="19"/>
        <v/>
      </c>
      <c r="H369" s="21" t="str">
        <f t="shared" si="19"/>
        <v/>
      </c>
      <c r="I369" s="21" t="str">
        <f t="shared" si="19"/>
        <v/>
      </c>
      <c r="J369" s="21" t="str">
        <f t="shared" si="19"/>
        <v/>
      </c>
      <c r="K369" s="21" t="str">
        <f t="shared" si="19"/>
        <v/>
      </c>
      <c r="L369" s="21" t="str">
        <f t="shared" si="19"/>
        <v/>
      </c>
      <c r="M369" s="21">
        <f t="shared" si="19"/>
        <v>6237</v>
      </c>
      <c r="N369" s="21">
        <f t="shared" si="19"/>
        <v>6724</v>
      </c>
      <c r="O369" s="21">
        <f t="shared" si="19"/>
        <v>5858</v>
      </c>
      <c r="P369" s="21">
        <f t="shared" si="19"/>
        <v>6587</v>
      </c>
      <c r="Q369" s="21">
        <f t="shared" si="19"/>
        <v>6963</v>
      </c>
      <c r="R369" s="21">
        <f t="shared" ref="L369:R371" si="20">IFERROR(VLOOKUP($B$368,$4:$126,MATCH($T369&amp;"/"&amp;R$348,$2:$2,0),FALSE),"")</f>
        <v>13395</v>
      </c>
      <c r="S369" s="18"/>
      <c r="T369" s="22" t="s">
        <v>260</v>
      </c>
    </row>
    <row r="370" spans="1:20" ht="14" x14ac:dyDescent="0.3">
      <c r="B370" s="21" t="str">
        <f t="shared" si="19"/>
        <v/>
      </c>
      <c r="C370" s="21" t="str">
        <f t="shared" si="19"/>
        <v/>
      </c>
      <c r="D370" s="21" t="str">
        <f t="shared" si="19"/>
        <v/>
      </c>
      <c r="E370" s="21" t="str">
        <f t="shared" si="19"/>
        <v/>
      </c>
      <c r="F370" s="21" t="str">
        <f t="shared" si="19"/>
        <v/>
      </c>
      <c r="G370" s="21" t="str">
        <f t="shared" si="19"/>
        <v/>
      </c>
      <c r="H370" s="21" t="str">
        <f t="shared" si="19"/>
        <v/>
      </c>
      <c r="I370" s="21" t="str">
        <f t="shared" si="19"/>
        <v/>
      </c>
      <c r="J370" s="21" t="str">
        <f t="shared" si="19"/>
        <v/>
      </c>
      <c r="K370" s="21" t="str">
        <f t="shared" si="19"/>
        <v/>
      </c>
      <c r="L370" s="21" t="str">
        <f t="shared" si="20"/>
        <v/>
      </c>
      <c r="M370" s="21">
        <f t="shared" si="20"/>
        <v>6039</v>
      </c>
      <c r="N370" s="21">
        <f t="shared" si="20"/>
        <v>8121</v>
      </c>
      <c r="O370" s="21">
        <f t="shared" si="20"/>
        <v>6453</v>
      </c>
      <c r="P370" s="21">
        <f t="shared" si="20"/>
        <v>5975</v>
      </c>
      <c r="Q370" s="21">
        <f t="shared" si="20"/>
        <v>11798</v>
      </c>
      <c r="R370" s="21">
        <f t="shared" si="20"/>
        <v>14426</v>
      </c>
      <c r="S370" s="18"/>
      <c r="T370" s="22" t="s">
        <v>261</v>
      </c>
    </row>
    <row r="371" spans="1:20" ht="14" x14ac:dyDescent="0.3">
      <c r="B371" s="21" t="str">
        <f t="shared" si="19"/>
        <v/>
      </c>
      <c r="C371" s="21" t="str">
        <f t="shared" si="19"/>
        <v/>
      </c>
      <c r="D371" s="21" t="str">
        <f t="shared" si="19"/>
        <v/>
      </c>
      <c r="E371" s="21" t="str">
        <f t="shared" si="19"/>
        <v/>
      </c>
      <c r="F371" s="21" t="str">
        <f t="shared" si="19"/>
        <v/>
      </c>
      <c r="G371" s="21" t="str">
        <f t="shared" si="19"/>
        <v/>
      </c>
      <c r="H371" s="21" t="str">
        <f t="shared" si="19"/>
        <v/>
      </c>
      <c r="I371" s="21" t="str">
        <f t="shared" si="19"/>
        <v/>
      </c>
      <c r="J371" s="21" t="str">
        <f t="shared" si="19"/>
        <v/>
      </c>
      <c r="K371" s="21" t="str">
        <f t="shared" si="19"/>
        <v/>
      </c>
      <c r="L371" s="21">
        <f t="shared" si="20"/>
        <v>6555</v>
      </c>
      <c r="M371" s="21">
        <f t="shared" si="20"/>
        <v>6559</v>
      </c>
      <c r="N371" s="21">
        <f t="shared" si="20"/>
        <v>5915</v>
      </c>
      <c r="O371" s="21">
        <f t="shared" si="20"/>
        <v>8798</v>
      </c>
      <c r="P371" s="21">
        <f t="shared" si="20"/>
        <v>5988</v>
      </c>
      <c r="Q371" s="21">
        <f t="shared" si="20"/>
        <v>11900</v>
      </c>
      <c r="R371" s="21" t="str">
        <f t="shared" si="20"/>
        <v/>
      </c>
      <c r="S371" s="18"/>
      <c r="T371" s="22" t="s">
        <v>262</v>
      </c>
    </row>
    <row r="372" spans="1:20" ht="14" x14ac:dyDescent="0.3">
      <c r="B372" s="21" t="str">
        <f t="shared" si="19"/>
        <v/>
      </c>
      <c r="C372" s="21" t="str">
        <f t="shared" si="19"/>
        <v/>
      </c>
      <c r="D372" s="21" t="str">
        <f t="shared" si="19"/>
        <v/>
      </c>
      <c r="E372" s="21" t="str">
        <f t="shared" si="19"/>
        <v/>
      </c>
      <c r="F372" s="21" t="str">
        <f t="shared" si="19"/>
        <v/>
      </c>
      <c r="G372" s="21" t="str">
        <f t="shared" si="19"/>
        <v/>
      </c>
      <c r="H372" s="21" t="str">
        <f t="shared" si="19"/>
        <v/>
      </c>
      <c r="I372" s="21" t="str">
        <f t="shared" si="19"/>
        <v/>
      </c>
      <c r="J372" s="21" t="str">
        <f t="shared" si="19"/>
        <v/>
      </c>
      <c r="K372" s="21">
        <f t="shared" si="19"/>
        <v>8969.02</v>
      </c>
      <c r="L372" s="21">
        <f t="shared" si="19"/>
        <v>7589.61</v>
      </c>
      <c r="M372" s="21">
        <f t="shared" si="19"/>
        <v>8029</v>
      </c>
      <c r="N372" s="21">
        <f>IFERROR(VLOOKUP($B$368,$4:$126,MATCH($T372&amp;"/"&amp;N$348,$2:$2,0),FALSE),IFERROR(VLOOKUP($B$368,$4:$126,MATCH($T371&amp;"/"&amp;N$348,$2:$2,0),FALSE),IFERROR(VLOOKUP($B$368,$4:$126,MATCH($T370&amp;"/"&amp;N$348,$2:$2,0),FALSE),IFERROR(VLOOKUP($B$368,$4:$126,MATCH($T369&amp;"/"&amp;N$348,$2:$2,0),FALSE),""))))</f>
        <v>6949</v>
      </c>
      <c r="O372" s="21">
        <f>IFERROR(VLOOKUP($B$368,$4:$126,MATCH($T372&amp;"/"&amp;O$348,$2:$2,0),FALSE),IFERROR(VLOOKUP($B$368,$4:$126,MATCH($T371&amp;"/"&amp;O$348,$2:$2,0),FALSE),IFERROR(VLOOKUP($B$368,$4:$126,MATCH($T370&amp;"/"&amp;O$348,$2:$2,0),FALSE),IFERROR(VLOOKUP($B$368,$4:$126,MATCH($T369&amp;"/"&amp;O$348,$2:$2,0),FALSE),""))))</f>
        <v>7963.04</v>
      </c>
      <c r="P372" s="21">
        <f>IFERROR(VLOOKUP($B$368,$4:$126,MATCH($T372&amp;"/"&amp;P$348,$2:$2,0),FALSE),IFERROR(VLOOKUP($B$368,$4:$126,MATCH($T371&amp;"/"&amp;P$348,$2:$2,0),FALSE),IFERROR(VLOOKUP($B$368,$4:$126,MATCH($T370&amp;"/"&amp;P$348,$2:$2,0),FALSE),IFERROR(VLOOKUP($B$368,$4:$126,MATCH($T369&amp;"/"&amp;P$348,$2:$2,0),FALSE),""))))</f>
        <v>7310.75</v>
      </c>
      <c r="Q372" s="21">
        <f>IFERROR(VLOOKUP($B$368,$4:$126,MATCH($T372&amp;"/"&amp;Q$348,$2:$2,0),FALSE),IFERROR(VLOOKUP($B$368,$4:$126,MATCH($T371&amp;"/"&amp;Q$348,$2:$2,0),FALSE),IFERROR(VLOOKUP($B$368,$4:$126,MATCH($T370&amp;"/"&amp;Q$348,$2:$2,0),FALSE),IFERROR(VLOOKUP($B$368,$4:$126,MATCH($T369&amp;"/"&amp;Q$348,$2:$2,0),FALSE),""))))</f>
        <v>14921.23</v>
      </c>
      <c r="R372" s="21">
        <f>IFERROR(VLOOKUP($B$368,$4:$126,MATCH($T372&amp;"/"&amp;R$348,$2:$2,0),FALSE),IFERROR(VLOOKUP($B$368,$4:$126,MATCH($T371&amp;"/"&amp;R$348,$2:$2,0),FALSE),IFERROR(VLOOKUP($B$368,$4:$126,MATCH($T370&amp;"/"&amp;R$348,$2:$2,0),FALSE),IFERROR(VLOOKUP($B$368,$4:$126,MATCH($T369&amp;"/"&amp;R$348,$2:$2,0),FALSE),""))))</f>
        <v>14426</v>
      </c>
      <c r="S372" s="18"/>
      <c r="T372" s="22" t="s">
        <v>263</v>
      </c>
    </row>
    <row r="373" spans="1:20" ht="14" x14ac:dyDescent="0.3">
      <c r="B373" s="23" t="e">
        <f t="shared" ref="B373:R373" si="21">+B372/B$402</f>
        <v>#VALUE!</v>
      </c>
      <c r="C373" s="23" t="e">
        <f t="shared" si="21"/>
        <v>#VALUE!</v>
      </c>
      <c r="D373" s="23" t="e">
        <f t="shared" si="21"/>
        <v>#VALUE!</v>
      </c>
      <c r="E373" s="23" t="e">
        <f t="shared" si="21"/>
        <v>#VALUE!</v>
      </c>
      <c r="F373" s="23" t="e">
        <f t="shared" si="21"/>
        <v>#VALUE!</v>
      </c>
      <c r="G373" s="23" t="e">
        <f t="shared" si="21"/>
        <v>#VALUE!</v>
      </c>
      <c r="H373" s="23" t="e">
        <f t="shared" si="21"/>
        <v>#VALUE!</v>
      </c>
      <c r="I373" s="23" t="e">
        <f t="shared" si="21"/>
        <v>#VALUE!</v>
      </c>
      <c r="J373" s="23" t="e">
        <f t="shared" si="21"/>
        <v>#VALUE!</v>
      </c>
      <c r="K373" s="23">
        <f t="shared" si="21"/>
        <v>5.1989954698295473E-3</v>
      </c>
      <c r="L373" s="23">
        <f t="shared" si="21"/>
        <v>3.1293399144932989E-3</v>
      </c>
      <c r="M373" s="23">
        <f t="shared" si="21"/>
        <v>2.972975875165376E-3</v>
      </c>
      <c r="N373" s="23">
        <f t="shared" si="21"/>
        <v>2.1947812277825383E-3</v>
      </c>
      <c r="O373" s="23">
        <f t="shared" si="21"/>
        <v>2.3886456731733782E-3</v>
      </c>
      <c r="P373" s="23">
        <f t="shared" si="21"/>
        <v>1.8676273314695644E-3</v>
      </c>
      <c r="Q373" s="23">
        <f t="shared" si="21"/>
        <v>3.2185396796631073E-3</v>
      </c>
      <c r="R373" s="23">
        <f t="shared" si="21"/>
        <v>2.6440901761950871E-3</v>
      </c>
      <c r="S373" s="18"/>
      <c r="T373" s="24" t="s">
        <v>264</v>
      </c>
    </row>
    <row r="374" spans="1:20" ht="14" x14ac:dyDescent="0.3">
      <c r="A374" s="16"/>
      <c r="B374" s="207" t="s">
        <v>43</v>
      </c>
      <c r="C374" s="207"/>
      <c r="D374" s="207"/>
      <c r="E374" s="207"/>
      <c r="F374" s="207"/>
      <c r="G374" s="207"/>
      <c r="H374" s="207"/>
      <c r="I374" s="207"/>
      <c r="J374" s="207"/>
      <c r="K374" s="207"/>
      <c r="L374" s="207"/>
      <c r="M374" s="207"/>
      <c r="N374" s="207"/>
      <c r="O374" s="19"/>
      <c r="P374" s="19"/>
      <c r="Q374" s="19"/>
      <c r="R374" s="19"/>
      <c r="S374" s="18"/>
      <c r="T374" s="3"/>
    </row>
    <row r="375" spans="1:20" ht="14" x14ac:dyDescent="0.3">
      <c r="B375" s="21" t="str">
        <f t="shared" ref="B375:Q378" si="22">IFERROR(VLOOKUP($B$374,$4:$126,MATCH($T375&amp;"/"&amp;B$348,$2:$2,0),FALSE),"")</f>
        <v/>
      </c>
      <c r="C375" s="21" t="str">
        <f t="shared" si="22"/>
        <v/>
      </c>
      <c r="D375" s="21" t="str">
        <f t="shared" si="22"/>
        <v/>
      </c>
      <c r="E375" s="21" t="str">
        <f t="shared" si="22"/>
        <v/>
      </c>
      <c r="F375" s="21" t="str">
        <f t="shared" si="22"/>
        <v/>
      </c>
      <c r="G375" s="21" t="str">
        <f t="shared" si="22"/>
        <v/>
      </c>
      <c r="H375" s="21" t="str">
        <f t="shared" si="22"/>
        <v/>
      </c>
      <c r="I375" s="21" t="str">
        <f t="shared" si="22"/>
        <v/>
      </c>
      <c r="J375" s="21" t="str">
        <f t="shared" si="22"/>
        <v/>
      </c>
      <c r="K375" s="21" t="str">
        <f t="shared" si="22"/>
        <v/>
      </c>
      <c r="L375" s="21" t="str">
        <f t="shared" si="22"/>
        <v/>
      </c>
      <c r="M375" s="21">
        <f t="shared" si="22"/>
        <v>1000681</v>
      </c>
      <c r="N375" s="21">
        <f t="shared" si="22"/>
        <v>1196124</v>
      </c>
      <c r="O375" s="21">
        <f t="shared" si="22"/>
        <v>1144231</v>
      </c>
      <c r="P375" s="21">
        <f t="shared" si="22"/>
        <v>863348</v>
      </c>
      <c r="Q375" s="21">
        <f t="shared" si="22"/>
        <v>992590</v>
      </c>
      <c r="R375" s="21">
        <f t="shared" ref="L375:R377" si="23">IFERROR(VLOOKUP($B$374,$4:$126,MATCH($T375&amp;"/"&amp;R$348,$2:$2,0),FALSE),"")</f>
        <v>1374083</v>
      </c>
      <c r="S375" s="18"/>
      <c r="T375" s="22" t="s">
        <v>260</v>
      </c>
    </row>
    <row r="376" spans="1:20" ht="14" x14ac:dyDescent="0.3">
      <c r="B376" s="21" t="str">
        <f t="shared" si="22"/>
        <v/>
      </c>
      <c r="C376" s="21" t="str">
        <f t="shared" si="22"/>
        <v/>
      </c>
      <c r="D376" s="21" t="str">
        <f t="shared" si="22"/>
        <v/>
      </c>
      <c r="E376" s="21" t="str">
        <f t="shared" si="22"/>
        <v/>
      </c>
      <c r="F376" s="21" t="str">
        <f t="shared" si="22"/>
        <v/>
      </c>
      <c r="G376" s="21" t="str">
        <f t="shared" si="22"/>
        <v/>
      </c>
      <c r="H376" s="21" t="str">
        <f t="shared" si="22"/>
        <v/>
      </c>
      <c r="I376" s="21" t="str">
        <f t="shared" si="22"/>
        <v/>
      </c>
      <c r="J376" s="21" t="str">
        <f t="shared" si="22"/>
        <v/>
      </c>
      <c r="K376" s="21" t="str">
        <f t="shared" si="22"/>
        <v/>
      </c>
      <c r="L376" s="21" t="str">
        <f t="shared" si="23"/>
        <v/>
      </c>
      <c r="M376" s="21">
        <f t="shared" si="23"/>
        <v>1398904</v>
      </c>
      <c r="N376" s="21">
        <f t="shared" si="23"/>
        <v>1372028</v>
      </c>
      <c r="O376" s="21">
        <f t="shared" si="23"/>
        <v>834208</v>
      </c>
      <c r="P376" s="21">
        <f t="shared" si="23"/>
        <v>1136300</v>
      </c>
      <c r="Q376" s="21">
        <f t="shared" si="23"/>
        <v>1395384</v>
      </c>
      <c r="R376" s="21">
        <f t="shared" si="23"/>
        <v>1922260</v>
      </c>
      <c r="S376" s="18"/>
      <c r="T376" s="22" t="s">
        <v>261</v>
      </c>
    </row>
    <row r="377" spans="1:20" ht="14" x14ac:dyDescent="0.3">
      <c r="B377" s="21" t="str">
        <f t="shared" si="22"/>
        <v/>
      </c>
      <c r="C377" s="21" t="str">
        <f t="shared" si="22"/>
        <v/>
      </c>
      <c r="D377" s="21" t="str">
        <f t="shared" si="22"/>
        <v/>
      </c>
      <c r="E377" s="21" t="str">
        <f t="shared" si="22"/>
        <v/>
      </c>
      <c r="F377" s="21" t="str">
        <f t="shared" si="22"/>
        <v/>
      </c>
      <c r="G377" s="21" t="str">
        <f t="shared" si="22"/>
        <v/>
      </c>
      <c r="H377" s="21" t="str">
        <f t="shared" si="22"/>
        <v/>
      </c>
      <c r="I377" s="21" t="str">
        <f t="shared" si="22"/>
        <v/>
      </c>
      <c r="J377" s="21" t="str">
        <f t="shared" si="22"/>
        <v/>
      </c>
      <c r="K377" s="21" t="str">
        <f t="shared" si="22"/>
        <v/>
      </c>
      <c r="L377" s="21">
        <f t="shared" si="23"/>
        <v>377738</v>
      </c>
      <c r="M377" s="21">
        <f t="shared" si="23"/>
        <v>1122656</v>
      </c>
      <c r="N377" s="21">
        <f t="shared" si="23"/>
        <v>1193858</v>
      </c>
      <c r="O377" s="21">
        <f t="shared" si="23"/>
        <v>881633</v>
      </c>
      <c r="P377" s="21">
        <f t="shared" si="23"/>
        <v>998514</v>
      </c>
      <c r="Q377" s="21">
        <f t="shared" si="23"/>
        <v>1059594</v>
      </c>
      <c r="R377" s="21" t="str">
        <f t="shared" si="23"/>
        <v/>
      </c>
      <c r="S377" s="18"/>
      <c r="T377" s="22" t="s">
        <v>262</v>
      </c>
    </row>
    <row r="378" spans="1:20" ht="14" x14ac:dyDescent="0.3">
      <c r="B378" s="21" t="str">
        <f t="shared" si="22"/>
        <v/>
      </c>
      <c r="C378" s="21" t="str">
        <f t="shared" si="22"/>
        <v/>
      </c>
      <c r="D378" s="21" t="str">
        <f t="shared" si="22"/>
        <v/>
      </c>
      <c r="E378" s="21" t="str">
        <f t="shared" si="22"/>
        <v/>
      </c>
      <c r="F378" s="21" t="str">
        <f t="shared" si="22"/>
        <v/>
      </c>
      <c r="G378" s="21" t="str">
        <f t="shared" si="22"/>
        <v/>
      </c>
      <c r="H378" s="21" t="str">
        <f t="shared" si="22"/>
        <v/>
      </c>
      <c r="I378" s="21" t="str">
        <f t="shared" si="22"/>
        <v/>
      </c>
      <c r="J378" s="21" t="str">
        <f t="shared" si="22"/>
        <v/>
      </c>
      <c r="K378" s="21">
        <f t="shared" si="22"/>
        <v>196353.84</v>
      </c>
      <c r="L378" s="21">
        <f t="shared" si="22"/>
        <v>942058.62</v>
      </c>
      <c r="M378" s="21">
        <f t="shared" si="22"/>
        <v>1172015</v>
      </c>
      <c r="N378" s="21">
        <f>IFERROR(VLOOKUP($B$374,$4:$126,MATCH($T378&amp;"/"&amp;N$348,$2:$2,0),FALSE),IFERROR(VLOOKUP($B$374,$4:$126,MATCH($T377&amp;"/"&amp;N$348,$2:$2,0),FALSE),IFERROR(VLOOKUP($B$374,$4:$126,MATCH($T376&amp;"/"&amp;N$348,$2:$2,0),FALSE),IFERROR(VLOOKUP($B$374,$4:$126,MATCH($T375&amp;"/"&amp;N$348,$2:$2,0),FALSE),""))))</f>
        <v>1097871</v>
      </c>
      <c r="O378" s="21">
        <f>IFERROR(VLOOKUP($B$374,$4:$126,MATCH($T378&amp;"/"&amp;O$348,$2:$2,0),FALSE),IFERROR(VLOOKUP($B$374,$4:$126,MATCH($T377&amp;"/"&amp;O$348,$2:$2,0),FALSE),IFERROR(VLOOKUP($B$374,$4:$126,MATCH($T376&amp;"/"&amp;O$348,$2:$2,0),FALSE),IFERROR(VLOOKUP($B$374,$4:$126,MATCH($T375&amp;"/"&amp;O$348,$2:$2,0),FALSE),""))))</f>
        <v>862613.82</v>
      </c>
      <c r="P378" s="21">
        <f>IFERROR(VLOOKUP($B$374,$4:$126,MATCH($T378&amp;"/"&amp;P$348,$2:$2,0),FALSE),IFERROR(VLOOKUP($B$374,$4:$126,MATCH($T377&amp;"/"&amp;P$348,$2:$2,0),FALSE),IFERROR(VLOOKUP($B$374,$4:$126,MATCH($T376&amp;"/"&amp;P$348,$2:$2,0),FALSE),IFERROR(VLOOKUP($B$374,$4:$126,MATCH($T375&amp;"/"&amp;P$348,$2:$2,0),FALSE),""))))</f>
        <v>925957.53</v>
      </c>
      <c r="Q378" s="21">
        <f>IFERROR(VLOOKUP($B$374,$4:$126,MATCH($T378&amp;"/"&amp;Q$348,$2:$2,0),FALSE),IFERROR(VLOOKUP($B$374,$4:$126,MATCH($T377&amp;"/"&amp;Q$348,$2:$2,0),FALSE),IFERROR(VLOOKUP($B$374,$4:$126,MATCH($T376&amp;"/"&amp;Q$348,$2:$2,0),FALSE),IFERROR(VLOOKUP($B$374,$4:$126,MATCH($T375&amp;"/"&amp;Q$348,$2:$2,0),FALSE),""))))</f>
        <v>1269916.22</v>
      </c>
      <c r="R378" s="21">
        <f>IFERROR(VLOOKUP($B$374,$4:$126,MATCH($T378&amp;"/"&amp;R$348,$2:$2,0),FALSE),IFERROR(VLOOKUP($B$374,$4:$126,MATCH($T377&amp;"/"&amp;R$348,$2:$2,0),FALSE),IFERROR(VLOOKUP($B$374,$4:$126,MATCH($T376&amp;"/"&amp;R$348,$2:$2,0),FALSE),IFERROR(VLOOKUP($B$374,$4:$126,MATCH($T375&amp;"/"&amp;R$348,$2:$2,0),FALSE),""))))</f>
        <v>1922260</v>
      </c>
      <c r="S378" s="18"/>
      <c r="T378" s="22" t="s">
        <v>263</v>
      </c>
    </row>
    <row r="379" spans="1:20" ht="14" x14ac:dyDescent="0.3">
      <c r="B379" s="23" t="e">
        <f t="shared" ref="B379:R379" si="24">+B378/B$402</f>
        <v>#VALUE!</v>
      </c>
      <c r="C379" s="23" t="e">
        <f t="shared" si="24"/>
        <v>#VALUE!</v>
      </c>
      <c r="D379" s="23" t="e">
        <f t="shared" si="24"/>
        <v>#VALUE!</v>
      </c>
      <c r="E379" s="23" t="e">
        <f t="shared" si="24"/>
        <v>#VALUE!</v>
      </c>
      <c r="F379" s="23" t="e">
        <f t="shared" si="24"/>
        <v>#VALUE!</v>
      </c>
      <c r="G379" s="23" t="e">
        <f t="shared" si="24"/>
        <v>#VALUE!</v>
      </c>
      <c r="H379" s="23" t="e">
        <f t="shared" si="24"/>
        <v>#VALUE!</v>
      </c>
      <c r="I379" s="23" t="e">
        <f t="shared" si="24"/>
        <v>#VALUE!</v>
      </c>
      <c r="J379" s="23" t="e">
        <f t="shared" si="24"/>
        <v>#VALUE!</v>
      </c>
      <c r="K379" s="23">
        <f t="shared" si="24"/>
        <v>0.11381875886592244</v>
      </c>
      <c r="L379" s="23">
        <f t="shared" si="24"/>
        <v>0.38842860718251337</v>
      </c>
      <c r="M379" s="23">
        <f t="shared" si="24"/>
        <v>0.43397338651537531</v>
      </c>
      <c r="N379" s="23">
        <f t="shared" si="24"/>
        <v>0.34675300925699282</v>
      </c>
      <c r="O379" s="23">
        <f t="shared" si="24"/>
        <v>0.25875529556081084</v>
      </c>
      <c r="P379" s="23">
        <f t="shared" si="24"/>
        <v>0.23654804100920551</v>
      </c>
      <c r="Q379" s="23">
        <f t="shared" si="24"/>
        <v>0.27392351327054032</v>
      </c>
      <c r="R379" s="23">
        <f t="shared" si="24"/>
        <v>0.35232419118901764</v>
      </c>
      <c r="S379" s="18"/>
      <c r="T379" s="24" t="s">
        <v>264</v>
      </c>
    </row>
    <row r="380" spans="1:20" ht="14" x14ac:dyDescent="0.3">
      <c r="B380" s="206" t="s">
        <v>51</v>
      </c>
      <c r="C380" s="206"/>
      <c r="D380" s="206"/>
      <c r="E380" s="206"/>
      <c r="F380" s="206"/>
      <c r="G380" s="206"/>
      <c r="H380" s="206"/>
      <c r="I380" s="206"/>
      <c r="J380" s="206"/>
      <c r="K380" s="206"/>
      <c r="L380" s="206"/>
      <c r="M380" s="206"/>
      <c r="N380" s="206"/>
      <c r="O380" s="19"/>
      <c r="P380" s="19"/>
      <c r="Q380" s="19"/>
      <c r="R380" s="19"/>
      <c r="S380" s="18"/>
      <c r="T380" s="3"/>
    </row>
    <row r="381" spans="1:20" ht="14" x14ac:dyDescent="0.3">
      <c r="B381" s="21" t="str">
        <f t="shared" ref="B381:Q384" si="25">IFERROR(VLOOKUP($B$380,$4:$126,MATCH($T381&amp;"/"&amp;B$348,$2:$2,0),FALSE),"")</f>
        <v/>
      </c>
      <c r="C381" s="21" t="str">
        <f t="shared" si="25"/>
        <v/>
      </c>
      <c r="D381" s="21" t="str">
        <f t="shared" si="25"/>
        <v/>
      </c>
      <c r="E381" s="21" t="str">
        <f t="shared" si="25"/>
        <v/>
      </c>
      <c r="F381" s="21" t="str">
        <f t="shared" si="25"/>
        <v/>
      </c>
      <c r="G381" s="21" t="str">
        <f t="shared" si="25"/>
        <v/>
      </c>
      <c r="H381" s="21" t="str">
        <f t="shared" si="25"/>
        <v/>
      </c>
      <c r="I381" s="21" t="str">
        <f t="shared" si="25"/>
        <v/>
      </c>
      <c r="J381" s="21" t="str">
        <f t="shared" si="25"/>
        <v/>
      </c>
      <c r="K381" s="21" t="str">
        <f t="shared" si="25"/>
        <v/>
      </c>
      <c r="L381" s="21" t="str">
        <f t="shared" si="25"/>
        <v/>
      </c>
      <c r="M381" s="21">
        <f t="shared" si="25"/>
        <v>1375250</v>
      </c>
      <c r="N381" s="21">
        <f t="shared" si="25"/>
        <v>1412957</v>
      </c>
      <c r="O381" s="21">
        <f t="shared" si="25"/>
        <v>1604974</v>
      </c>
      <c r="P381" s="21">
        <f t="shared" si="25"/>
        <v>2013576</v>
      </c>
      <c r="Q381" s="21">
        <f t="shared" si="25"/>
        <v>2677356</v>
      </c>
      <c r="R381" s="21">
        <f t="shared" ref="L381:R383" si="26">IFERROR(VLOOKUP($B$380,$4:$126,MATCH($T381&amp;"/"&amp;R$348,$2:$2,0),FALSE),"")</f>
        <v>3067242</v>
      </c>
      <c r="S381" s="18"/>
      <c r="T381" s="22" t="s">
        <v>260</v>
      </c>
    </row>
    <row r="382" spans="1:20" ht="14" x14ac:dyDescent="0.3">
      <c r="B382" s="21" t="str">
        <f t="shared" si="25"/>
        <v/>
      </c>
      <c r="C382" s="21" t="str">
        <f t="shared" si="25"/>
        <v/>
      </c>
      <c r="D382" s="21" t="str">
        <f t="shared" si="25"/>
        <v/>
      </c>
      <c r="E382" s="21" t="str">
        <f t="shared" si="25"/>
        <v/>
      </c>
      <c r="F382" s="21" t="str">
        <f t="shared" si="25"/>
        <v/>
      </c>
      <c r="G382" s="21" t="str">
        <f t="shared" si="25"/>
        <v/>
      </c>
      <c r="H382" s="21" t="str">
        <f t="shared" si="25"/>
        <v/>
      </c>
      <c r="I382" s="21" t="str">
        <f t="shared" si="25"/>
        <v/>
      </c>
      <c r="J382" s="21" t="str">
        <f t="shared" si="25"/>
        <v/>
      </c>
      <c r="K382" s="21" t="str">
        <f t="shared" si="25"/>
        <v/>
      </c>
      <c r="L382" s="21" t="str">
        <f t="shared" si="26"/>
        <v/>
      </c>
      <c r="M382" s="21">
        <f t="shared" si="26"/>
        <v>1349553</v>
      </c>
      <c r="N382" s="21">
        <f t="shared" si="26"/>
        <v>1385038</v>
      </c>
      <c r="O382" s="21">
        <f t="shared" si="26"/>
        <v>1804992</v>
      </c>
      <c r="P382" s="21">
        <f t="shared" si="26"/>
        <v>2072174</v>
      </c>
      <c r="Q382" s="21">
        <f t="shared" si="26"/>
        <v>2832229</v>
      </c>
      <c r="R382" s="21">
        <f t="shared" si="26"/>
        <v>3060231</v>
      </c>
      <c r="S382" s="18"/>
      <c r="T382" s="22" t="s">
        <v>261</v>
      </c>
    </row>
    <row r="383" spans="1:20" ht="14" x14ac:dyDescent="0.3">
      <c r="B383" s="21" t="str">
        <f t="shared" si="25"/>
        <v/>
      </c>
      <c r="C383" s="21" t="str">
        <f t="shared" si="25"/>
        <v/>
      </c>
      <c r="D383" s="21" t="str">
        <f t="shared" si="25"/>
        <v/>
      </c>
      <c r="E383" s="21" t="str">
        <f t="shared" si="25"/>
        <v/>
      </c>
      <c r="F383" s="21" t="str">
        <f t="shared" si="25"/>
        <v/>
      </c>
      <c r="G383" s="21" t="str">
        <f t="shared" si="25"/>
        <v/>
      </c>
      <c r="H383" s="21" t="str">
        <f t="shared" si="25"/>
        <v/>
      </c>
      <c r="I383" s="21" t="str">
        <f t="shared" si="25"/>
        <v/>
      </c>
      <c r="J383" s="21" t="str">
        <f t="shared" si="25"/>
        <v/>
      </c>
      <c r="K383" s="21" t="str">
        <f t="shared" si="25"/>
        <v/>
      </c>
      <c r="L383" s="21">
        <f t="shared" si="26"/>
        <v>1396955</v>
      </c>
      <c r="M383" s="21">
        <f t="shared" si="26"/>
        <v>1441533</v>
      </c>
      <c r="N383" s="21">
        <f t="shared" si="26"/>
        <v>1399767</v>
      </c>
      <c r="O383" s="21">
        <f t="shared" si="26"/>
        <v>1875283</v>
      </c>
      <c r="P383" s="21">
        <f t="shared" si="26"/>
        <v>2217529</v>
      </c>
      <c r="Q383" s="21">
        <f t="shared" si="26"/>
        <v>2952726</v>
      </c>
      <c r="R383" s="21" t="str">
        <f t="shared" si="26"/>
        <v/>
      </c>
      <c r="S383" s="18"/>
      <c r="T383" s="22" t="s">
        <v>262</v>
      </c>
    </row>
    <row r="384" spans="1:20" ht="14" x14ac:dyDescent="0.3">
      <c r="B384" s="21" t="str">
        <f t="shared" si="25"/>
        <v/>
      </c>
      <c r="C384" s="21" t="str">
        <f t="shared" si="25"/>
        <v/>
      </c>
      <c r="D384" s="21" t="str">
        <f t="shared" si="25"/>
        <v/>
      </c>
      <c r="E384" s="21" t="str">
        <f t="shared" si="25"/>
        <v/>
      </c>
      <c r="F384" s="21" t="str">
        <f t="shared" si="25"/>
        <v/>
      </c>
      <c r="G384" s="21" t="str">
        <f t="shared" si="25"/>
        <v/>
      </c>
      <c r="H384" s="21" t="str">
        <f t="shared" si="25"/>
        <v/>
      </c>
      <c r="I384" s="21" t="str">
        <f t="shared" si="25"/>
        <v/>
      </c>
      <c r="J384" s="21" t="str">
        <f t="shared" si="25"/>
        <v/>
      </c>
      <c r="K384" s="21">
        <f t="shared" si="25"/>
        <v>1429709.92</v>
      </c>
      <c r="L384" s="21">
        <f t="shared" si="25"/>
        <v>1385912.29</v>
      </c>
      <c r="M384" s="21">
        <f t="shared" si="25"/>
        <v>1419263</v>
      </c>
      <c r="N384" s="21">
        <f>IFERROR(VLOOKUP($B$380,$4:$126,MATCH($T384&amp;"/"&amp;N$348,$2:$2,0),FALSE),IFERROR(VLOOKUP($B$380,$4:$126,MATCH($T383&amp;"/"&amp;N$348,$2:$2,0),FALSE),IFERROR(VLOOKUP($B$380,$4:$126,MATCH($T382&amp;"/"&amp;N$348,$2:$2,0),FALSE),IFERROR(VLOOKUP($B$380,$4:$126,MATCH($T381&amp;"/"&amp;N$348,$2:$2,0),FALSE),""))))</f>
        <v>1556398</v>
      </c>
      <c r="O384" s="21">
        <f>IFERROR(VLOOKUP($B$380,$4:$126,MATCH($T384&amp;"/"&amp;O$348,$2:$2,0),FALSE),IFERROR(VLOOKUP($B$380,$4:$126,MATCH($T383&amp;"/"&amp;O$348,$2:$2,0),FALSE),IFERROR(VLOOKUP($B$380,$4:$126,MATCH($T382&amp;"/"&amp;O$348,$2:$2,0),FALSE),IFERROR(VLOOKUP($B$380,$4:$126,MATCH($T381&amp;"/"&amp;O$348,$2:$2,0),FALSE),""))))</f>
        <v>1999407</v>
      </c>
      <c r="P384" s="21">
        <f>IFERROR(VLOOKUP($B$380,$4:$126,MATCH($T384&amp;"/"&amp;P$348,$2:$2,0),FALSE),IFERROR(VLOOKUP($B$380,$4:$126,MATCH($T383&amp;"/"&amp;P$348,$2:$2,0),FALSE),IFERROR(VLOOKUP($B$380,$4:$126,MATCH($T382&amp;"/"&amp;P$348,$2:$2,0),FALSE),IFERROR(VLOOKUP($B$380,$4:$126,MATCH($T381&amp;"/"&amp;P$348,$2:$2,0),FALSE),""))))</f>
        <v>2493355.25</v>
      </c>
      <c r="Q384" s="21">
        <f>IFERROR(VLOOKUP($B$380,$4:$126,MATCH($T384&amp;"/"&amp;Q$348,$2:$2,0),FALSE),IFERROR(VLOOKUP($B$380,$4:$126,MATCH($T383&amp;"/"&amp;Q$348,$2:$2,0),FALSE),IFERROR(VLOOKUP($B$380,$4:$126,MATCH($T382&amp;"/"&amp;Q$348,$2:$2,0),FALSE),IFERROR(VLOOKUP($B$380,$4:$126,MATCH($T381&amp;"/"&amp;Q$348,$2:$2,0),FALSE),""))))</f>
        <v>2932987.92</v>
      </c>
      <c r="R384" s="21">
        <f>IFERROR(VLOOKUP($B$380,$4:$126,MATCH($T384&amp;"/"&amp;R$348,$2:$2,0),FALSE),IFERROR(VLOOKUP($B$380,$4:$126,MATCH($T383&amp;"/"&amp;R$348,$2:$2,0),FALSE),IFERROR(VLOOKUP($B$380,$4:$126,MATCH($T382&amp;"/"&amp;R$348,$2:$2,0),FALSE),IFERROR(VLOOKUP($B$380,$4:$126,MATCH($T381&amp;"/"&amp;R$348,$2:$2,0),FALSE),""))))</f>
        <v>3060231</v>
      </c>
      <c r="S384" s="18"/>
      <c r="T384" s="22" t="s">
        <v>263</v>
      </c>
    </row>
    <row r="385" spans="1:20" ht="14" x14ac:dyDescent="0.3">
      <c r="A385" s="16"/>
      <c r="B385" s="23" t="e">
        <f t="shared" ref="B385:R385" si="27">+B384/B$402</f>
        <v>#VALUE!</v>
      </c>
      <c r="C385" s="23" t="e">
        <f t="shared" si="27"/>
        <v>#VALUE!</v>
      </c>
      <c r="D385" s="23" t="e">
        <f t="shared" si="27"/>
        <v>#VALUE!</v>
      </c>
      <c r="E385" s="23" t="e">
        <f t="shared" si="27"/>
        <v>#VALUE!</v>
      </c>
      <c r="F385" s="23" t="e">
        <f t="shared" si="27"/>
        <v>#VALUE!</v>
      </c>
      <c r="G385" s="23" t="e">
        <f t="shared" si="27"/>
        <v>#VALUE!</v>
      </c>
      <c r="H385" s="23" t="e">
        <f t="shared" si="27"/>
        <v>#VALUE!</v>
      </c>
      <c r="I385" s="23" t="e">
        <f t="shared" si="27"/>
        <v>#VALUE!</v>
      </c>
      <c r="J385" s="23" t="e">
        <f t="shared" si="27"/>
        <v>#VALUE!</v>
      </c>
      <c r="K385" s="23">
        <f t="shared" si="27"/>
        <v>0.82874777815752043</v>
      </c>
      <c r="L385" s="23">
        <f t="shared" si="27"/>
        <v>0.57143787982304917</v>
      </c>
      <c r="M385" s="23">
        <f t="shared" si="27"/>
        <v>0.52552430682710638</v>
      </c>
      <c r="N385" s="23">
        <f t="shared" si="27"/>
        <v>0.49157477527101551</v>
      </c>
      <c r="O385" s="23">
        <f t="shared" si="27"/>
        <v>0.59975522909122203</v>
      </c>
      <c r="P385" s="23">
        <f t="shared" si="27"/>
        <v>0.63696042293377952</v>
      </c>
      <c r="Q385" s="23">
        <f t="shared" si="27"/>
        <v>0.63265146375282488</v>
      </c>
      <c r="R385" s="23">
        <f t="shared" si="27"/>
        <v>0.56089884403075474</v>
      </c>
      <c r="S385" s="18"/>
      <c r="T385" s="24" t="s">
        <v>264</v>
      </c>
    </row>
    <row r="386" spans="1:20" ht="14" x14ac:dyDescent="0.3">
      <c r="B386" s="206" t="s">
        <v>53</v>
      </c>
      <c r="C386" s="206"/>
      <c r="D386" s="206"/>
      <c r="E386" s="206"/>
      <c r="F386" s="206"/>
      <c r="G386" s="206"/>
      <c r="H386" s="206"/>
      <c r="I386" s="206"/>
      <c r="J386" s="206"/>
      <c r="K386" s="206"/>
      <c r="L386" s="206"/>
      <c r="M386" s="206"/>
      <c r="N386" s="206"/>
      <c r="O386" s="19"/>
      <c r="P386" s="19"/>
      <c r="Q386" s="19"/>
      <c r="R386" s="19"/>
      <c r="S386" s="18"/>
      <c r="T386" s="3"/>
    </row>
    <row r="387" spans="1:20" ht="14" x14ac:dyDescent="0.3">
      <c r="B387" s="21" t="str">
        <f t="shared" ref="B387:Q390" si="28">IFERROR(VLOOKUP($B$386,$4:$126,MATCH($T387&amp;"/"&amp;B$348,$2:$2,0),FALSE),"")</f>
        <v/>
      </c>
      <c r="C387" s="21" t="str">
        <f t="shared" si="28"/>
        <v/>
      </c>
      <c r="D387" s="21" t="str">
        <f t="shared" si="28"/>
        <v/>
      </c>
      <c r="E387" s="21" t="str">
        <f t="shared" si="28"/>
        <v/>
      </c>
      <c r="F387" s="21" t="str">
        <f t="shared" si="28"/>
        <v/>
      </c>
      <c r="G387" s="21" t="str">
        <f t="shared" si="28"/>
        <v/>
      </c>
      <c r="H387" s="21" t="str">
        <f t="shared" si="28"/>
        <v/>
      </c>
      <c r="I387" s="21" t="str">
        <f t="shared" si="28"/>
        <v/>
      </c>
      <c r="J387" s="21" t="str">
        <f t="shared" si="28"/>
        <v/>
      </c>
      <c r="K387" s="21" t="str">
        <f t="shared" si="28"/>
        <v/>
      </c>
      <c r="L387" s="21" t="str">
        <f t="shared" si="28"/>
        <v/>
      </c>
      <c r="M387" s="21">
        <f t="shared" si="28"/>
        <v>1548</v>
      </c>
      <c r="N387" s="21">
        <f t="shared" si="28"/>
        <v>10418</v>
      </c>
      <c r="O387" s="21">
        <f t="shared" si="28"/>
        <v>10211</v>
      </c>
      <c r="P387" s="21">
        <f t="shared" si="28"/>
        <v>6608</v>
      </c>
      <c r="Q387" s="21">
        <f t="shared" si="28"/>
        <v>875</v>
      </c>
      <c r="R387" s="21">
        <f t="shared" ref="L387:R389" si="29">IFERROR(VLOOKUP($B$386,$4:$126,MATCH($T387&amp;"/"&amp;R$348,$2:$2,0),FALSE),"")</f>
        <v>4715</v>
      </c>
      <c r="S387" s="18"/>
      <c r="T387" s="22" t="s">
        <v>260</v>
      </c>
    </row>
    <row r="388" spans="1:20" ht="14" x14ac:dyDescent="0.3">
      <c r="B388" s="21" t="str">
        <f t="shared" si="28"/>
        <v/>
      </c>
      <c r="C388" s="21" t="str">
        <f t="shared" si="28"/>
        <v/>
      </c>
      <c r="D388" s="21" t="str">
        <f t="shared" si="28"/>
        <v/>
      </c>
      <c r="E388" s="21" t="str">
        <f t="shared" si="28"/>
        <v/>
      </c>
      <c r="F388" s="21" t="str">
        <f t="shared" si="28"/>
        <v/>
      </c>
      <c r="G388" s="21" t="str">
        <f t="shared" si="28"/>
        <v/>
      </c>
      <c r="H388" s="21" t="str">
        <f t="shared" si="28"/>
        <v/>
      </c>
      <c r="I388" s="21" t="str">
        <f t="shared" si="28"/>
        <v/>
      </c>
      <c r="J388" s="21" t="str">
        <f t="shared" si="28"/>
        <v/>
      </c>
      <c r="K388" s="21" t="str">
        <f t="shared" si="28"/>
        <v/>
      </c>
      <c r="L388" s="21" t="str">
        <f t="shared" si="29"/>
        <v/>
      </c>
      <c r="M388" s="21">
        <f t="shared" si="29"/>
        <v>1411</v>
      </c>
      <c r="N388" s="21">
        <f t="shared" si="29"/>
        <v>10583</v>
      </c>
      <c r="O388" s="21">
        <f t="shared" si="29"/>
        <v>12163</v>
      </c>
      <c r="P388" s="21">
        <f t="shared" si="29"/>
        <v>7024</v>
      </c>
      <c r="Q388" s="21">
        <f t="shared" si="29"/>
        <v>2673</v>
      </c>
      <c r="R388" s="21">
        <f t="shared" si="29"/>
        <v>4413</v>
      </c>
      <c r="S388" s="18"/>
      <c r="T388" s="22" t="s">
        <v>261</v>
      </c>
    </row>
    <row r="389" spans="1:20" ht="14" x14ac:dyDescent="0.3">
      <c r="B389" s="21" t="str">
        <f t="shared" si="28"/>
        <v/>
      </c>
      <c r="C389" s="21" t="str">
        <f t="shared" si="28"/>
        <v/>
      </c>
      <c r="D389" s="21" t="str">
        <f t="shared" si="28"/>
        <v/>
      </c>
      <c r="E389" s="21" t="str">
        <f t="shared" si="28"/>
        <v/>
      </c>
      <c r="F389" s="21" t="str">
        <f t="shared" si="28"/>
        <v/>
      </c>
      <c r="G389" s="21" t="str">
        <f t="shared" si="28"/>
        <v/>
      </c>
      <c r="H389" s="21" t="str">
        <f t="shared" si="28"/>
        <v/>
      </c>
      <c r="I389" s="21" t="str">
        <f t="shared" si="28"/>
        <v/>
      </c>
      <c r="J389" s="21" t="str">
        <f t="shared" si="28"/>
        <v/>
      </c>
      <c r="K389" s="21" t="str">
        <f t="shared" si="28"/>
        <v/>
      </c>
      <c r="L389" s="21">
        <f t="shared" si="29"/>
        <v>1806</v>
      </c>
      <c r="M389" s="21">
        <f t="shared" si="29"/>
        <v>10222</v>
      </c>
      <c r="N389" s="21">
        <f t="shared" si="29"/>
        <v>10405</v>
      </c>
      <c r="O389" s="21">
        <f t="shared" si="29"/>
        <v>8344</v>
      </c>
      <c r="P389" s="21">
        <f t="shared" si="29"/>
        <v>3938</v>
      </c>
      <c r="Q389" s="21">
        <f t="shared" si="29"/>
        <v>4749</v>
      </c>
      <c r="R389" s="21" t="str">
        <f t="shared" si="29"/>
        <v/>
      </c>
      <c r="S389" s="18"/>
      <c r="T389" s="22" t="s">
        <v>262</v>
      </c>
    </row>
    <row r="390" spans="1:20" ht="14" x14ac:dyDescent="0.3">
      <c r="B390" s="21" t="str">
        <f t="shared" si="28"/>
        <v/>
      </c>
      <c r="C390" s="21" t="str">
        <f t="shared" si="28"/>
        <v/>
      </c>
      <c r="D390" s="21" t="str">
        <f t="shared" si="28"/>
        <v/>
      </c>
      <c r="E390" s="21" t="str">
        <f t="shared" si="28"/>
        <v/>
      </c>
      <c r="F390" s="21" t="str">
        <f t="shared" si="28"/>
        <v/>
      </c>
      <c r="G390" s="21" t="str">
        <f t="shared" si="28"/>
        <v/>
      </c>
      <c r="H390" s="21" t="str">
        <f t="shared" si="28"/>
        <v/>
      </c>
      <c r="I390" s="21" t="str">
        <f t="shared" si="28"/>
        <v/>
      </c>
      <c r="J390" s="21" t="str">
        <f t="shared" si="28"/>
        <v/>
      </c>
      <c r="K390" s="21">
        <f t="shared" si="28"/>
        <v>2396.25</v>
      </c>
      <c r="L390" s="21">
        <f t="shared" si="28"/>
        <v>1698.32</v>
      </c>
      <c r="M390" s="21">
        <f t="shared" si="28"/>
        <v>10068</v>
      </c>
      <c r="N390" s="21">
        <f>IFERROR(VLOOKUP($B$386,$4:$126,MATCH($T390&amp;"/"&amp;N$348,$2:$2,0),FALSE),IFERROR(VLOOKUP($B$386,$4:$126,MATCH($T389&amp;"/"&amp;N$348,$2:$2,0),FALSE),IFERROR(VLOOKUP($B$386,$4:$126,MATCH($T388&amp;"/"&amp;N$348,$2:$2,0),FALSE),IFERROR(VLOOKUP($B$386,$4:$126,MATCH($T387&amp;"/"&amp;N$348,$2:$2,0),FALSE),""))))</f>
        <v>10225</v>
      </c>
      <c r="O390" s="21">
        <f>IFERROR(VLOOKUP($B$386,$4:$126,MATCH($T390&amp;"/"&amp;O$348,$2:$2,0),FALSE),IFERROR(VLOOKUP($B$386,$4:$126,MATCH($T389&amp;"/"&amp;O$348,$2:$2,0),FALSE),IFERROR(VLOOKUP($B$386,$4:$126,MATCH($T388&amp;"/"&amp;O$348,$2:$2,0),FALSE),IFERROR(VLOOKUP($B$386,$4:$126,MATCH($T387&amp;"/"&amp;O$348,$2:$2,0),FALSE),""))))</f>
        <v>8274.18</v>
      </c>
      <c r="P390" s="21">
        <f>IFERROR(VLOOKUP($B$386,$4:$126,MATCH($T390&amp;"/"&amp;P$348,$2:$2,0),FALSE),IFERROR(VLOOKUP($B$386,$4:$126,MATCH($T389&amp;"/"&amp;P$348,$2:$2,0),FALSE),IFERROR(VLOOKUP($B$386,$4:$126,MATCH($T388&amp;"/"&amp;P$348,$2:$2,0),FALSE),IFERROR(VLOOKUP($B$386,$4:$126,MATCH($T387&amp;"/"&amp;P$348,$2:$2,0),FALSE),""))))</f>
        <v>972.77</v>
      </c>
      <c r="Q390" s="21">
        <f>IFERROR(VLOOKUP($B$386,$4:$126,MATCH($T390&amp;"/"&amp;Q$348,$2:$2,0),FALSE),IFERROR(VLOOKUP($B$386,$4:$126,MATCH($T389&amp;"/"&amp;Q$348,$2:$2,0),FALSE),IFERROR(VLOOKUP($B$386,$4:$126,MATCH($T388&amp;"/"&amp;Q$348,$2:$2,0),FALSE),IFERROR(VLOOKUP($B$386,$4:$126,MATCH($T387&amp;"/"&amp;Q$348,$2:$2,0),FALSE),""))))</f>
        <v>4973.8999999999996</v>
      </c>
      <c r="R390" s="21">
        <f>IFERROR(VLOOKUP($B$386,$4:$126,MATCH($T390&amp;"/"&amp;R$348,$2:$2,0),FALSE),IFERROR(VLOOKUP($B$386,$4:$126,MATCH($T389&amp;"/"&amp;R$348,$2:$2,0),FALSE),IFERROR(VLOOKUP($B$386,$4:$126,MATCH($T388&amp;"/"&amp;R$348,$2:$2,0),FALSE),IFERROR(VLOOKUP($B$386,$4:$126,MATCH($T387&amp;"/"&amp;R$348,$2:$2,0),FALSE),""))))</f>
        <v>4413</v>
      </c>
      <c r="S390" s="18"/>
      <c r="T390" s="22" t="s">
        <v>263</v>
      </c>
    </row>
    <row r="391" spans="1:20" ht="14" x14ac:dyDescent="0.3">
      <c r="B391" s="23" t="e">
        <f t="shared" ref="B391:R391" si="30">+B390/B$402</f>
        <v>#VALUE!</v>
      </c>
      <c r="C391" s="23" t="e">
        <f t="shared" si="30"/>
        <v>#VALUE!</v>
      </c>
      <c r="D391" s="23" t="e">
        <f t="shared" si="30"/>
        <v>#VALUE!</v>
      </c>
      <c r="E391" s="23" t="e">
        <f t="shared" si="30"/>
        <v>#VALUE!</v>
      </c>
      <c r="F391" s="23" t="e">
        <f t="shared" si="30"/>
        <v>#VALUE!</v>
      </c>
      <c r="G391" s="23" t="e">
        <f t="shared" si="30"/>
        <v>#VALUE!</v>
      </c>
      <c r="H391" s="23" t="e">
        <f t="shared" si="30"/>
        <v>#VALUE!</v>
      </c>
      <c r="I391" s="23" t="e">
        <f t="shared" si="30"/>
        <v>#VALUE!</v>
      </c>
      <c r="J391" s="23" t="e">
        <f t="shared" si="30"/>
        <v>#VALUE!</v>
      </c>
      <c r="K391" s="23">
        <f t="shared" si="30"/>
        <v>1.3890138381427461E-3</v>
      </c>
      <c r="L391" s="23">
        <f t="shared" si="30"/>
        <v>7.0024949418774607E-4</v>
      </c>
      <c r="M391" s="23">
        <f t="shared" si="30"/>
        <v>3.7279762250797118E-3</v>
      </c>
      <c r="N391" s="23">
        <f t="shared" si="30"/>
        <v>3.2294773426502308E-3</v>
      </c>
      <c r="O391" s="23">
        <f t="shared" si="30"/>
        <v>2.4819772669806635E-3</v>
      </c>
      <c r="P391" s="23">
        <f t="shared" si="30"/>
        <v>2.4850690274371963E-4</v>
      </c>
      <c r="Q391" s="23">
        <f t="shared" si="30"/>
        <v>1.0728803532065606E-3</v>
      </c>
      <c r="R391" s="23">
        <f t="shared" si="30"/>
        <v>8.0884305750373762E-4</v>
      </c>
      <c r="S391" s="18"/>
      <c r="T391" s="24" t="s">
        <v>264</v>
      </c>
    </row>
    <row r="392" spans="1:20" ht="14" x14ac:dyDescent="0.3">
      <c r="A392" s="16"/>
      <c r="B392" s="207" t="s">
        <v>58</v>
      </c>
      <c r="C392" s="207"/>
      <c r="D392" s="207"/>
      <c r="E392" s="207"/>
      <c r="F392" s="207"/>
      <c r="G392" s="207"/>
      <c r="H392" s="207"/>
      <c r="I392" s="207"/>
      <c r="J392" s="207"/>
      <c r="K392" s="207"/>
      <c r="L392" s="207"/>
      <c r="M392" s="207"/>
      <c r="N392" s="207"/>
      <c r="O392" s="19"/>
      <c r="P392" s="19"/>
      <c r="Q392" s="19"/>
      <c r="R392" s="19"/>
      <c r="S392" s="18"/>
      <c r="T392" s="3"/>
    </row>
    <row r="393" spans="1:20" ht="14" x14ac:dyDescent="0.3">
      <c r="B393" s="21" t="str">
        <f t="shared" ref="B393:Q396" si="31">IFERROR(VLOOKUP($B$392,$4:$126,MATCH($T393&amp;"/"&amp;B$348,$2:$2,0),FALSE),"")</f>
        <v/>
      </c>
      <c r="C393" s="21" t="str">
        <f t="shared" si="31"/>
        <v/>
      </c>
      <c r="D393" s="21" t="str">
        <f t="shared" si="31"/>
        <v/>
      </c>
      <c r="E393" s="21" t="str">
        <f t="shared" si="31"/>
        <v/>
      </c>
      <c r="F393" s="21" t="str">
        <f t="shared" si="31"/>
        <v/>
      </c>
      <c r="G393" s="21" t="str">
        <f t="shared" si="31"/>
        <v/>
      </c>
      <c r="H393" s="21" t="str">
        <f t="shared" si="31"/>
        <v/>
      </c>
      <c r="I393" s="21" t="str">
        <f t="shared" si="31"/>
        <v/>
      </c>
      <c r="J393" s="21" t="str">
        <f t="shared" si="31"/>
        <v/>
      </c>
      <c r="K393" s="21" t="str">
        <f t="shared" si="31"/>
        <v/>
      </c>
      <c r="L393" s="21" t="str">
        <f t="shared" si="31"/>
        <v/>
      </c>
      <c r="M393" s="21">
        <f t="shared" si="31"/>
        <v>1480813</v>
      </c>
      <c r="N393" s="21">
        <f t="shared" si="31"/>
        <v>1934574</v>
      </c>
      <c r="O393" s="21">
        <f t="shared" si="31"/>
        <v>2096814</v>
      </c>
      <c r="P393" s="21">
        <f t="shared" si="31"/>
        <v>2548336</v>
      </c>
      <c r="Q393" s="21">
        <f t="shared" si="31"/>
        <v>3131671</v>
      </c>
      <c r="R393" s="21">
        <f t="shared" ref="L393:R395" si="32">IFERROR(VLOOKUP($B$392,$4:$126,MATCH($T393&amp;"/"&amp;R$348,$2:$2,0),FALSE),"")</f>
        <v>3534933</v>
      </c>
      <c r="S393" s="18"/>
      <c r="T393" s="22" t="s">
        <v>260</v>
      </c>
    </row>
    <row r="394" spans="1:20" ht="14" x14ac:dyDescent="0.3">
      <c r="B394" s="21" t="str">
        <f t="shared" si="31"/>
        <v/>
      </c>
      <c r="C394" s="21" t="str">
        <f t="shared" si="31"/>
        <v/>
      </c>
      <c r="D394" s="21" t="str">
        <f t="shared" si="31"/>
        <v/>
      </c>
      <c r="E394" s="21" t="str">
        <f t="shared" si="31"/>
        <v/>
      </c>
      <c r="F394" s="21" t="str">
        <f t="shared" si="31"/>
        <v/>
      </c>
      <c r="G394" s="21" t="str">
        <f t="shared" si="31"/>
        <v/>
      </c>
      <c r="H394" s="21" t="str">
        <f t="shared" si="31"/>
        <v/>
      </c>
      <c r="I394" s="21" t="str">
        <f t="shared" si="31"/>
        <v/>
      </c>
      <c r="J394" s="21" t="str">
        <f t="shared" si="31"/>
        <v/>
      </c>
      <c r="K394" s="21" t="str">
        <f t="shared" si="31"/>
        <v/>
      </c>
      <c r="L394" s="21" t="str">
        <f t="shared" si="32"/>
        <v/>
      </c>
      <c r="M394" s="21">
        <f t="shared" si="32"/>
        <v>1455136</v>
      </c>
      <c r="N394" s="21">
        <f t="shared" si="32"/>
        <v>1861945</v>
      </c>
      <c r="O394" s="21">
        <f t="shared" si="32"/>
        <v>2265390</v>
      </c>
      <c r="P394" s="21">
        <f t="shared" si="32"/>
        <v>2593708</v>
      </c>
      <c r="Q394" s="21">
        <f t="shared" si="32"/>
        <v>3278096</v>
      </c>
      <c r="R394" s="21">
        <f t="shared" si="32"/>
        <v>3533681</v>
      </c>
      <c r="S394" s="18"/>
      <c r="T394" s="22" t="s">
        <v>261</v>
      </c>
    </row>
    <row r="395" spans="1:20" ht="14" x14ac:dyDescent="0.3">
      <c r="B395" s="21" t="str">
        <f t="shared" si="31"/>
        <v/>
      </c>
      <c r="C395" s="21" t="str">
        <f t="shared" si="31"/>
        <v/>
      </c>
      <c r="D395" s="21" t="str">
        <f t="shared" si="31"/>
        <v/>
      </c>
      <c r="E395" s="21" t="str">
        <f t="shared" si="31"/>
        <v/>
      </c>
      <c r="F395" s="21" t="str">
        <f t="shared" si="31"/>
        <v/>
      </c>
      <c r="G395" s="21" t="str">
        <f t="shared" si="31"/>
        <v/>
      </c>
      <c r="H395" s="21" t="str">
        <f t="shared" si="31"/>
        <v/>
      </c>
      <c r="I395" s="21" t="str">
        <f t="shared" si="31"/>
        <v/>
      </c>
      <c r="J395" s="21" t="str">
        <f t="shared" si="31"/>
        <v/>
      </c>
      <c r="K395" s="21" t="str">
        <f t="shared" si="31"/>
        <v/>
      </c>
      <c r="L395" s="21">
        <f t="shared" si="32"/>
        <v>1495354</v>
      </c>
      <c r="M395" s="21">
        <f t="shared" si="32"/>
        <v>1551165</v>
      </c>
      <c r="N395" s="21">
        <f t="shared" si="32"/>
        <v>1871895</v>
      </c>
      <c r="O395" s="21">
        <f t="shared" si="32"/>
        <v>2354588</v>
      </c>
      <c r="P395" s="21">
        <f t="shared" si="32"/>
        <v>2760229</v>
      </c>
      <c r="Q395" s="21">
        <f t="shared" si="32"/>
        <v>3387433</v>
      </c>
      <c r="R395" s="21" t="str">
        <f t="shared" si="32"/>
        <v/>
      </c>
      <c r="S395" s="18"/>
      <c r="T395" s="22" t="s">
        <v>262</v>
      </c>
    </row>
    <row r="396" spans="1:20" ht="14" x14ac:dyDescent="0.3">
      <c r="B396" s="21" t="str">
        <f t="shared" si="31"/>
        <v/>
      </c>
      <c r="C396" s="21" t="str">
        <f t="shared" si="31"/>
        <v/>
      </c>
      <c r="D396" s="21" t="str">
        <f t="shared" si="31"/>
        <v/>
      </c>
      <c r="E396" s="21" t="str">
        <f t="shared" si="31"/>
        <v/>
      </c>
      <c r="F396" s="21" t="str">
        <f t="shared" si="31"/>
        <v/>
      </c>
      <c r="G396" s="21" t="str">
        <f t="shared" si="31"/>
        <v/>
      </c>
      <c r="H396" s="21" t="str">
        <f t="shared" si="31"/>
        <v/>
      </c>
      <c r="I396" s="21" t="str">
        <f t="shared" si="31"/>
        <v/>
      </c>
      <c r="J396" s="21" t="str">
        <f t="shared" si="31"/>
        <v/>
      </c>
      <c r="K396" s="21">
        <f t="shared" si="31"/>
        <v>1528790.96</v>
      </c>
      <c r="L396" s="21">
        <f t="shared" si="31"/>
        <v>1483248.38</v>
      </c>
      <c r="M396" s="21">
        <f t="shared" si="31"/>
        <v>1528646</v>
      </c>
      <c r="N396" s="21">
        <f>IFERROR(VLOOKUP($B$392,$4:$126,MATCH($T396&amp;"/"&amp;N$348,$2:$2,0),FALSE),IFERROR(VLOOKUP($B$392,$4:$126,MATCH($T395&amp;"/"&amp;N$348,$2:$2,0),FALSE),IFERROR(VLOOKUP($B$392,$4:$126,MATCH($T394&amp;"/"&amp;N$348,$2:$2,0),FALSE),IFERROR(VLOOKUP($B$392,$4:$126,MATCH($T393&amp;"/"&amp;N$348,$2:$2,0),FALSE),""))))</f>
        <v>2068276</v>
      </c>
      <c r="O396" s="21">
        <f>IFERROR(VLOOKUP($B$392,$4:$126,MATCH($T396&amp;"/"&amp;O$348,$2:$2,0),FALSE),IFERROR(VLOOKUP($B$392,$4:$126,MATCH($T395&amp;"/"&amp;O$348,$2:$2,0),FALSE),IFERROR(VLOOKUP($B$392,$4:$126,MATCH($T394&amp;"/"&amp;O$348,$2:$2,0),FALSE),IFERROR(VLOOKUP($B$392,$4:$126,MATCH($T393&amp;"/"&amp;O$348,$2:$2,0),FALSE),""))))</f>
        <v>2471091.17</v>
      </c>
      <c r="P396" s="21">
        <f>IFERROR(VLOOKUP($B$392,$4:$126,MATCH($T396&amp;"/"&amp;P$348,$2:$2,0),FALSE),IFERROR(VLOOKUP($B$392,$4:$126,MATCH($T395&amp;"/"&amp;P$348,$2:$2,0),FALSE),IFERROR(VLOOKUP($B$392,$4:$126,MATCH($T394&amp;"/"&amp;P$348,$2:$2,0),FALSE),IFERROR(VLOOKUP($B$392,$4:$126,MATCH($T393&amp;"/"&amp;P$348,$2:$2,0),FALSE),""))))</f>
        <v>2988501.14</v>
      </c>
      <c r="Q396" s="21">
        <f>IFERROR(VLOOKUP($B$392,$4:$126,MATCH($T396&amp;"/"&amp;Q$348,$2:$2,0),FALSE),IFERROR(VLOOKUP($B$392,$4:$126,MATCH($T395&amp;"/"&amp;Q$348,$2:$2,0),FALSE),IFERROR(VLOOKUP($B$392,$4:$126,MATCH($T394&amp;"/"&amp;Q$348,$2:$2,0),FALSE),IFERROR(VLOOKUP($B$392,$4:$126,MATCH($T393&amp;"/"&amp;Q$348,$2:$2,0),FALSE),""))))</f>
        <v>3366108.65</v>
      </c>
      <c r="R396" s="21">
        <f>IFERROR(VLOOKUP($B$392,$4:$126,MATCH($T396&amp;"/"&amp;R$348,$2:$2,0),FALSE),IFERROR(VLOOKUP($B$392,$4:$126,MATCH($T395&amp;"/"&amp;R$348,$2:$2,0),FALSE),IFERROR(VLOOKUP($B$392,$4:$126,MATCH($T394&amp;"/"&amp;R$348,$2:$2,0),FALSE),IFERROR(VLOOKUP($B$392,$4:$126,MATCH($T393&amp;"/"&amp;R$348,$2:$2,0),FALSE),""))))</f>
        <v>3533681</v>
      </c>
      <c r="S396" s="18"/>
      <c r="T396" s="22" t="s">
        <v>263</v>
      </c>
    </row>
    <row r="397" spans="1:20" ht="14" x14ac:dyDescent="0.3">
      <c r="A397" s="25"/>
      <c r="B397" s="23" t="e">
        <f t="shared" ref="B397:M397" si="33">+B396/B$402</f>
        <v>#VALUE!</v>
      </c>
      <c r="C397" s="23" t="e">
        <f t="shared" si="33"/>
        <v>#VALUE!</v>
      </c>
      <c r="D397" s="23" t="e">
        <f t="shared" si="33"/>
        <v>#VALUE!</v>
      </c>
      <c r="E397" s="23" t="e">
        <f t="shared" si="33"/>
        <v>#VALUE!</v>
      </c>
      <c r="F397" s="23" t="e">
        <f t="shared" si="33"/>
        <v>#VALUE!</v>
      </c>
      <c r="G397" s="23" t="e">
        <f t="shared" si="33"/>
        <v>#VALUE!</v>
      </c>
      <c r="H397" s="23" t="e">
        <f t="shared" si="33"/>
        <v>#VALUE!</v>
      </c>
      <c r="I397" s="23" t="e">
        <f t="shared" si="33"/>
        <v>#VALUE!</v>
      </c>
      <c r="J397" s="23" t="e">
        <f t="shared" si="33"/>
        <v>#VALUE!</v>
      </c>
      <c r="K397" s="23">
        <f t="shared" si="33"/>
        <v>0.88618124113407748</v>
      </c>
      <c r="L397" s="23">
        <f t="shared" si="33"/>
        <v>0.61157139281748651</v>
      </c>
      <c r="M397" s="23">
        <f t="shared" si="33"/>
        <v>0.56602661348462469</v>
      </c>
      <c r="N397" s="23">
        <f>+N396/N$402</f>
        <v>0.65324699074300718</v>
      </c>
      <c r="O397" s="23">
        <f>+O396/O$402</f>
        <v>0.74124470443918911</v>
      </c>
      <c r="P397" s="23">
        <f>+P396/P$402</f>
        <v>0.76345195899079454</v>
      </c>
      <c r="Q397" s="23">
        <f>+Q396/Q$402</f>
        <v>0.72607648672945968</v>
      </c>
      <c r="R397" s="23">
        <f>+R396/R$402</f>
        <v>0.64767580881098241</v>
      </c>
      <c r="S397" s="18"/>
      <c r="T397" s="24" t="s">
        <v>264</v>
      </c>
    </row>
    <row r="398" spans="1:20" ht="14" x14ac:dyDescent="0.3">
      <c r="B398" s="192" t="s">
        <v>59</v>
      </c>
      <c r="C398" s="192"/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7"/>
      <c r="P398" s="17"/>
      <c r="Q398" s="17"/>
      <c r="R398" s="17"/>
      <c r="S398" s="18"/>
      <c r="T398" s="3"/>
    </row>
    <row r="399" spans="1:20" ht="14" x14ac:dyDescent="0.3">
      <c r="B399" s="21" t="str">
        <f t="shared" ref="B399:Q402" si="34">IFERROR(VLOOKUP($B$398,$4:$126,MATCH($T399&amp;"/"&amp;B$348,$2:$2,0),FALSE),"")</f>
        <v/>
      </c>
      <c r="C399" s="21" t="str">
        <f t="shared" si="34"/>
        <v/>
      </c>
      <c r="D399" s="21" t="str">
        <f t="shared" si="34"/>
        <v/>
      </c>
      <c r="E399" s="21" t="str">
        <f t="shared" si="34"/>
        <v/>
      </c>
      <c r="F399" s="21" t="str">
        <f t="shared" si="34"/>
        <v/>
      </c>
      <c r="G399" s="21" t="str">
        <f t="shared" si="34"/>
        <v/>
      </c>
      <c r="H399" s="21" t="str">
        <f t="shared" si="34"/>
        <v/>
      </c>
      <c r="I399" s="21" t="str">
        <f t="shared" si="34"/>
        <v/>
      </c>
      <c r="J399" s="21" t="str">
        <f t="shared" si="34"/>
        <v/>
      </c>
      <c r="K399" s="21" t="str">
        <f t="shared" si="34"/>
        <v/>
      </c>
      <c r="L399" s="21" t="str">
        <f t="shared" si="34"/>
        <v/>
      </c>
      <c r="M399" s="21">
        <f t="shared" si="34"/>
        <v>2481494</v>
      </c>
      <c r="N399" s="21">
        <f t="shared" si="34"/>
        <v>3130698</v>
      </c>
      <c r="O399" s="21">
        <f t="shared" si="34"/>
        <v>3241045</v>
      </c>
      <c r="P399" s="21">
        <f t="shared" si="34"/>
        <v>3411684</v>
      </c>
      <c r="Q399" s="21">
        <f t="shared" si="34"/>
        <v>4124261</v>
      </c>
      <c r="R399" s="21">
        <f t="shared" ref="L399:R401" si="35">IFERROR(VLOOKUP($B$398,$4:$126,MATCH($T399&amp;"/"&amp;R$348,$2:$2,0),FALSE),"")</f>
        <v>4909016</v>
      </c>
      <c r="S399" s="18"/>
      <c r="T399" s="22" t="s">
        <v>260</v>
      </c>
    </row>
    <row r="400" spans="1:20" ht="14" x14ac:dyDescent="0.3">
      <c r="B400" s="21" t="str">
        <f t="shared" si="34"/>
        <v/>
      </c>
      <c r="C400" s="21" t="str">
        <f t="shared" si="34"/>
        <v/>
      </c>
      <c r="D400" s="21" t="str">
        <f t="shared" si="34"/>
        <v/>
      </c>
      <c r="E400" s="21" t="str">
        <f t="shared" si="34"/>
        <v/>
      </c>
      <c r="F400" s="21" t="str">
        <f t="shared" si="34"/>
        <v/>
      </c>
      <c r="G400" s="21" t="str">
        <f t="shared" si="34"/>
        <v/>
      </c>
      <c r="H400" s="21" t="str">
        <f t="shared" si="34"/>
        <v/>
      </c>
      <c r="I400" s="21" t="str">
        <f t="shared" si="34"/>
        <v/>
      </c>
      <c r="J400" s="21" t="str">
        <f t="shared" si="34"/>
        <v/>
      </c>
      <c r="K400" s="21" t="str">
        <f t="shared" si="34"/>
        <v/>
      </c>
      <c r="L400" s="21" t="str">
        <f t="shared" si="35"/>
        <v/>
      </c>
      <c r="M400" s="21">
        <f t="shared" si="35"/>
        <v>2854040</v>
      </c>
      <c r="N400" s="21">
        <f t="shared" si="35"/>
        <v>3233973</v>
      </c>
      <c r="O400" s="21">
        <f t="shared" si="35"/>
        <v>3099598</v>
      </c>
      <c r="P400" s="21">
        <f t="shared" si="35"/>
        <v>3730008</v>
      </c>
      <c r="Q400" s="21">
        <f t="shared" si="35"/>
        <v>4673480</v>
      </c>
      <c r="R400" s="21">
        <f t="shared" si="35"/>
        <v>5455941</v>
      </c>
      <c r="S400" s="18"/>
      <c r="T400" s="22" t="s">
        <v>261</v>
      </c>
    </row>
    <row r="401" spans="1:20" ht="14" x14ac:dyDescent="0.3">
      <c r="B401" s="21" t="str">
        <f t="shared" si="34"/>
        <v/>
      </c>
      <c r="C401" s="21" t="str">
        <f t="shared" si="34"/>
        <v/>
      </c>
      <c r="D401" s="21" t="str">
        <f t="shared" si="34"/>
        <v/>
      </c>
      <c r="E401" s="21" t="str">
        <f t="shared" si="34"/>
        <v/>
      </c>
      <c r="F401" s="21" t="str">
        <f t="shared" si="34"/>
        <v/>
      </c>
      <c r="G401" s="21" t="str">
        <f t="shared" si="34"/>
        <v/>
      </c>
      <c r="H401" s="21" t="str">
        <f t="shared" si="34"/>
        <v/>
      </c>
      <c r="I401" s="21" t="str">
        <f t="shared" si="34"/>
        <v/>
      </c>
      <c r="J401" s="21" t="str">
        <f t="shared" si="34"/>
        <v/>
      </c>
      <c r="K401" s="21" t="str">
        <f t="shared" si="34"/>
        <v/>
      </c>
      <c r="L401" s="21">
        <f t="shared" si="35"/>
        <v>1873092</v>
      </c>
      <c r="M401" s="21">
        <f t="shared" si="35"/>
        <v>2673821</v>
      </c>
      <c r="N401" s="21">
        <f t="shared" si="35"/>
        <v>3065753</v>
      </c>
      <c r="O401" s="21">
        <f t="shared" si="35"/>
        <v>3236221</v>
      </c>
      <c r="P401" s="21">
        <f t="shared" si="35"/>
        <v>3758743</v>
      </c>
      <c r="Q401" s="21">
        <f t="shared" si="35"/>
        <v>4447027</v>
      </c>
      <c r="R401" s="21" t="str">
        <f t="shared" si="35"/>
        <v/>
      </c>
      <c r="S401" s="18"/>
      <c r="T401" s="22" t="s">
        <v>262</v>
      </c>
    </row>
    <row r="402" spans="1:20" ht="14" x14ac:dyDescent="0.3">
      <c r="B402" s="21" t="str">
        <f t="shared" si="34"/>
        <v/>
      </c>
      <c r="C402" s="21" t="str">
        <f t="shared" si="34"/>
        <v/>
      </c>
      <c r="D402" s="21" t="str">
        <f t="shared" si="34"/>
        <v/>
      </c>
      <c r="E402" s="21" t="str">
        <f t="shared" si="34"/>
        <v/>
      </c>
      <c r="F402" s="21" t="str">
        <f t="shared" si="34"/>
        <v/>
      </c>
      <c r="G402" s="21" t="str">
        <f t="shared" si="34"/>
        <v/>
      </c>
      <c r="H402" s="21" t="str">
        <f t="shared" si="34"/>
        <v/>
      </c>
      <c r="I402" s="21" t="str">
        <f t="shared" si="34"/>
        <v/>
      </c>
      <c r="J402" s="21" t="str">
        <f t="shared" si="34"/>
        <v/>
      </c>
      <c r="K402" s="21">
        <f t="shared" si="34"/>
        <v>1725144.8</v>
      </c>
      <c r="L402" s="21">
        <f t="shared" si="34"/>
        <v>2425307</v>
      </c>
      <c r="M402" s="21">
        <f t="shared" si="34"/>
        <v>2700661</v>
      </c>
      <c r="N402" s="21">
        <f>IFERROR(VLOOKUP($B$398,$4:$126,MATCH($T402&amp;"/"&amp;N$348,$2:$2,0),FALSE),IFERROR(VLOOKUP($B$398,$4:$126,MATCH($T401&amp;"/"&amp;N$348,$2:$2,0),FALSE),IFERROR(VLOOKUP($B$398,$4:$126,MATCH($T400&amp;"/"&amp;N$348,$2:$2,0),FALSE),IFERROR(VLOOKUP($B$398,$4:$126,MATCH($T399&amp;"/"&amp;N$348,$2:$2,0),FALSE),""))))</f>
        <v>3166147</v>
      </c>
      <c r="O402" s="21">
        <f>IFERROR(VLOOKUP($B$398,$4:$126,MATCH($T402&amp;"/"&amp;O$348,$2:$2,0),FALSE),IFERROR(VLOOKUP($B$398,$4:$126,MATCH($T401&amp;"/"&amp;O$348,$2:$2,0),FALSE),IFERROR(VLOOKUP($B$398,$4:$126,MATCH($T400&amp;"/"&amp;O$348,$2:$2,0),FALSE),IFERROR(VLOOKUP($B$398,$4:$126,MATCH($T399&amp;"/"&amp;O$348,$2:$2,0),FALSE),""))))</f>
        <v>3333704.99</v>
      </c>
      <c r="P402" s="21">
        <f>IFERROR(VLOOKUP($B$398,$4:$126,MATCH($T402&amp;"/"&amp;P$348,$2:$2,0),FALSE),IFERROR(VLOOKUP($B$398,$4:$126,MATCH($T401&amp;"/"&amp;P$348,$2:$2,0),FALSE),IFERROR(VLOOKUP($B$398,$4:$126,MATCH($T400&amp;"/"&amp;P$348,$2:$2,0),FALSE),IFERROR(VLOOKUP($B$398,$4:$126,MATCH($T399&amp;"/"&amp;P$348,$2:$2,0),FALSE),""))))</f>
        <v>3914458.67</v>
      </c>
      <c r="Q402" s="21">
        <f>IFERROR(VLOOKUP($B$398,$4:$126,MATCH($T402&amp;"/"&amp;Q$348,$2:$2,0),FALSE),IFERROR(VLOOKUP($B$398,$4:$126,MATCH($T401&amp;"/"&amp;Q$348,$2:$2,0),FALSE),IFERROR(VLOOKUP($B$398,$4:$126,MATCH($T400&amp;"/"&amp;Q$348,$2:$2,0),FALSE),IFERROR(VLOOKUP($B$398,$4:$126,MATCH($T399&amp;"/"&amp;Q$348,$2:$2,0),FALSE),""))))</f>
        <v>4636024.87</v>
      </c>
      <c r="R402" s="21">
        <f>IFERROR(VLOOKUP($B$398,$4:$126,MATCH($T402&amp;"/"&amp;R$348,$2:$2,0),FALSE),IFERROR(VLOOKUP($B$398,$4:$126,MATCH($T401&amp;"/"&amp;R$348,$2:$2,0),FALSE),IFERROR(VLOOKUP($B$398,$4:$126,MATCH($T400&amp;"/"&amp;R$348,$2:$2,0),FALSE),IFERROR(VLOOKUP($B$398,$4:$126,MATCH($T399&amp;"/"&amp;R$348,$2:$2,0),FALSE),""))))</f>
        <v>5455941</v>
      </c>
      <c r="S402" s="18"/>
      <c r="T402" s="22" t="s">
        <v>263</v>
      </c>
    </row>
    <row r="403" spans="1:20" ht="14" x14ac:dyDescent="0.3">
      <c r="B403" s="203" t="s">
        <v>265</v>
      </c>
      <c r="C403" s="203"/>
      <c r="D403" s="203"/>
      <c r="E403" s="203"/>
      <c r="F403" s="203"/>
      <c r="G403" s="203"/>
      <c r="H403" s="203"/>
      <c r="I403" s="203"/>
      <c r="J403" s="203"/>
      <c r="K403" s="203"/>
      <c r="L403" s="203"/>
      <c r="M403" s="203"/>
      <c r="N403" s="203"/>
      <c r="O403" s="26"/>
      <c r="P403" s="26"/>
      <c r="Q403" s="26"/>
      <c r="R403" s="26"/>
    </row>
    <row r="404" spans="1:20" ht="14" x14ac:dyDescent="0.3">
      <c r="B404" s="201" t="s">
        <v>62</v>
      </c>
      <c r="C404" s="201"/>
      <c r="D404" s="201"/>
      <c r="E404" s="201"/>
      <c r="F404" s="201"/>
      <c r="G404" s="201"/>
      <c r="H404" s="201"/>
      <c r="I404" s="201"/>
      <c r="J404" s="201"/>
      <c r="K404" s="201"/>
      <c r="L404" s="201"/>
      <c r="M404" s="201"/>
      <c r="N404" s="201"/>
      <c r="O404" s="27"/>
      <c r="P404" s="27"/>
      <c r="Q404" s="27"/>
      <c r="R404" s="27"/>
      <c r="S404" s="18"/>
      <c r="T404" s="3"/>
    </row>
    <row r="405" spans="1:20" ht="14" x14ac:dyDescent="0.3">
      <c r="B405" s="21" t="str">
        <f t="shared" ref="B405:Q408" si="36">IFERROR(VLOOKUP($B$404,$4:$126,MATCH($T405&amp;"/"&amp;B$348,$2:$2,0),FALSE),"")</f>
        <v/>
      </c>
      <c r="C405" s="21" t="str">
        <f t="shared" si="36"/>
        <v/>
      </c>
      <c r="D405" s="21" t="str">
        <f t="shared" si="36"/>
        <v/>
      </c>
      <c r="E405" s="21" t="str">
        <f t="shared" si="36"/>
        <v/>
      </c>
      <c r="F405" s="21" t="str">
        <f t="shared" si="36"/>
        <v/>
      </c>
      <c r="G405" s="21" t="str">
        <f t="shared" si="36"/>
        <v/>
      </c>
      <c r="H405" s="21" t="str">
        <f t="shared" si="36"/>
        <v/>
      </c>
      <c r="I405" s="21" t="str">
        <f t="shared" si="36"/>
        <v/>
      </c>
      <c r="J405" s="21" t="str">
        <f t="shared" si="36"/>
        <v/>
      </c>
      <c r="K405" s="21" t="str">
        <f t="shared" si="36"/>
        <v/>
      </c>
      <c r="L405" s="21" t="str">
        <f t="shared" si="36"/>
        <v/>
      </c>
      <c r="M405" s="21">
        <f t="shared" si="36"/>
        <v>11112</v>
      </c>
      <c r="N405" s="21">
        <f t="shared" si="36"/>
        <v>19993</v>
      </c>
      <c r="O405" s="21">
        <f t="shared" si="36"/>
        <v>85396</v>
      </c>
      <c r="P405" s="21">
        <f t="shared" si="36"/>
        <v>87910</v>
      </c>
      <c r="Q405" s="21">
        <f t="shared" si="36"/>
        <v>157541</v>
      </c>
      <c r="R405" s="21">
        <f t="shared" ref="L405:R407" si="37">IFERROR(VLOOKUP($B$404,$4:$126,MATCH($T405&amp;"/"&amp;R$348,$2:$2,0),FALSE),"")</f>
        <v>93715</v>
      </c>
      <c r="S405" s="18"/>
      <c r="T405" s="22" t="s">
        <v>260</v>
      </c>
    </row>
    <row r="406" spans="1:20" ht="14" x14ac:dyDescent="0.3">
      <c r="B406" s="21" t="str">
        <f t="shared" si="36"/>
        <v/>
      </c>
      <c r="C406" s="21" t="str">
        <f t="shared" si="36"/>
        <v/>
      </c>
      <c r="D406" s="21" t="str">
        <f t="shared" si="36"/>
        <v/>
      </c>
      <c r="E406" s="21" t="str">
        <f t="shared" si="36"/>
        <v/>
      </c>
      <c r="F406" s="21" t="str">
        <f t="shared" si="36"/>
        <v/>
      </c>
      <c r="G406" s="21" t="str">
        <f t="shared" si="36"/>
        <v/>
      </c>
      <c r="H406" s="21" t="str">
        <f t="shared" si="36"/>
        <v/>
      </c>
      <c r="I406" s="21" t="str">
        <f t="shared" si="36"/>
        <v/>
      </c>
      <c r="J406" s="21" t="str">
        <f t="shared" si="36"/>
        <v/>
      </c>
      <c r="K406" s="21" t="str">
        <f t="shared" si="36"/>
        <v/>
      </c>
      <c r="L406" s="21" t="str">
        <f t="shared" si="37"/>
        <v/>
      </c>
      <c r="M406" s="21">
        <f t="shared" si="37"/>
        <v>27433</v>
      </c>
      <c r="N406" s="21">
        <f t="shared" si="37"/>
        <v>14320</v>
      </c>
      <c r="O406" s="21">
        <f t="shared" si="37"/>
        <v>217106</v>
      </c>
      <c r="P406" s="21">
        <f t="shared" si="37"/>
        <v>87561</v>
      </c>
      <c r="Q406" s="21">
        <f t="shared" si="37"/>
        <v>164539</v>
      </c>
      <c r="R406" s="21">
        <f t="shared" si="37"/>
        <v>97220</v>
      </c>
      <c r="S406" s="18"/>
      <c r="T406" s="22" t="s">
        <v>261</v>
      </c>
    </row>
    <row r="407" spans="1:20" ht="14" x14ac:dyDescent="0.3">
      <c r="B407" s="21" t="str">
        <f t="shared" si="36"/>
        <v/>
      </c>
      <c r="C407" s="21" t="str">
        <f t="shared" si="36"/>
        <v/>
      </c>
      <c r="D407" s="21" t="str">
        <f t="shared" si="36"/>
        <v/>
      </c>
      <c r="E407" s="21" t="str">
        <f t="shared" si="36"/>
        <v/>
      </c>
      <c r="F407" s="21" t="str">
        <f t="shared" si="36"/>
        <v/>
      </c>
      <c r="G407" s="21" t="str">
        <f t="shared" si="36"/>
        <v/>
      </c>
      <c r="H407" s="21" t="str">
        <f t="shared" si="36"/>
        <v/>
      </c>
      <c r="I407" s="21" t="str">
        <f t="shared" si="36"/>
        <v/>
      </c>
      <c r="J407" s="21" t="str">
        <f t="shared" si="36"/>
        <v/>
      </c>
      <c r="K407" s="21" t="str">
        <f t="shared" si="36"/>
        <v/>
      </c>
      <c r="L407" s="21">
        <f t="shared" si="37"/>
        <v>8680</v>
      </c>
      <c r="M407" s="21">
        <f t="shared" si="37"/>
        <v>26592</v>
      </c>
      <c r="N407" s="21">
        <f t="shared" si="37"/>
        <v>16934</v>
      </c>
      <c r="O407" s="21">
        <f t="shared" si="37"/>
        <v>76776</v>
      </c>
      <c r="P407" s="21">
        <f t="shared" si="37"/>
        <v>157463</v>
      </c>
      <c r="Q407" s="21">
        <f t="shared" si="37"/>
        <v>100336</v>
      </c>
      <c r="R407" s="21" t="str">
        <f t="shared" si="37"/>
        <v/>
      </c>
      <c r="S407" s="18"/>
      <c r="T407" s="22" t="s">
        <v>262</v>
      </c>
    </row>
    <row r="408" spans="1:20" ht="14" x14ac:dyDescent="0.3">
      <c r="B408" s="21" t="str">
        <f t="shared" si="36"/>
        <v/>
      </c>
      <c r="C408" s="21" t="str">
        <f t="shared" si="36"/>
        <v/>
      </c>
      <c r="D408" s="21" t="str">
        <f t="shared" si="36"/>
        <v/>
      </c>
      <c r="E408" s="21" t="str">
        <f t="shared" si="36"/>
        <v/>
      </c>
      <c r="F408" s="21" t="str">
        <f t="shared" si="36"/>
        <v/>
      </c>
      <c r="G408" s="21" t="str">
        <f t="shared" si="36"/>
        <v/>
      </c>
      <c r="H408" s="21" t="str">
        <f t="shared" si="36"/>
        <v/>
      </c>
      <c r="I408" s="21" t="str">
        <f t="shared" si="36"/>
        <v/>
      </c>
      <c r="J408" s="21" t="str">
        <f t="shared" si="36"/>
        <v/>
      </c>
      <c r="K408" s="21">
        <f t="shared" si="36"/>
        <v>191364.52</v>
      </c>
      <c r="L408" s="21">
        <f t="shared" si="36"/>
        <v>28918.14</v>
      </c>
      <c r="M408" s="21">
        <f t="shared" si="36"/>
        <v>16092</v>
      </c>
      <c r="N408" s="21">
        <f>IFERROR(VLOOKUP($B$404,$4:$126,MATCH($T408&amp;"/"&amp;N$348,$2:$2,0),FALSE),IFERROR(VLOOKUP($B$404,$4:$126,MATCH($T407&amp;"/"&amp;N$348,$2:$2,0),FALSE),IFERROR(VLOOKUP($B$404,$4:$126,MATCH($T406&amp;"/"&amp;N$348,$2:$2,0),FALSE),IFERROR(VLOOKUP($B$404,$4:$126,MATCH($T405&amp;"/"&amp;N$348,$2:$2,0),FALSE),""))))</f>
        <v>11649</v>
      </c>
      <c r="O408" s="21">
        <f>IFERROR(VLOOKUP($B$404,$4:$126,MATCH($T408&amp;"/"&amp;O$348,$2:$2,0),FALSE),IFERROR(VLOOKUP($B$404,$4:$126,MATCH($T407&amp;"/"&amp;O$348,$2:$2,0),FALSE),IFERROR(VLOOKUP($B$404,$4:$126,MATCH($T406&amp;"/"&amp;O$348,$2:$2,0),FALSE),IFERROR(VLOOKUP($B$404,$4:$126,MATCH($T405&amp;"/"&amp;O$348,$2:$2,0),FALSE),""))))</f>
        <v>84265.19</v>
      </c>
      <c r="P408" s="21">
        <f>IFERROR(VLOOKUP($B$404,$4:$126,MATCH($T408&amp;"/"&amp;P$348,$2:$2,0),FALSE),IFERROR(VLOOKUP($B$404,$4:$126,MATCH($T407&amp;"/"&amp;P$348,$2:$2,0),FALSE),IFERROR(VLOOKUP($B$404,$4:$126,MATCH($T406&amp;"/"&amp;P$348,$2:$2,0),FALSE),IFERROR(VLOOKUP($B$404,$4:$126,MATCH($T405&amp;"/"&amp;P$348,$2:$2,0),FALSE),""))))</f>
        <v>148642.63</v>
      </c>
      <c r="Q408" s="21">
        <f>IFERROR(VLOOKUP($B$404,$4:$126,MATCH($T408&amp;"/"&amp;Q$348,$2:$2,0),FALSE),IFERROR(VLOOKUP($B$404,$4:$126,MATCH($T407&amp;"/"&amp;Q$348,$2:$2,0),FALSE),IFERROR(VLOOKUP($B$404,$4:$126,MATCH($T406&amp;"/"&amp;Q$348,$2:$2,0),FALSE),IFERROR(VLOOKUP($B$404,$4:$126,MATCH($T405&amp;"/"&amp;Q$348,$2:$2,0),FALSE),""))))</f>
        <v>67131.58</v>
      </c>
      <c r="R408" s="21">
        <f>IFERROR(VLOOKUP($B$404,$4:$126,MATCH($T408&amp;"/"&amp;R$348,$2:$2,0),FALSE),IFERROR(VLOOKUP($B$404,$4:$126,MATCH($T407&amp;"/"&amp;R$348,$2:$2,0),FALSE),IFERROR(VLOOKUP($B$404,$4:$126,MATCH($T406&amp;"/"&amp;R$348,$2:$2,0),FALSE),IFERROR(VLOOKUP($B$404,$4:$126,MATCH($T405&amp;"/"&amp;R$348,$2:$2,0),FALSE),""))))</f>
        <v>97220</v>
      </c>
      <c r="S408" s="18"/>
      <c r="T408" s="22" t="s">
        <v>263</v>
      </c>
    </row>
    <row r="409" spans="1:20" ht="14" x14ac:dyDescent="0.3">
      <c r="A409" s="16"/>
      <c r="B409" s="23" t="e">
        <f t="shared" ref="B409:M409" si="38">+B408/B$402</f>
        <v>#VALUE!</v>
      </c>
      <c r="C409" s="23" t="e">
        <f t="shared" si="38"/>
        <v>#VALUE!</v>
      </c>
      <c r="D409" s="23" t="e">
        <f t="shared" si="38"/>
        <v>#VALUE!</v>
      </c>
      <c r="E409" s="23" t="e">
        <f t="shared" si="38"/>
        <v>#VALUE!</v>
      </c>
      <c r="F409" s="23" t="e">
        <f t="shared" si="38"/>
        <v>#VALUE!</v>
      </c>
      <c r="G409" s="23" t="e">
        <f t="shared" si="38"/>
        <v>#VALUE!</v>
      </c>
      <c r="H409" s="23" t="e">
        <f t="shared" si="38"/>
        <v>#VALUE!</v>
      </c>
      <c r="I409" s="23" t="e">
        <f t="shared" si="38"/>
        <v>#VALUE!</v>
      </c>
      <c r="J409" s="23" t="e">
        <f t="shared" si="38"/>
        <v>#VALUE!</v>
      </c>
      <c r="K409" s="23">
        <f t="shared" si="38"/>
        <v>0.11092664221577225</v>
      </c>
      <c r="L409" s="23">
        <f t="shared" si="38"/>
        <v>1.1923496695469892E-2</v>
      </c>
      <c r="M409" s="23">
        <f t="shared" si="38"/>
        <v>5.9585412608246652E-3</v>
      </c>
      <c r="N409" s="23">
        <f>+N408/N$402</f>
        <v>3.6792353608344781E-3</v>
      </c>
      <c r="O409" s="23">
        <f>+O408/O$402</f>
        <v>2.5276738719462996E-2</v>
      </c>
      <c r="P409" s="23">
        <f>+P408/P$402</f>
        <v>3.7972716671958118E-2</v>
      </c>
      <c r="Q409" s="23">
        <f>+Q408/Q$402</f>
        <v>1.4480418436581856E-2</v>
      </c>
      <c r="R409" s="23">
        <f>+R408/R$402</f>
        <v>1.7819107647974931E-2</v>
      </c>
      <c r="S409" s="18"/>
      <c r="T409" s="24" t="s">
        <v>264</v>
      </c>
    </row>
    <row r="410" spans="1:20" ht="14" x14ac:dyDescent="0.3">
      <c r="A410" s="16"/>
      <c r="B410" s="201" t="s">
        <v>76</v>
      </c>
      <c r="C410" s="201"/>
      <c r="D410" s="201"/>
      <c r="E410" s="201"/>
      <c r="F410" s="201"/>
      <c r="G410" s="201"/>
      <c r="H410" s="201"/>
      <c r="I410" s="201"/>
      <c r="J410" s="201"/>
      <c r="K410" s="201"/>
      <c r="L410" s="201"/>
      <c r="M410" s="201"/>
      <c r="N410" s="201"/>
      <c r="O410" s="27"/>
      <c r="P410" s="27"/>
      <c r="Q410" s="27"/>
      <c r="R410" s="27"/>
      <c r="S410" s="18"/>
      <c r="T410" s="3"/>
    </row>
    <row r="411" spans="1:20" ht="14" x14ac:dyDescent="0.3">
      <c r="B411" s="21" t="str">
        <f t="shared" ref="B411:Q414" si="39">IFERROR(VLOOKUP($B$410,$4:$126,MATCH($T411&amp;"/"&amp;B$348,$2:$2,0),FALSE),"")</f>
        <v/>
      </c>
      <c r="C411" s="21" t="str">
        <f t="shared" si="39"/>
        <v/>
      </c>
      <c r="D411" s="21" t="str">
        <f t="shared" si="39"/>
        <v/>
      </c>
      <c r="E411" s="21" t="str">
        <f t="shared" si="39"/>
        <v/>
      </c>
      <c r="F411" s="21" t="str">
        <f t="shared" si="39"/>
        <v/>
      </c>
      <c r="G411" s="21" t="str">
        <f t="shared" si="39"/>
        <v/>
      </c>
      <c r="H411" s="21" t="str">
        <f t="shared" si="39"/>
        <v/>
      </c>
      <c r="I411" s="21" t="str">
        <f t="shared" si="39"/>
        <v/>
      </c>
      <c r="J411" s="21" t="str">
        <f t="shared" si="39"/>
        <v/>
      </c>
      <c r="K411" s="21" t="str">
        <f t="shared" si="39"/>
        <v/>
      </c>
      <c r="L411" s="21" t="str">
        <f t="shared" si="39"/>
        <v/>
      </c>
      <c r="M411" s="21">
        <f t="shared" si="39"/>
        <v>532484</v>
      </c>
      <c r="N411" s="21">
        <f t="shared" si="39"/>
        <v>553887</v>
      </c>
      <c r="O411" s="21">
        <f t="shared" si="39"/>
        <v>631024</v>
      </c>
      <c r="P411" s="21">
        <f t="shared" si="39"/>
        <v>654156</v>
      </c>
      <c r="Q411" s="21">
        <f t="shared" si="39"/>
        <v>919804</v>
      </c>
      <c r="R411" s="21">
        <f t="shared" ref="L411:R413" si="40">IFERROR(VLOOKUP($B$410,$4:$126,MATCH($T411&amp;"/"&amp;R$348,$2:$2,0),FALSE),"")</f>
        <v>1065147</v>
      </c>
      <c r="S411" s="18"/>
      <c r="T411" s="22" t="s">
        <v>260</v>
      </c>
    </row>
    <row r="412" spans="1:20" ht="14" x14ac:dyDescent="0.3">
      <c r="B412" s="21" t="str">
        <f t="shared" si="39"/>
        <v/>
      </c>
      <c r="C412" s="21" t="str">
        <f t="shared" si="39"/>
        <v/>
      </c>
      <c r="D412" s="21" t="str">
        <f t="shared" si="39"/>
        <v/>
      </c>
      <c r="E412" s="21" t="str">
        <f t="shared" si="39"/>
        <v/>
      </c>
      <c r="F412" s="21" t="str">
        <f t="shared" si="39"/>
        <v/>
      </c>
      <c r="G412" s="21" t="str">
        <f t="shared" si="39"/>
        <v/>
      </c>
      <c r="H412" s="21" t="str">
        <f t="shared" si="39"/>
        <v/>
      </c>
      <c r="I412" s="21" t="str">
        <f t="shared" si="39"/>
        <v/>
      </c>
      <c r="J412" s="21" t="str">
        <f t="shared" si="39"/>
        <v/>
      </c>
      <c r="K412" s="21" t="str">
        <f t="shared" si="39"/>
        <v/>
      </c>
      <c r="L412" s="21" t="str">
        <f t="shared" si="40"/>
        <v/>
      </c>
      <c r="M412" s="21">
        <f t="shared" si="40"/>
        <v>799342</v>
      </c>
      <c r="N412" s="21">
        <f t="shared" si="40"/>
        <v>749673</v>
      </c>
      <c r="O412" s="21">
        <f t="shared" si="40"/>
        <v>493658</v>
      </c>
      <c r="P412" s="21">
        <f t="shared" si="40"/>
        <v>916408</v>
      </c>
      <c r="Q412" s="21">
        <f t="shared" si="40"/>
        <v>1368993</v>
      </c>
      <c r="R412" s="21">
        <f t="shared" si="40"/>
        <v>1592489</v>
      </c>
      <c r="S412" s="18"/>
      <c r="T412" s="22" t="s">
        <v>261</v>
      </c>
    </row>
    <row r="413" spans="1:20" ht="14" x14ac:dyDescent="0.3">
      <c r="B413" s="21" t="str">
        <f t="shared" si="39"/>
        <v/>
      </c>
      <c r="C413" s="21" t="str">
        <f t="shared" si="39"/>
        <v/>
      </c>
      <c r="D413" s="21" t="str">
        <f t="shared" si="39"/>
        <v/>
      </c>
      <c r="E413" s="21" t="str">
        <f t="shared" si="39"/>
        <v/>
      </c>
      <c r="F413" s="21" t="str">
        <f t="shared" si="39"/>
        <v/>
      </c>
      <c r="G413" s="21" t="str">
        <f t="shared" si="39"/>
        <v/>
      </c>
      <c r="H413" s="21" t="str">
        <f t="shared" si="39"/>
        <v/>
      </c>
      <c r="I413" s="21" t="str">
        <f t="shared" si="39"/>
        <v/>
      </c>
      <c r="J413" s="21" t="str">
        <f t="shared" si="39"/>
        <v/>
      </c>
      <c r="K413" s="21" t="str">
        <f t="shared" si="39"/>
        <v/>
      </c>
      <c r="L413" s="21">
        <f t="shared" si="40"/>
        <v>787098</v>
      </c>
      <c r="M413" s="21">
        <f t="shared" si="40"/>
        <v>603194</v>
      </c>
      <c r="N413" s="21">
        <f t="shared" si="40"/>
        <v>588685</v>
      </c>
      <c r="O413" s="21">
        <f t="shared" si="40"/>
        <v>529934</v>
      </c>
      <c r="P413" s="21">
        <f t="shared" si="40"/>
        <v>867356</v>
      </c>
      <c r="Q413" s="21">
        <f t="shared" si="40"/>
        <v>1072524</v>
      </c>
      <c r="R413" s="21" t="str">
        <f t="shared" si="40"/>
        <v/>
      </c>
      <c r="S413" s="18"/>
      <c r="T413" s="22" t="s">
        <v>262</v>
      </c>
    </row>
    <row r="414" spans="1:20" ht="14" x14ac:dyDescent="0.3">
      <c r="B414" s="21" t="str">
        <f t="shared" si="39"/>
        <v/>
      </c>
      <c r="C414" s="21" t="str">
        <f t="shared" si="39"/>
        <v/>
      </c>
      <c r="D414" s="21" t="str">
        <f t="shared" si="39"/>
        <v/>
      </c>
      <c r="E414" s="21" t="str">
        <f t="shared" si="39"/>
        <v/>
      </c>
      <c r="F414" s="21" t="str">
        <f t="shared" si="39"/>
        <v/>
      </c>
      <c r="G414" s="21" t="str">
        <f t="shared" si="39"/>
        <v/>
      </c>
      <c r="H414" s="21" t="str">
        <f t="shared" si="39"/>
        <v/>
      </c>
      <c r="I414" s="21" t="str">
        <f t="shared" si="39"/>
        <v/>
      </c>
      <c r="J414" s="21" t="str">
        <f t="shared" si="39"/>
        <v/>
      </c>
      <c r="K414" s="21">
        <f t="shared" si="39"/>
        <v>848834.08</v>
      </c>
      <c r="L414" s="21">
        <f t="shared" si="39"/>
        <v>523698.74</v>
      </c>
      <c r="M414" s="21">
        <f t="shared" si="39"/>
        <v>571099</v>
      </c>
      <c r="N414" s="21">
        <f>IFERROR(VLOOKUP($B$410,$4:$126,MATCH($T414&amp;"/"&amp;N$348,$2:$2,0),FALSE),IFERROR(VLOOKUP($B$410,$4:$126,MATCH($T413&amp;"/"&amp;N$348,$2:$2,0),FALSE),IFERROR(VLOOKUP($B$410,$4:$126,MATCH($T412&amp;"/"&amp;N$348,$2:$2,0),FALSE),IFERROR(VLOOKUP($B$410,$4:$126,MATCH($T411&amp;"/"&amp;N$348,$2:$2,0),FALSE),""))))</f>
        <v>625581</v>
      </c>
      <c r="O414" s="21">
        <f>IFERROR(VLOOKUP($B$410,$4:$126,MATCH($T414&amp;"/"&amp;O$348,$2:$2,0),FALSE),IFERROR(VLOOKUP($B$410,$4:$126,MATCH($T413&amp;"/"&amp;O$348,$2:$2,0),FALSE),IFERROR(VLOOKUP($B$410,$4:$126,MATCH($T412&amp;"/"&amp;O$348,$2:$2,0),FALSE),IFERROR(VLOOKUP($B$410,$4:$126,MATCH($T411&amp;"/"&amp;O$348,$2:$2,0),FALSE),""))))</f>
        <v>635311.05000000005</v>
      </c>
      <c r="P414" s="21">
        <f>IFERROR(VLOOKUP($B$410,$4:$126,MATCH($T414&amp;"/"&amp;P$348,$2:$2,0),FALSE),IFERROR(VLOOKUP($B$410,$4:$126,MATCH($T413&amp;"/"&amp;P$348,$2:$2,0),FALSE),IFERROR(VLOOKUP($B$410,$4:$126,MATCH($T412&amp;"/"&amp;P$348,$2:$2,0),FALSE),IFERROR(VLOOKUP($B$410,$4:$126,MATCH($T411&amp;"/"&amp;P$348,$2:$2,0),FALSE),""))))</f>
        <v>858962.3</v>
      </c>
      <c r="Q414" s="21">
        <f>IFERROR(VLOOKUP($B$410,$4:$126,MATCH($T414&amp;"/"&amp;Q$348,$2:$2,0),FALSE),IFERROR(VLOOKUP($B$410,$4:$126,MATCH($T413&amp;"/"&amp;Q$348,$2:$2,0),FALSE),IFERROR(VLOOKUP($B$410,$4:$126,MATCH($T412&amp;"/"&amp;Q$348,$2:$2,0),FALSE),IFERROR(VLOOKUP($B$410,$4:$126,MATCH($T411&amp;"/"&amp;Q$348,$2:$2,0),FALSE),""))))</f>
        <v>1055267.3999999999</v>
      </c>
      <c r="R414" s="21">
        <f>IFERROR(VLOOKUP($B$410,$4:$126,MATCH($T414&amp;"/"&amp;R$348,$2:$2,0),FALSE),IFERROR(VLOOKUP($B$410,$4:$126,MATCH($T413&amp;"/"&amp;R$348,$2:$2,0),FALSE),IFERROR(VLOOKUP($B$410,$4:$126,MATCH($T412&amp;"/"&amp;R$348,$2:$2,0),FALSE),IFERROR(VLOOKUP($B$410,$4:$126,MATCH($T411&amp;"/"&amp;R$348,$2:$2,0),FALSE),""))))</f>
        <v>1592489</v>
      </c>
      <c r="S414" s="18"/>
      <c r="T414" s="22" t="s">
        <v>263</v>
      </c>
    </row>
    <row r="415" spans="1:20" ht="14" x14ac:dyDescent="0.3">
      <c r="B415" s="23" t="e">
        <f t="shared" ref="B415:M415" si="41">+B414/B$402</f>
        <v>#VALUE!</v>
      </c>
      <c r="C415" s="23" t="e">
        <f t="shared" si="41"/>
        <v>#VALUE!</v>
      </c>
      <c r="D415" s="23" t="e">
        <f t="shared" si="41"/>
        <v>#VALUE!</v>
      </c>
      <c r="E415" s="23" t="e">
        <f t="shared" si="41"/>
        <v>#VALUE!</v>
      </c>
      <c r="F415" s="23" t="e">
        <f t="shared" si="41"/>
        <v>#VALUE!</v>
      </c>
      <c r="G415" s="23" t="e">
        <f t="shared" si="41"/>
        <v>#VALUE!</v>
      </c>
      <c r="H415" s="23" t="e">
        <f t="shared" si="41"/>
        <v>#VALUE!</v>
      </c>
      <c r="I415" s="23" t="e">
        <f t="shared" si="41"/>
        <v>#VALUE!</v>
      </c>
      <c r="J415" s="23" t="e">
        <f t="shared" si="41"/>
        <v>#VALUE!</v>
      </c>
      <c r="K415" s="23">
        <f t="shared" si="41"/>
        <v>0.49203642500038253</v>
      </c>
      <c r="L415" s="23">
        <f t="shared" si="41"/>
        <v>0.21593090689137498</v>
      </c>
      <c r="M415" s="23">
        <f t="shared" si="41"/>
        <v>0.21146637804596727</v>
      </c>
      <c r="N415" s="23">
        <f>+N414/N$402</f>
        <v>0.19758431936356713</v>
      </c>
      <c r="O415" s="23">
        <f>+O414/O$402</f>
        <v>0.19057206678626953</v>
      </c>
      <c r="P415" s="23">
        <f>+P414/P$402</f>
        <v>0.219433227532327</v>
      </c>
      <c r="Q415" s="23">
        <f>+Q414/Q$402</f>
        <v>0.22762332592922432</v>
      </c>
      <c r="R415" s="23">
        <f>+R414/R$402</f>
        <v>0.29188163874939266</v>
      </c>
      <c r="S415" s="18"/>
      <c r="T415" s="24" t="s">
        <v>264</v>
      </c>
    </row>
    <row r="416" spans="1:20" ht="14" x14ac:dyDescent="0.3">
      <c r="B416" s="205" t="s">
        <v>138</v>
      </c>
      <c r="C416" s="205"/>
      <c r="D416" s="205"/>
      <c r="E416" s="205"/>
      <c r="F416" s="205"/>
      <c r="G416" s="205"/>
      <c r="H416" s="205"/>
      <c r="I416" s="205"/>
      <c r="J416" s="205"/>
      <c r="K416" s="205"/>
      <c r="L416" s="205"/>
      <c r="M416" s="205"/>
      <c r="N416" s="205"/>
      <c r="O416" s="28"/>
      <c r="P416" s="28"/>
      <c r="Q416" s="28"/>
      <c r="R416" s="28"/>
      <c r="S416" s="18"/>
      <c r="T416" s="3"/>
    </row>
    <row r="417" spans="2:20" ht="14" x14ac:dyDescent="0.3">
      <c r="B417" s="21" t="str">
        <f t="shared" ref="B417:Q420" si="42">IFERROR(VLOOKUP($B$416,$4:$126,MATCH($T417&amp;"/"&amp;B$348,$2:$2,0),FALSE),"")</f>
        <v/>
      </c>
      <c r="C417" s="21" t="str">
        <f t="shared" si="42"/>
        <v/>
      </c>
      <c r="D417" s="21" t="str">
        <f t="shared" si="42"/>
        <v/>
      </c>
      <c r="E417" s="21" t="str">
        <f t="shared" si="42"/>
        <v/>
      </c>
      <c r="F417" s="21" t="str">
        <f t="shared" si="42"/>
        <v/>
      </c>
      <c r="G417" s="21" t="str">
        <f t="shared" si="42"/>
        <v/>
      </c>
      <c r="H417" s="21" t="str">
        <f t="shared" si="42"/>
        <v/>
      </c>
      <c r="I417" s="21" t="str">
        <f t="shared" si="42"/>
        <v/>
      </c>
      <c r="J417" s="21" t="str">
        <f t="shared" si="42"/>
        <v/>
      </c>
      <c r="K417" s="21" t="str">
        <f t="shared" si="42"/>
        <v/>
      </c>
      <c r="L417" s="21" t="str">
        <f t="shared" si="42"/>
        <v/>
      </c>
      <c r="M417" s="21">
        <f t="shared" si="42"/>
        <v>0</v>
      </c>
      <c r="N417" s="21">
        <f t="shared" si="42"/>
        <v>0</v>
      </c>
      <c r="O417" s="21">
        <f t="shared" si="42"/>
        <v>0</v>
      </c>
      <c r="P417" s="21">
        <f t="shared" si="42"/>
        <v>0</v>
      </c>
      <c r="Q417" s="21">
        <f t="shared" si="42"/>
        <v>0</v>
      </c>
      <c r="R417" s="21">
        <f t="shared" ref="L417:R419" si="43">IFERROR(VLOOKUP($B$416,$4:$126,MATCH($T417&amp;"/"&amp;R$348,$2:$2,0),FALSE),"")</f>
        <v>0</v>
      </c>
      <c r="S417" s="18"/>
      <c r="T417" s="22" t="s">
        <v>260</v>
      </c>
    </row>
    <row r="418" spans="2:20" ht="14" x14ac:dyDescent="0.3">
      <c r="B418" s="21" t="str">
        <f t="shared" si="42"/>
        <v/>
      </c>
      <c r="C418" s="21" t="str">
        <f t="shared" si="42"/>
        <v/>
      </c>
      <c r="D418" s="21" t="str">
        <f t="shared" si="42"/>
        <v/>
      </c>
      <c r="E418" s="21" t="str">
        <f t="shared" si="42"/>
        <v/>
      </c>
      <c r="F418" s="21" t="str">
        <f t="shared" si="42"/>
        <v/>
      </c>
      <c r="G418" s="21" t="str">
        <f t="shared" si="42"/>
        <v/>
      </c>
      <c r="H418" s="21" t="str">
        <f t="shared" si="42"/>
        <v/>
      </c>
      <c r="I418" s="21" t="str">
        <f t="shared" si="42"/>
        <v/>
      </c>
      <c r="J418" s="21" t="str">
        <f t="shared" si="42"/>
        <v/>
      </c>
      <c r="K418" s="21" t="str">
        <f t="shared" si="42"/>
        <v/>
      </c>
      <c r="L418" s="21" t="str">
        <f t="shared" si="43"/>
        <v/>
      </c>
      <c r="M418" s="21">
        <f t="shared" si="43"/>
        <v>0</v>
      </c>
      <c r="N418" s="21">
        <f t="shared" si="43"/>
        <v>0</v>
      </c>
      <c r="O418" s="21">
        <f t="shared" si="43"/>
        <v>0</v>
      </c>
      <c r="P418" s="21">
        <f t="shared" si="43"/>
        <v>0</v>
      </c>
      <c r="Q418" s="21">
        <f t="shared" si="43"/>
        <v>0</v>
      </c>
      <c r="R418" s="21">
        <f t="shared" si="43"/>
        <v>0</v>
      </c>
      <c r="S418" s="18"/>
      <c r="T418" s="22" t="s">
        <v>261</v>
      </c>
    </row>
    <row r="419" spans="2:20" ht="14" x14ac:dyDescent="0.3">
      <c r="B419" s="21" t="str">
        <f t="shared" si="42"/>
        <v/>
      </c>
      <c r="C419" s="21" t="str">
        <f t="shared" si="42"/>
        <v/>
      </c>
      <c r="D419" s="21" t="str">
        <f t="shared" si="42"/>
        <v/>
      </c>
      <c r="E419" s="21" t="str">
        <f t="shared" si="42"/>
        <v/>
      </c>
      <c r="F419" s="21" t="str">
        <f t="shared" si="42"/>
        <v/>
      </c>
      <c r="G419" s="21" t="str">
        <f t="shared" si="42"/>
        <v/>
      </c>
      <c r="H419" s="21" t="str">
        <f t="shared" si="42"/>
        <v/>
      </c>
      <c r="I419" s="21" t="str">
        <f t="shared" si="42"/>
        <v/>
      </c>
      <c r="J419" s="21" t="str">
        <f t="shared" si="42"/>
        <v/>
      </c>
      <c r="K419" s="21" t="str">
        <f t="shared" si="42"/>
        <v/>
      </c>
      <c r="L419" s="21">
        <f t="shared" si="43"/>
        <v>244000</v>
      </c>
      <c r="M419" s="21">
        <f t="shared" si="43"/>
        <v>0</v>
      </c>
      <c r="N419" s="21">
        <f t="shared" si="43"/>
        <v>0</v>
      </c>
      <c r="O419" s="21">
        <f t="shared" si="43"/>
        <v>0</v>
      </c>
      <c r="P419" s="21">
        <f t="shared" si="43"/>
        <v>0</v>
      </c>
      <c r="Q419" s="21">
        <f t="shared" si="43"/>
        <v>0</v>
      </c>
      <c r="R419" s="21" t="str">
        <f t="shared" si="43"/>
        <v/>
      </c>
      <c r="S419" s="18"/>
      <c r="T419" s="22" t="s">
        <v>262</v>
      </c>
    </row>
    <row r="420" spans="2:20" ht="14" x14ac:dyDescent="0.3">
      <c r="B420" s="21" t="str">
        <f t="shared" si="42"/>
        <v/>
      </c>
      <c r="C420" s="21" t="str">
        <f t="shared" si="42"/>
        <v/>
      </c>
      <c r="D420" s="21" t="str">
        <f t="shared" si="42"/>
        <v/>
      </c>
      <c r="E420" s="21" t="str">
        <f t="shared" si="42"/>
        <v/>
      </c>
      <c r="F420" s="21" t="str">
        <f t="shared" si="42"/>
        <v/>
      </c>
      <c r="G420" s="21" t="str">
        <f t="shared" si="42"/>
        <v/>
      </c>
      <c r="H420" s="21" t="str">
        <f t="shared" si="42"/>
        <v/>
      </c>
      <c r="I420" s="21" t="str">
        <f t="shared" si="42"/>
        <v/>
      </c>
      <c r="J420" s="21" t="str">
        <f t="shared" si="42"/>
        <v/>
      </c>
      <c r="K420" s="21">
        <f t="shared" si="42"/>
        <v>248000</v>
      </c>
      <c r="L420" s="21">
        <f t="shared" si="42"/>
        <v>0</v>
      </c>
      <c r="M420" s="21">
        <f t="shared" si="42"/>
        <v>0</v>
      </c>
      <c r="N420" s="21">
        <f>IFERROR(VLOOKUP($B$416,$4:$126,MATCH($T420&amp;"/"&amp;N$348,$2:$2,0),FALSE),IFERROR(VLOOKUP($B$416,$4:$126,MATCH($T419&amp;"/"&amp;N$348,$2:$2,0),FALSE),IFERROR(VLOOKUP($B$416,$4:$126,MATCH($T418&amp;"/"&amp;N$348,$2:$2,0),FALSE),IFERROR(VLOOKUP($B$416,$4:$126,MATCH($T417&amp;"/"&amp;N$348,$2:$2,0),FALSE),""))))</f>
        <v>0</v>
      </c>
      <c r="O420" s="21">
        <f>IFERROR(VLOOKUP($B$416,$4:$126,MATCH($T420&amp;"/"&amp;O$348,$2:$2,0),FALSE),IFERROR(VLOOKUP($B$416,$4:$126,MATCH($T419&amp;"/"&amp;O$348,$2:$2,0),FALSE),IFERROR(VLOOKUP($B$416,$4:$126,MATCH($T418&amp;"/"&amp;O$348,$2:$2,0),FALSE),IFERROR(VLOOKUP($B$416,$4:$126,MATCH($T417&amp;"/"&amp;O$348,$2:$2,0),FALSE),""))))</f>
        <v>0</v>
      </c>
      <c r="P420" s="21">
        <f>IFERROR(VLOOKUP($B$416,$4:$126,MATCH($T420&amp;"/"&amp;P$348,$2:$2,0),FALSE),IFERROR(VLOOKUP($B$416,$4:$126,MATCH($T419&amp;"/"&amp;P$348,$2:$2,0),FALSE),IFERROR(VLOOKUP($B$416,$4:$126,MATCH($T418&amp;"/"&amp;P$348,$2:$2,0),FALSE),IFERROR(VLOOKUP($B$416,$4:$126,MATCH($T417&amp;"/"&amp;P$348,$2:$2,0),FALSE),""))))</f>
        <v>0</v>
      </c>
      <c r="Q420" s="21">
        <f>IFERROR(VLOOKUP($B$416,$4:$126,MATCH($T420&amp;"/"&amp;Q$348,$2:$2,0),FALSE),IFERROR(VLOOKUP($B$416,$4:$126,MATCH($T419&amp;"/"&amp;Q$348,$2:$2,0),FALSE),IFERROR(VLOOKUP($B$416,$4:$126,MATCH($T418&amp;"/"&amp;Q$348,$2:$2,0),FALSE),IFERROR(VLOOKUP($B$416,$4:$126,MATCH($T417&amp;"/"&amp;Q$348,$2:$2,0),FALSE),""))))</f>
        <v>0</v>
      </c>
      <c r="R420" s="21">
        <f>IFERROR(VLOOKUP($B$416,$4:$126,MATCH($T420&amp;"/"&amp;R$348,$2:$2,0),FALSE),IFERROR(VLOOKUP($B$416,$4:$126,MATCH($T419&amp;"/"&amp;R$348,$2:$2,0),FALSE),IFERROR(VLOOKUP($B$416,$4:$126,MATCH($T418&amp;"/"&amp;R$348,$2:$2,0),FALSE),IFERROR(VLOOKUP($B$416,$4:$126,MATCH($T417&amp;"/"&amp;R$348,$2:$2,0),FALSE),""))))</f>
        <v>0</v>
      </c>
      <c r="S420" s="18"/>
      <c r="T420" s="22" t="s">
        <v>263</v>
      </c>
    </row>
    <row r="421" spans="2:20" ht="14" x14ac:dyDescent="0.3">
      <c r="B421" s="23" t="e">
        <f t="shared" ref="B421:M421" si="44">+B420/B$402</f>
        <v>#VALUE!</v>
      </c>
      <c r="C421" s="23" t="e">
        <f t="shared" si="44"/>
        <v>#VALUE!</v>
      </c>
      <c r="D421" s="23" t="e">
        <f t="shared" si="44"/>
        <v>#VALUE!</v>
      </c>
      <c r="E421" s="23" t="e">
        <f t="shared" si="44"/>
        <v>#VALUE!</v>
      </c>
      <c r="F421" s="23" t="e">
        <f t="shared" si="44"/>
        <v>#VALUE!</v>
      </c>
      <c r="G421" s="23" t="e">
        <f t="shared" si="44"/>
        <v>#VALUE!</v>
      </c>
      <c r="H421" s="23" t="e">
        <f t="shared" si="44"/>
        <v>#VALUE!</v>
      </c>
      <c r="I421" s="23" t="e">
        <f t="shared" si="44"/>
        <v>#VALUE!</v>
      </c>
      <c r="J421" s="23" t="e">
        <f t="shared" si="44"/>
        <v>#VALUE!</v>
      </c>
      <c r="K421" s="23">
        <f t="shared" si="44"/>
        <v>0.1437560487676165</v>
      </c>
      <c r="L421" s="23">
        <f t="shared" si="44"/>
        <v>0</v>
      </c>
      <c r="M421" s="23">
        <f t="shared" si="44"/>
        <v>0</v>
      </c>
      <c r="N421" s="23">
        <f>+N420/N$402</f>
        <v>0</v>
      </c>
      <c r="O421" s="23">
        <f>+O420/O$402</f>
        <v>0</v>
      </c>
      <c r="P421" s="23">
        <f>+P420/P$402</f>
        <v>0</v>
      </c>
      <c r="Q421" s="23">
        <f>+Q420/Q$402</f>
        <v>0</v>
      </c>
      <c r="R421" s="23">
        <f>+R420/R$402</f>
        <v>0</v>
      </c>
      <c r="S421" s="18"/>
      <c r="T421" s="24" t="s">
        <v>264</v>
      </c>
    </row>
    <row r="422" spans="2:20" ht="14" x14ac:dyDescent="0.3">
      <c r="B422" s="201" t="s">
        <v>139</v>
      </c>
      <c r="C422" s="201"/>
      <c r="D422" s="201"/>
      <c r="E422" s="201"/>
      <c r="F422" s="201"/>
      <c r="G422" s="201"/>
      <c r="H422" s="201"/>
      <c r="I422" s="201"/>
      <c r="J422" s="201"/>
      <c r="K422" s="201"/>
      <c r="L422" s="201"/>
      <c r="M422" s="201"/>
      <c r="N422" s="201"/>
      <c r="O422" s="27"/>
      <c r="P422" s="27"/>
      <c r="Q422" s="27"/>
      <c r="R422" s="27"/>
      <c r="S422" s="18"/>
      <c r="T422" s="3"/>
    </row>
    <row r="423" spans="2:20" ht="14" x14ac:dyDescent="0.3">
      <c r="B423" s="21" t="str">
        <f t="shared" ref="B423:Q426" si="45">IFERROR(VLOOKUP($B$422,$4:$126,MATCH($T423&amp;"/"&amp;B$348,$2:$2,0),FALSE),"")</f>
        <v/>
      </c>
      <c r="C423" s="21" t="str">
        <f t="shared" si="45"/>
        <v/>
      </c>
      <c r="D423" s="21" t="str">
        <f t="shared" si="45"/>
        <v/>
      </c>
      <c r="E423" s="21" t="str">
        <f t="shared" si="45"/>
        <v/>
      </c>
      <c r="F423" s="21" t="str">
        <f t="shared" si="45"/>
        <v/>
      </c>
      <c r="G423" s="21" t="str">
        <f t="shared" si="45"/>
        <v/>
      </c>
      <c r="H423" s="21" t="str">
        <f t="shared" si="45"/>
        <v/>
      </c>
      <c r="I423" s="21" t="str">
        <f t="shared" si="45"/>
        <v/>
      </c>
      <c r="J423" s="21" t="str">
        <f t="shared" si="45"/>
        <v/>
      </c>
      <c r="K423" s="21" t="str">
        <f t="shared" si="45"/>
        <v/>
      </c>
      <c r="L423" s="21" t="str">
        <f t="shared" si="45"/>
        <v/>
      </c>
      <c r="M423" s="21">
        <f t="shared" si="45"/>
        <v>0</v>
      </c>
      <c r="N423" s="21">
        <f t="shared" si="45"/>
        <v>0</v>
      </c>
      <c r="O423" s="21">
        <f t="shared" si="45"/>
        <v>0</v>
      </c>
      <c r="P423" s="21">
        <f t="shared" si="45"/>
        <v>0</v>
      </c>
      <c r="Q423" s="21">
        <f t="shared" si="45"/>
        <v>0</v>
      </c>
      <c r="R423" s="21">
        <f t="shared" ref="L423:R425" si="46">IFERROR(VLOOKUP($B$422,$4:$126,MATCH($T423&amp;"/"&amp;R$348,$2:$2,0),FALSE),"")</f>
        <v>0</v>
      </c>
      <c r="S423" s="18"/>
      <c r="T423" s="22" t="s">
        <v>260</v>
      </c>
    </row>
    <row r="424" spans="2:20" ht="14" x14ac:dyDescent="0.3">
      <c r="B424" s="21" t="str">
        <f t="shared" si="45"/>
        <v/>
      </c>
      <c r="C424" s="21" t="str">
        <f t="shared" si="45"/>
        <v/>
      </c>
      <c r="D424" s="21" t="str">
        <f t="shared" si="45"/>
        <v/>
      </c>
      <c r="E424" s="21" t="str">
        <f t="shared" si="45"/>
        <v/>
      </c>
      <c r="F424" s="21" t="str">
        <f t="shared" si="45"/>
        <v/>
      </c>
      <c r="G424" s="21" t="str">
        <f t="shared" si="45"/>
        <v/>
      </c>
      <c r="H424" s="21" t="str">
        <f t="shared" si="45"/>
        <v/>
      </c>
      <c r="I424" s="21" t="str">
        <f t="shared" si="45"/>
        <v/>
      </c>
      <c r="J424" s="21" t="str">
        <f t="shared" si="45"/>
        <v/>
      </c>
      <c r="K424" s="21" t="str">
        <f t="shared" si="45"/>
        <v/>
      </c>
      <c r="L424" s="21" t="str">
        <f t="shared" si="46"/>
        <v/>
      </c>
      <c r="M424" s="21">
        <f t="shared" si="46"/>
        <v>0</v>
      </c>
      <c r="N424" s="21">
        <f t="shared" si="46"/>
        <v>0</v>
      </c>
      <c r="O424" s="21">
        <f t="shared" si="46"/>
        <v>0</v>
      </c>
      <c r="P424" s="21">
        <f t="shared" si="46"/>
        <v>0</v>
      </c>
      <c r="Q424" s="21">
        <f t="shared" si="46"/>
        <v>0</v>
      </c>
      <c r="R424" s="21">
        <f t="shared" si="46"/>
        <v>0</v>
      </c>
      <c r="S424" s="18"/>
      <c r="T424" s="22" t="s">
        <v>261</v>
      </c>
    </row>
    <row r="425" spans="2:20" ht="14" x14ac:dyDescent="0.3">
      <c r="B425" s="21" t="str">
        <f t="shared" si="45"/>
        <v/>
      </c>
      <c r="C425" s="21" t="str">
        <f t="shared" si="45"/>
        <v/>
      </c>
      <c r="D425" s="21" t="str">
        <f t="shared" si="45"/>
        <v/>
      </c>
      <c r="E425" s="21" t="str">
        <f t="shared" si="45"/>
        <v/>
      </c>
      <c r="F425" s="21" t="str">
        <f t="shared" si="45"/>
        <v/>
      </c>
      <c r="G425" s="21" t="str">
        <f t="shared" si="45"/>
        <v/>
      </c>
      <c r="H425" s="21" t="str">
        <f t="shared" si="45"/>
        <v/>
      </c>
      <c r="I425" s="21" t="str">
        <f t="shared" si="45"/>
        <v/>
      </c>
      <c r="J425" s="21" t="str">
        <f t="shared" si="45"/>
        <v/>
      </c>
      <c r="K425" s="21" t="str">
        <f t="shared" si="45"/>
        <v/>
      </c>
      <c r="L425" s="21">
        <f t="shared" si="46"/>
        <v>519000</v>
      </c>
      <c r="M425" s="21">
        <f t="shared" si="46"/>
        <v>0</v>
      </c>
      <c r="N425" s="21">
        <f t="shared" si="46"/>
        <v>0</v>
      </c>
      <c r="O425" s="21">
        <f t="shared" si="46"/>
        <v>0</v>
      </c>
      <c r="P425" s="21">
        <f t="shared" si="46"/>
        <v>0</v>
      </c>
      <c r="Q425" s="21">
        <f t="shared" si="46"/>
        <v>0</v>
      </c>
      <c r="R425" s="21" t="str">
        <f t="shared" si="46"/>
        <v/>
      </c>
      <c r="S425" s="18"/>
      <c r="T425" s="22" t="s">
        <v>262</v>
      </c>
    </row>
    <row r="426" spans="2:20" ht="14" x14ac:dyDescent="0.3">
      <c r="B426" s="21" t="str">
        <f t="shared" si="45"/>
        <v/>
      </c>
      <c r="C426" s="21" t="str">
        <f t="shared" si="45"/>
        <v/>
      </c>
      <c r="D426" s="21" t="str">
        <f t="shared" si="45"/>
        <v/>
      </c>
      <c r="E426" s="21" t="str">
        <f t="shared" si="45"/>
        <v/>
      </c>
      <c r="F426" s="21" t="str">
        <f t="shared" si="45"/>
        <v/>
      </c>
      <c r="G426" s="21" t="str">
        <f t="shared" si="45"/>
        <v/>
      </c>
      <c r="H426" s="21" t="str">
        <f t="shared" si="45"/>
        <v/>
      </c>
      <c r="I426" s="21" t="str">
        <f t="shared" si="45"/>
        <v/>
      </c>
      <c r="J426" s="21" t="str">
        <f t="shared" si="45"/>
        <v/>
      </c>
      <c r="K426" s="21">
        <f t="shared" si="45"/>
        <v>381000</v>
      </c>
      <c r="L426" s="21">
        <f t="shared" si="45"/>
        <v>0</v>
      </c>
      <c r="M426" s="21">
        <f t="shared" si="45"/>
        <v>0</v>
      </c>
      <c r="N426" s="21">
        <f>IFERROR(VLOOKUP($B$422,$4:$126,MATCH($T426&amp;"/"&amp;N$348,$2:$2,0),FALSE),IFERROR(VLOOKUP($B$422,$4:$126,MATCH($T425&amp;"/"&amp;N$348,$2:$2,0),FALSE),IFERROR(VLOOKUP($B$422,$4:$126,MATCH($T424&amp;"/"&amp;N$348,$2:$2,0),FALSE),IFERROR(VLOOKUP($B$422,$4:$126,MATCH($T423&amp;"/"&amp;N$348,$2:$2,0),FALSE),""))))</f>
        <v>0</v>
      </c>
      <c r="O426" s="21">
        <f>IFERROR(VLOOKUP($B$422,$4:$126,MATCH($T426&amp;"/"&amp;O$348,$2:$2,0),FALSE),IFERROR(VLOOKUP($B$422,$4:$126,MATCH($T425&amp;"/"&amp;O$348,$2:$2,0),FALSE),IFERROR(VLOOKUP($B$422,$4:$126,MATCH($T424&amp;"/"&amp;O$348,$2:$2,0),FALSE),IFERROR(VLOOKUP($B$422,$4:$126,MATCH($T423&amp;"/"&amp;O$348,$2:$2,0),FALSE),""))))</f>
        <v>0</v>
      </c>
      <c r="P426" s="21">
        <f>IFERROR(VLOOKUP($B$422,$4:$126,MATCH($T426&amp;"/"&amp;P$348,$2:$2,0),FALSE),IFERROR(VLOOKUP($B$422,$4:$126,MATCH($T425&amp;"/"&amp;P$348,$2:$2,0),FALSE),IFERROR(VLOOKUP($B$422,$4:$126,MATCH($T424&amp;"/"&amp;P$348,$2:$2,0),FALSE),IFERROR(VLOOKUP($B$422,$4:$126,MATCH($T423&amp;"/"&amp;P$348,$2:$2,0),FALSE),""))))</f>
        <v>0</v>
      </c>
      <c r="Q426" s="21">
        <f>IFERROR(VLOOKUP($B$422,$4:$126,MATCH($T426&amp;"/"&amp;Q$348,$2:$2,0),FALSE),IFERROR(VLOOKUP($B$422,$4:$126,MATCH($T425&amp;"/"&amp;Q$348,$2:$2,0),FALSE),IFERROR(VLOOKUP($B$422,$4:$126,MATCH($T424&amp;"/"&amp;Q$348,$2:$2,0),FALSE),IFERROR(VLOOKUP($B$422,$4:$126,MATCH($T423&amp;"/"&amp;Q$348,$2:$2,0),FALSE),""))))</f>
        <v>0</v>
      </c>
      <c r="R426" s="21">
        <f>IFERROR(VLOOKUP($B$422,$4:$126,MATCH($T426&amp;"/"&amp;R$348,$2:$2,0),FALSE),IFERROR(VLOOKUP($B$422,$4:$126,MATCH($T425&amp;"/"&amp;R$348,$2:$2,0),FALSE),IFERROR(VLOOKUP($B$422,$4:$126,MATCH($T424&amp;"/"&amp;R$348,$2:$2,0),FALSE),IFERROR(VLOOKUP($B$422,$4:$126,MATCH($T423&amp;"/"&amp;R$348,$2:$2,0),FALSE),""))))</f>
        <v>0</v>
      </c>
      <c r="S426" s="18"/>
      <c r="T426" s="22" t="s">
        <v>263</v>
      </c>
    </row>
    <row r="427" spans="2:20" ht="14" x14ac:dyDescent="0.3">
      <c r="B427" s="23" t="e">
        <f t="shared" ref="B427:M427" si="47">+B426/B$402</f>
        <v>#VALUE!</v>
      </c>
      <c r="C427" s="23" t="e">
        <f t="shared" si="47"/>
        <v>#VALUE!</v>
      </c>
      <c r="D427" s="23" t="e">
        <f t="shared" si="47"/>
        <v>#VALUE!</v>
      </c>
      <c r="E427" s="23" t="e">
        <f t="shared" si="47"/>
        <v>#VALUE!</v>
      </c>
      <c r="F427" s="23" t="e">
        <f t="shared" si="47"/>
        <v>#VALUE!</v>
      </c>
      <c r="G427" s="23" t="e">
        <f t="shared" si="47"/>
        <v>#VALUE!</v>
      </c>
      <c r="H427" s="23" t="e">
        <f t="shared" si="47"/>
        <v>#VALUE!</v>
      </c>
      <c r="I427" s="23" t="e">
        <f t="shared" si="47"/>
        <v>#VALUE!</v>
      </c>
      <c r="J427" s="23" t="e">
        <f t="shared" si="47"/>
        <v>#VALUE!</v>
      </c>
      <c r="K427" s="23">
        <f t="shared" si="47"/>
        <v>0.2208510265341205</v>
      </c>
      <c r="L427" s="23">
        <f t="shared" si="47"/>
        <v>0</v>
      </c>
      <c r="M427" s="23">
        <f t="shared" si="47"/>
        <v>0</v>
      </c>
      <c r="N427" s="23">
        <f>+N426/N$402</f>
        <v>0</v>
      </c>
      <c r="O427" s="23">
        <f>+O426/O$402</f>
        <v>0</v>
      </c>
      <c r="P427" s="23">
        <f>+P426/P$402</f>
        <v>0</v>
      </c>
      <c r="Q427" s="23">
        <f>+Q426/Q$402</f>
        <v>0</v>
      </c>
      <c r="R427" s="23">
        <f>+R426/R$402</f>
        <v>0</v>
      </c>
      <c r="S427" s="18"/>
      <c r="T427" s="24" t="s">
        <v>264</v>
      </c>
    </row>
    <row r="428" spans="2:20" ht="14" x14ac:dyDescent="0.3">
      <c r="B428" s="201" t="s">
        <v>140</v>
      </c>
      <c r="C428" s="201"/>
      <c r="D428" s="201"/>
      <c r="E428" s="201"/>
      <c r="F428" s="201"/>
      <c r="G428" s="201"/>
      <c r="H428" s="201"/>
      <c r="I428" s="201"/>
      <c r="J428" s="201"/>
      <c r="K428" s="201"/>
      <c r="L428" s="201"/>
      <c r="M428" s="201"/>
      <c r="N428" s="201"/>
      <c r="O428" s="27"/>
      <c r="P428" s="27"/>
      <c r="Q428" s="27"/>
      <c r="R428" s="27"/>
      <c r="S428" s="18"/>
      <c r="T428" s="3"/>
    </row>
    <row r="429" spans="2:20" ht="14" x14ac:dyDescent="0.3">
      <c r="B429" s="21" t="str">
        <f t="shared" ref="B429:Q432" si="48">IFERROR(VLOOKUP($B$428,$4:$126,MATCH($T429&amp;"/"&amp;B$348,$2:$2,0),FALSE),"")</f>
        <v/>
      </c>
      <c r="C429" s="21" t="str">
        <f t="shared" si="48"/>
        <v/>
      </c>
      <c r="D429" s="21" t="str">
        <f t="shared" si="48"/>
        <v/>
      </c>
      <c r="E429" s="21" t="str">
        <f t="shared" si="48"/>
        <v/>
      </c>
      <c r="F429" s="21" t="str">
        <f t="shared" si="48"/>
        <v/>
      </c>
      <c r="G429" s="21" t="str">
        <f t="shared" si="48"/>
        <v/>
      </c>
      <c r="H429" s="21" t="str">
        <f t="shared" si="48"/>
        <v/>
      </c>
      <c r="I429" s="21" t="str">
        <f t="shared" si="48"/>
        <v/>
      </c>
      <c r="J429" s="21" t="str">
        <f t="shared" si="48"/>
        <v/>
      </c>
      <c r="K429" s="21" t="str">
        <f t="shared" si="48"/>
        <v/>
      </c>
      <c r="L429" s="21" t="str">
        <f t="shared" si="48"/>
        <v/>
      </c>
      <c r="M429" s="21">
        <f t="shared" si="48"/>
        <v>0</v>
      </c>
      <c r="N429" s="21">
        <f t="shared" si="48"/>
        <v>0</v>
      </c>
      <c r="O429" s="21">
        <f t="shared" si="48"/>
        <v>0</v>
      </c>
      <c r="P429" s="21">
        <f t="shared" si="48"/>
        <v>0</v>
      </c>
      <c r="Q429" s="21">
        <f t="shared" si="48"/>
        <v>0</v>
      </c>
      <c r="R429" s="21">
        <f t="shared" ref="L429:R431" si="49">IFERROR(VLOOKUP($B$428,$4:$126,MATCH($T429&amp;"/"&amp;R$348,$2:$2,0),FALSE),"")</f>
        <v>0</v>
      </c>
      <c r="S429" s="18"/>
      <c r="T429" s="22" t="s">
        <v>260</v>
      </c>
    </row>
    <row r="430" spans="2:20" ht="14" x14ac:dyDescent="0.3">
      <c r="B430" s="21" t="str">
        <f t="shared" si="48"/>
        <v/>
      </c>
      <c r="C430" s="21" t="str">
        <f t="shared" si="48"/>
        <v/>
      </c>
      <c r="D430" s="21" t="str">
        <f t="shared" si="48"/>
        <v/>
      </c>
      <c r="E430" s="21" t="str">
        <f t="shared" si="48"/>
        <v/>
      </c>
      <c r="F430" s="21" t="str">
        <f t="shared" si="48"/>
        <v/>
      </c>
      <c r="G430" s="21" t="str">
        <f t="shared" si="48"/>
        <v/>
      </c>
      <c r="H430" s="21" t="str">
        <f t="shared" si="48"/>
        <v/>
      </c>
      <c r="I430" s="21" t="str">
        <f t="shared" si="48"/>
        <v/>
      </c>
      <c r="J430" s="21" t="str">
        <f t="shared" si="48"/>
        <v/>
      </c>
      <c r="K430" s="21" t="str">
        <f t="shared" si="48"/>
        <v/>
      </c>
      <c r="L430" s="21" t="str">
        <f t="shared" si="49"/>
        <v/>
      </c>
      <c r="M430" s="21">
        <f t="shared" si="49"/>
        <v>0</v>
      </c>
      <c r="N430" s="21">
        <f t="shared" si="49"/>
        <v>0</v>
      </c>
      <c r="O430" s="21">
        <f t="shared" si="49"/>
        <v>0</v>
      </c>
      <c r="P430" s="21">
        <f t="shared" si="49"/>
        <v>0</v>
      </c>
      <c r="Q430" s="21">
        <f t="shared" si="49"/>
        <v>0</v>
      </c>
      <c r="R430" s="21">
        <f t="shared" si="49"/>
        <v>0</v>
      </c>
      <c r="S430" s="18"/>
      <c r="T430" s="22" t="s">
        <v>261</v>
      </c>
    </row>
    <row r="431" spans="2:20" ht="14" x14ac:dyDescent="0.3">
      <c r="B431" s="21" t="str">
        <f t="shared" si="48"/>
        <v/>
      </c>
      <c r="C431" s="21" t="str">
        <f t="shared" si="48"/>
        <v/>
      </c>
      <c r="D431" s="21" t="str">
        <f t="shared" si="48"/>
        <v/>
      </c>
      <c r="E431" s="21" t="str">
        <f t="shared" si="48"/>
        <v/>
      </c>
      <c r="F431" s="21" t="str">
        <f t="shared" si="48"/>
        <v/>
      </c>
      <c r="G431" s="21" t="str">
        <f t="shared" si="48"/>
        <v/>
      </c>
      <c r="H431" s="21" t="str">
        <f t="shared" si="48"/>
        <v/>
      </c>
      <c r="I431" s="21" t="str">
        <f t="shared" si="48"/>
        <v/>
      </c>
      <c r="J431" s="21" t="str">
        <f t="shared" si="48"/>
        <v/>
      </c>
      <c r="K431" s="21" t="str">
        <f t="shared" si="48"/>
        <v/>
      </c>
      <c r="L431" s="21">
        <f t="shared" si="49"/>
        <v>763000</v>
      </c>
      <c r="M431" s="21">
        <f t="shared" si="49"/>
        <v>0</v>
      </c>
      <c r="N431" s="21">
        <f t="shared" si="49"/>
        <v>0</v>
      </c>
      <c r="O431" s="21">
        <f t="shared" si="49"/>
        <v>0</v>
      </c>
      <c r="P431" s="21">
        <f t="shared" si="49"/>
        <v>0</v>
      </c>
      <c r="Q431" s="21">
        <f t="shared" si="49"/>
        <v>0</v>
      </c>
      <c r="R431" s="21" t="str">
        <f t="shared" si="49"/>
        <v/>
      </c>
      <c r="S431" s="18"/>
      <c r="T431" s="22" t="s">
        <v>262</v>
      </c>
    </row>
    <row r="432" spans="2:20" ht="14" x14ac:dyDescent="0.3">
      <c r="B432" s="21" t="str">
        <f t="shared" si="48"/>
        <v/>
      </c>
      <c r="C432" s="21" t="str">
        <f t="shared" si="48"/>
        <v/>
      </c>
      <c r="D432" s="21" t="str">
        <f t="shared" si="48"/>
        <v/>
      </c>
      <c r="E432" s="21" t="str">
        <f t="shared" si="48"/>
        <v/>
      </c>
      <c r="F432" s="21" t="str">
        <f t="shared" si="48"/>
        <v/>
      </c>
      <c r="G432" s="21" t="str">
        <f t="shared" si="48"/>
        <v/>
      </c>
      <c r="H432" s="21" t="str">
        <f t="shared" si="48"/>
        <v/>
      </c>
      <c r="I432" s="21" t="str">
        <f t="shared" si="48"/>
        <v/>
      </c>
      <c r="J432" s="21" t="str">
        <f t="shared" si="48"/>
        <v/>
      </c>
      <c r="K432" s="21">
        <f t="shared" si="48"/>
        <v>629000</v>
      </c>
      <c r="L432" s="21">
        <f t="shared" si="48"/>
        <v>0</v>
      </c>
      <c r="M432" s="21">
        <f t="shared" si="48"/>
        <v>0</v>
      </c>
      <c r="N432" s="21">
        <f>IFERROR(VLOOKUP($B$428,$4:$126,MATCH($T432&amp;"/"&amp;N$348,$2:$2,0),FALSE),IFERROR(VLOOKUP($B$428,$4:$126,MATCH($T431&amp;"/"&amp;N$348,$2:$2,0),FALSE),IFERROR(VLOOKUP($B$428,$4:$126,MATCH($T430&amp;"/"&amp;N$348,$2:$2,0),FALSE),IFERROR(VLOOKUP($B$428,$4:$126,MATCH($T429&amp;"/"&amp;N$348,$2:$2,0),FALSE),""))))</f>
        <v>0</v>
      </c>
      <c r="O432" s="21">
        <f>IFERROR(VLOOKUP($B$428,$4:$126,MATCH($T432&amp;"/"&amp;O$348,$2:$2,0),FALSE),IFERROR(VLOOKUP($B$428,$4:$126,MATCH($T431&amp;"/"&amp;O$348,$2:$2,0),FALSE),IFERROR(VLOOKUP($B$428,$4:$126,MATCH($T430&amp;"/"&amp;O$348,$2:$2,0),FALSE),IFERROR(VLOOKUP($B$428,$4:$126,MATCH($T429&amp;"/"&amp;O$348,$2:$2,0),FALSE),""))))</f>
        <v>0</v>
      </c>
      <c r="P432" s="21">
        <f>IFERROR(VLOOKUP($B$428,$4:$126,MATCH($T432&amp;"/"&amp;P$348,$2:$2,0),FALSE),IFERROR(VLOOKUP($B$428,$4:$126,MATCH($T431&amp;"/"&amp;P$348,$2:$2,0),FALSE),IFERROR(VLOOKUP($B$428,$4:$126,MATCH($T430&amp;"/"&amp;P$348,$2:$2,0),FALSE),IFERROR(VLOOKUP($B$428,$4:$126,MATCH($T429&amp;"/"&amp;P$348,$2:$2,0),FALSE),""))))</f>
        <v>0</v>
      </c>
      <c r="Q432" s="21">
        <f>IFERROR(VLOOKUP($B$428,$4:$126,MATCH($T432&amp;"/"&amp;Q$348,$2:$2,0),FALSE),IFERROR(VLOOKUP($B$428,$4:$126,MATCH($T431&amp;"/"&amp;Q$348,$2:$2,0),FALSE),IFERROR(VLOOKUP($B$428,$4:$126,MATCH($T430&amp;"/"&amp;Q$348,$2:$2,0),FALSE),IFERROR(VLOOKUP($B$428,$4:$126,MATCH($T429&amp;"/"&amp;Q$348,$2:$2,0),FALSE),""))))</f>
        <v>0</v>
      </c>
      <c r="R432" s="21">
        <f>IFERROR(VLOOKUP($B$428,$4:$126,MATCH($T432&amp;"/"&amp;R$348,$2:$2,0),FALSE),IFERROR(VLOOKUP($B$428,$4:$126,MATCH($T431&amp;"/"&amp;R$348,$2:$2,0),FALSE),IFERROR(VLOOKUP($B$428,$4:$126,MATCH($T430&amp;"/"&amp;R$348,$2:$2,0),FALSE),IFERROR(VLOOKUP($B$428,$4:$126,MATCH($T429&amp;"/"&amp;R$348,$2:$2,0),FALSE),""))))</f>
        <v>0</v>
      </c>
      <c r="S432" s="18"/>
      <c r="T432" s="22" t="s">
        <v>263</v>
      </c>
    </row>
    <row r="433" spans="1:20" s="32" customFormat="1" ht="14" x14ac:dyDescent="0.3">
      <c r="A433" s="29"/>
      <c r="B433" s="30" t="e">
        <f t="shared" ref="B433:R433" si="50">+B432/B$457</f>
        <v>#VALUE!</v>
      </c>
      <c r="C433" s="30" t="e">
        <f t="shared" si="50"/>
        <v>#VALUE!</v>
      </c>
      <c r="D433" s="30" t="e">
        <f t="shared" si="50"/>
        <v>#VALUE!</v>
      </c>
      <c r="E433" s="30" t="e">
        <f t="shared" si="50"/>
        <v>#VALUE!</v>
      </c>
      <c r="F433" s="30" t="e">
        <f t="shared" si="50"/>
        <v>#VALUE!</v>
      </c>
      <c r="G433" s="30" t="e">
        <f t="shared" si="50"/>
        <v>#VALUE!</v>
      </c>
      <c r="H433" s="30" t="e">
        <f t="shared" si="50"/>
        <v>#VALUE!</v>
      </c>
      <c r="I433" s="30" t="e">
        <f t="shared" si="50"/>
        <v>#VALUE!</v>
      </c>
      <c r="J433" s="30" t="e">
        <f t="shared" si="50"/>
        <v>#VALUE!</v>
      </c>
      <c r="K433" s="30">
        <f t="shared" si="50"/>
        <v>3.3617863025219652</v>
      </c>
      <c r="L433" s="30">
        <f t="shared" si="50"/>
        <v>0</v>
      </c>
      <c r="M433" s="30">
        <f t="shared" si="50"/>
        <v>0</v>
      </c>
      <c r="N433" s="30">
        <f t="shared" si="50"/>
        <v>0</v>
      </c>
      <c r="O433" s="30">
        <f t="shared" si="50"/>
        <v>0</v>
      </c>
      <c r="P433" s="30">
        <f t="shared" si="50"/>
        <v>0</v>
      </c>
      <c r="Q433" s="30">
        <f t="shared" si="50"/>
        <v>0</v>
      </c>
      <c r="R433" s="30">
        <f t="shared" si="50"/>
        <v>0</v>
      </c>
      <c r="S433" s="18"/>
      <c r="T433" s="31" t="s">
        <v>266</v>
      </c>
    </row>
    <row r="434" spans="1:20" ht="14" x14ac:dyDescent="0.3">
      <c r="A434" s="16"/>
      <c r="B434" s="201" t="s">
        <v>89</v>
      </c>
      <c r="C434" s="201"/>
      <c r="D434" s="201"/>
      <c r="E434" s="201"/>
      <c r="F434" s="201"/>
      <c r="G434" s="201"/>
      <c r="H434" s="201"/>
      <c r="I434" s="201"/>
      <c r="J434" s="201"/>
      <c r="K434" s="201"/>
      <c r="L434" s="201"/>
      <c r="M434" s="201"/>
      <c r="N434" s="201"/>
      <c r="O434" s="27"/>
      <c r="P434" s="27"/>
      <c r="Q434" s="27"/>
      <c r="R434" s="27"/>
      <c r="S434" s="18"/>
      <c r="T434" s="3"/>
    </row>
    <row r="435" spans="1:20" ht="14" x14ac:dyDescent="0.3">
      <c r="B435" s="21" t="str">
        <f t="shared" ref="B435:Q438" si="51">IFERROR(VLOOKUP($B$434,$4:$126,MATCH($T435&amp;"/"&amp;B$348,$2:$2,0),FALSE),"")</f>
        <v/>
      </c>
      <c r="C435" s="21" t="str">
        <f t="shared" si="51"/>
        <v/>
      </c>
      <c r="D435" s="21" t="str">
        <f t="shared" si="51"/>
        <v/>
      </c>
      <c r="E435" s="21" t="str">
        <f t="shared" si="51"/>
        <v/>
      </c>
      <c r="F435" s="21" t="str">
        <f t="shared" si="51"/>
        <v/>
      </c>
      <c r="G435" s="21" t="str">
        <f t="shared" si="51"/>
        <v/>
      </c>
      <c r="H435" s="21" t="str">
        <f t="shared" si="51"/>
        <v/>
      </c>
      <c r="I435" s="21" t="str">
        <f t="shared" si="51"/>
        <v/>
      </c>
      <c r="J435" s="21" t="str">
        <f t="shared" si="51"/>
        <v/>
      </c>
      <c r="K435" s="21" t="str">
        <f t="shared" si="51"/>
        <v/>
      </c>
      <c r="L435" s="21" t="str">
        <f t="shared" si="51"/>
        <v/>
      </c>
      <c r="M435" s="21">
        <f t="shared" si="51"/>
        <v>308534</v>
      </c>
      <c r="N435" s="21">
        <f t="shared" si="51"/>
        <v>700576</v>
      </c>
      <c r="O435" s="21">
        <f t="shared" si="51"/>
        <v>662267</v>
      </c>
      <c r="P435" s="21">
        <f t="shared" si="51"/>
        <v>679860</v>
      </c>
      <c r="Q435" s="21">
        <f t="shared" si="51"/>
        <v>755678</v>
      </c>
      <c r="R435" s="21">
        <f t="shared" ref="L435:R437" si="52">IFERROR(VLOOKUP($B$434,$4:$126,MATCH($T435&amp;"/"&amp;R$348,$2:$2,0),FALSE),"")</f>
        <v>844169</v>
      </c>
      <c r="S435" s="18"/>
      <c r="T435" s="22" t="s">
        <v>260</v>
      </c>
    </row>
    <row r="436" spans="1:20" ht="14" x14ac:dyDescent="0.3">
      <c r="B436" s="21" t="str">
        <f t="shared" si="51"/>
        <v/>
      </c>
      <c r="C436" s="21" t="str">
        <f t="shared" si="51"/>
        <v/>
      </c>
      <c r="D436" s="21" t="str">
        <f t="shared" si="51"/>
        <v/>
      </c>
      <c r="E436" s="21" t="str">
        <f t="shared" si="51"/>
        <v/>
      </c>
      <c r="F436" s="21" t="str">
        <f t="shared" si="51"/>
        <v/>
      </c>
      <c r="G436" s="21" t="str">
        <f t="shared" si="51"/>
        <v/>
      </c>
      <c r="H436" s="21" t="str">
        <f t="shared" si="51"/>
        <v/>
      </c>
      <c r="I436" s="21" t="str">
        <f t="shared" si="51"/>
        <v/>
      </c>
      <c r="J436" s="21" t="str">
        <f t="shared" si="51"/>
        <v/>
      </c>
      <c r="K436" s="21" t="str">
        <f t="shared" si="51"/>
        <v/>
      </c>
      <c r="L436" s="21" t="str">
        <f t="shared" si="52"/>
        <v/>
      </c>
      <c r="M436" s="21">
        <f t="shared" si="52"/>
        <v>362180</v>
      </c>
      <c r="N436" s="21">
        <f t="shared" si="52"/>
        <v>697801</v>
      </c>
      <c r="O436" s="21">
        <f t="shared" si="52"/>
        <v>664158</v>
      </c>
      <c r="P436" s="21">
        <f t="shared" si="52"/>
        <v>751637</v>
      </c>
      <c r="Q436" s="21">
        <f t="shared" si="52"/>
        <v>850678</v>
      </c>
      <c r="R436" s="21">
        <f t="shared" si="52"/>
        <v>945421</v>
      </c>
      <c r="S436" s="18"/>
      <c r="T436" s="22" t="s">
        <v>261</v>
      </c>
    </row>
    <row r="437" spans="1:20" ht="14" x14ac:dyDescent="0.3">
      <c r="B437" s="21" t="str">
        <f t="shared" si="51"/>
        <v/>
      </c>
      <c r="C437" s="21" t="str">
        <f t="shared" si="51"/>
        <v/>
      </c>
      <c r="D437" s="21" t="str">
        <f t="shared" si="51"/>
        <v/>
      </c>
      <c r="E437" s="21" t="str">
        <f t="shared" si="51"/>
        <v/>
      </c>
      <c r="F437" s="21" t="str">
        <f t="shared" si="51"/>
        <v/>
      </c>
      <c r="G437" s="21" t="str">
        <f t="shared" si="51"/>
        <v/>
      </c>
      <c r="H437" s="21" t="str">
        <f t="shared" si="51"/>
        <v/>
      </c>
      <c r="I437" s="21" t="str">
        <f t="shared" si="51"/>
        <v/>
      </c>
      <c r="J437" s="21" t="str">
        <f t="shared" si="51"/>
        <v/>
      </c>
      <c r="K437" s="21" t="str">
        <f t="shared" si="51"/>
        <v/>
      </c>
      <c r="L437" s="21">
        <f t="shared" si="52"/>
        <v>827347</v>
      </c>
      <c r="M437" s="21">
        <f t="shared" si="52"/>
        <v>317712</v>
      </c>
      <c r="N437" s="21">
        <f t="shared" si="52"/>
        <v>661832</v>
      </c>
      <c r="O437" s="21">
        <f t="shared" si="52"/>
        <v>718407</v>
      </c>
      <c r="P437" s="21">
        <f t="shared" si="52"/>
        <v>729986</v>
      </c>
      <c r="Q437" s="21">
        <f t="shared" si="52"/>
        <v>792163</v>
      </c>
      <c r="R437" s="21" t="str">
        <f t="shared" si="52"/>
        <v/>
      </c>
      <c r="S437" s="18"/>
      <c r="T437" s="22" t="s">
        <v>262</v>
      </c>
    </row>
    <row r="438" spans="1:20" ht="14" x14ac:dyDescent="0.3">
      <c r="B438" s="21" t="str">
        <f t="shared" si="51"/>
        <v/>
      </c>
      <c r="C438" s="21" t="str">
        <f t="shared" si="51"/>
        <v/>
      </c>
      <c r="D438" s="21" t="str">
        <f t="shared" si="51"/>
        <v/>
      </c>
      <c r="E438" s="21" t="str">
        <f t="shared" si="51"/>
        <v/>
      </c>
      <c r="F438" s="21" t="str">
        <f t="shared" si="51"/>
        <v/>
      </c>
      <c r="G438" s="21" t="str">
        <f t="shared" si="51"/>
        <v/>
      </c>
      <c r="H438" s="21" t="str">
        <f t="shared" si="51"/>
        <v/>
      </c>
      <c r="I438" s="21" t="str">
        <f t="shared" si="51"/>
        <v/>
      </c>
      <c r="J438" s="21" t="str">
        <f t="shared" si="51"/>
        <v/>
      </c>
      <c r="K438" s="21">
        <f t="shared" si="51"/>
        <v>689207.82</v>
      </c>
      <c r="L438" s="21">
        <f t="shared" si="51"/>
        <v>303590.03999999998</v>
      </c>
      <c r="M438" s="21">
        <f t="shared" si="51"/>
        <v>310669</v>
      </c>
      <c r="N438" s="21">
        <f>IFERROR(VLOOKUP($B$434,$4:$126,MATCH($T438&amp;"/"&amp;N$348,$2:$2,0),FALSE),IFERROR(VLOOKUP($B$434,$4:$126,MATCH($T437&amp;"/"&amp;N$348,$2:$2,0),FALSE),IFERROR(VLOOKUP($B$434,$4:$126,MATCH($T436&amp;"/"&amp;N$348,$2:$2,0),FALSE),IFERROR(VLOOKUP($B$434,$4:$126,MATCH($T435&amp;"/"&amp;N$348,$2:$2,0),FALSE),""))))</f>
        <v>663410</v>
      </c>
      <c r="O438" s="21">
        <f>IFERROR(VLOOKUP($B$434,$4:$126,MATCH($T438&amp;"/"&amp;O$348,$2:$2,0),FALSE),IFERROR(VLOOKUP($B$434,$4:$126,MATCH($T437&amp;"/"&amp;O$348,$2:$2,0),FALSE),IFERROR(VLOOKUP($B$434,$4:$126,MATCH($T436&amp;"/"&amp;O$348,$2:$2,0),FALSE),IFERROR(VLOOKUP($B$434,$4:$126,MATCH($T435&amp;"/"&amp;O$348,$2:$2,0),FALSE),""))))</f>
        <v>683924.16</v>
      </c>
      <c r="P438" s="21">
        <f>IFERROR(VLOOKUP($B$434,$4:$126,MATCH($T438&amp;"/"&amp;P$348,$2:$2,0),FALSE),IFERROR(VLOOKUP($B$434,$4:$126,MATCH($T437&amp;"/"&amp;P$348,$2:$2,0),FALSE),IFERROR(VLOOKUP($B$434,$4:$126,MATCH($T436&amp;"/"&amp;P$348,$2:$2,0),FALSE),IFERROR(VLOOKUP($B$434,$4:$126,MATCH($T435&amp;"/"&amp;P$348,$2:$2,0),FALSE),""))))</f>
        <v>765750.09</v>
      </c>
      <c r="Q438" s="21">
        <f>IFERROR(VLOOKUP($B$434,$4:$126,MATCH($T438&amp;"/"&amp;Q$348,$2:$2,0),FALSE),IFERROR(VLOOKUP($B$434,$4:$126,MATCH($T437&amp;"/"&amp;Q$348,$2:$2,0),FALSE),IFERROR(VLOOKUP($B$434,$4:$126,MATCH($T436&amp;"/"&amp;Q$348,$2:$2,0),FALSE),IFERROR(VLOOKUP($B$434,$4:$126,MATCH($T435&amp;"/"&amp;Q$348,$2:$2,0),FALSE),""))))</f>
        <v>792980.63</v>
      </c>
      <c r="R438" s="21">
        <f>IFERROR(VLOOKUP($B$434,$4:$126,MATCH($T438&amp;"/"&amp;R$348,$2:$2,0),FALSE),IFERROR(VLOOKUP($B$434,$4:$126,MATCH($T437&amp;"/"&amp;R$348,$2:$2,0),FALSE),IFERROR(VLOOKUP($B$434,$4:$126,MATCH($T436&amp;"/"&amp;R$348,$2:$2,0),FALSE),IFERROR(VLOOKUP($B$434,$4:$126,MATCH($T435&amp;"/"&amp;R$348,$2:$2,0),FALSE),""))))</f>
        <v>945421</v>
      </c>
      <c r="S438" s="18"/>
      <c r="T438" s="22" t="s">
        <v>263</v>
      </c>
    </row>
    <row r="439" spans="1:20" ht="14" x14ac:dyDescent="0.3">
      <c r="B439" s="23" t="e">
        <f t="shared" ref="B439:M439" si="53">+B438/B$402</f>
        <v>#VALUE!</v>
      </c>
      <c r="C439" s="23" t="e">
        <f t="shared" si="53"/>
        <v>#VALUE!</v>
      </c>
      <c r="D439" s="23" t="e">
        <f t="shared" si="53"/>
        <v>#VALUE!</v>
      </c>
      <c r="E439" s="23" t="e">
        <f t="shared" si="53"/>
        <v>#VALUE!</v>
      </c>
      <c r="F439" s="23" t="e">
        <f t="shared" si="53"/>
        <v>#VALUE!</v>
      </c>
      <c r="G439" s="23" t="e">
        <f t="shared" si="53"/>
        <v>#VALUE!</v>
      </c>
      <c r="H439" s="23" t="e">
        <f t="shared" si="53"/>
        <v>#VALUE!</v>
      </c>
      <c r="I439" s="23" t="e">
        <f t="shared" si="53"/>
        <v>#VALUE!</v>
      </c>
      <c r="J439" s="23" t="e">
        <f t="shared" si="53"/>
        <v>#VALUE!</v>
      </c>
      <c r="K439" s="23">
        <f t="shared" si="53"/>
        <v>0.39950722976992997</v>
      </c>
      <c r="L439" s="23">
        <f t="shared" si="53"/>
        <v>0.12517592205852701</v>
      </c>
      <c r="M439" s="23">
        <f t="shared" si="53"/>
        <v>0.11503443045980224</v>
      </c>
      <c r="N439" s="23">
        <f>+N438/N$402</f>
        <v>0.20953228008680583</v>
      </c>
      <c r="O439" s="23">
        <f>+O438/O$402</f>
        <v>0.20515437390277297</v>
      </c>
      <c r="P439" s="23">
        <f>+P438/P$402</f>
        <v>0.19562094137527322</v>
      </c>
      <c r="Q439" s="23">
        <f>+Q438/Q$402</f>
        <v>0.17104753581703716</v>
      </c>
      <c r="R439" s="23">
        <f>+R438/R$402</f>
        <v>0.17328284891643805</v>
      </c>
      <c r="S439" s="18"/>
      <c r="T439" s="24" t="s">
        <v>264</v>
      </c>
    </row>
    <row r="440" spans="1:20" ht="14" x14ac:dyDescent="0.3">
      <c r="B440" s="203" t="s">
        <v>90</v>
      </c>
      <c r="C440" s="203"/>
      <c r="D440" s="203"/>
      <c r="E440" s="203"/>
      <c r="F440" s="203"/>
      <c r="G440" s="203"/>
      <c r="H440" s="203"/>
      <c r="I440" s="203"/>
      <c r="J440" s="203"/>
      <c r="K440" s="203"/>
      <c r="L440" s="203"/>
      <c r="M440" s="203"/>
      <c r="N440" s="203"/>
      <c r="O440" s="26"/>
      <c r="P440" s="26"/>
      <c r="Q440" s="26"/>
      <c r="R440" s="26"/>
      <c r="S440" s="18"/>
      <c r="T440" s="3"/>
    </row>
    <row r="441" spans="1:20" ht="14" x14ac:dyDescent="0.3">
      <c r="B441" s="21" t="str">
        <f t="shared" ref="B441:Q444" si="54">IFERROR(VLOOKUP($B$440,$4:$126,MATCH($T441&amp;"/"&amp;B$348,$2:$2,0),FALSE),"")</f>
        <v/>
      </c>
      <c r="C441" s="21" t="str">
        <f t="shared" si="54"/>
        <v/>
      </c>
      <c r="D441" s="21" t="str">
        <f t="shared" si="54"/>
        <v/>
      </c>
      <c r="E441" s="21" t="str">
        <f t="shared" si="54"/>
        <v/>
      </c>
      <c r="F441" s="21" t="str">
        <f t="shared" si="54"/>
        <v/>
      </c>
      <c r="G441" s="21" t="str">
        <f t="shared" si="54"/>
        <v/>
      </c>
      <c r="H441" s="21" t="str">
        <f t="shared" si="54"/>
        <v/>
      </c>
      <c r="I441" s="21" t="str">
        <f t="shared" si="54"/>
        <v/>
      </c>
      <c r="J441" s="21" t="str">
        <f t="shared" si="54"/>
        <v/>
      </c>
      <c r="K441" s="21" t="str">
        <f t="shared" si="54"/>
        <v/>
      </c>
      <c r="L441" s="21" t="str">
        <f t="shared" si="54"/>
        <v/>
      </c>
      <c r="M441" s="21">
        <f t="shared" si="54"/>
        <v>841018</v>
      </c>
      <c r="N441" s="21">
        <f t="shared" si="54"/>
        <v>1254463</v>
      </c>
      <c r="O441" s="21">
        <f t="shared" si="54"/>
        <v>1293291</v>
      </c>
      <c r="P441" s="21">
        <f t="shared" si="54"/>
        <v>1334016</v>
      </c>
      <c r="Q441" s="21">
        <f t="shared" si="54"/>
        <v>1675482</v>
      </c>
      <c r="R441" s="21">
        <f t="shared" ref="L441:R443" si="55">IFERROR(VLOOKUP($B$440,$4:$126,MATCH($T441&amp;"/"&amp;R$348,$2:$2,0),FALSE),"")</f>
        <v>1909316</v>
      </c>
      <c r="S441" s="18"/>
      <c r="T441" s="22" t="s">
        <v>260</v>
      </c>
    </row>
    <row r="442" spans="1:20" ht="14" x14ac:dyDescent="0.3">
      <c r="B442" s="21" t="str">
        <f t="shared" si="54"/>
        <v/>
      </c>
      <c r="C442" s="21" t="str">
        <f t="shared" si="54"/>
        <v/>
      </c>
      <c r="D442" s="21" t="str">
        <f t="shared" si="54"/>
        <v/>
      </c>
      <c r="E442" s="21" t="str">
        <f t="shared" si="54"/>
        <v/>
      </c>
      <c r="F442" s="21" t="str">
        <f t="shared" si="54"/>
        <v/>
      </c>
      <c r="G442" s="21" t="str">
        <f t="shared" si="54"/>
        <v/>
      </c>
      <c r="H442" s="21" t="str">
        <f t="shared" si="54"/>
        <v/>
      </c>
      <c r="I442" s="21" t="str">
        <f t="shared" si="54"/>
        <v/>
      </c>
      <c r="J442" s="21" t="str">
        <f t="shared" si="54"/>
        <v/>
      </c>
      <c r="K442" s="21" t="str">
        <f t="shared" si="54"/>
        <v/>
      </c>
      <c r="L442" s="21" t="str">
        <f t="shared" si="55"/>
        <v/>
      </c>
      <c r="M442" s="21">
        <f t="shared" si="55"/>
        <v>1161522</v>
      </c>
      <c r="N442" s="21">
        <f t="shared" si="55"/>
        <v>1447474</v>
      </c>
      <c r="O442" s="21">
        <f t="shared" si="55"/>
        <v>1157816</v>
      </c>
      <c r="P442" s="21">
        <f t="shared" si="55"/>
        <v>1668045</v>
      </c>
      <c r="Q442" s="21">
        <f t="shared" si="55"/>
        <v>2219671</v>
      </c>
      <c r="R442" s="21">
        <f t="shared" si="55"/>
        <v>2537910</v>
      </c>
      <c r="S442" s="18"/>
      <c r="T442" s="22" t="s">
        <v>261</v>
      </c>
    </row>
    <row r="443" spans="1:20" ht="14" x14ac:dyDescent="0.3">
      <c r="B443" s="21" t="str">
        <f t="shared" si="54"/>
        <v/>
      </c>
      <c r="C443" s="21" t="str">
        <f t="shared" si="54"/>
        <v/>
      </c>
      <c r="D443" s="21" t="str">
        <f t="shared" si="54"/>
        <v/>
      </c>
      <c r="E443" s="21" t="str">
        <f t="shared" si="54"/>
        <v/>
      </c>
      <c r="F443" s="21" t="str">
        <f t="shared" si="54"/>
        <v/>
      </c>
      <c r="G443" s="21" t="str">
        <f t="shared" si="54"/>
        <v/>
      </c>
      <c r="H443" s="21" t="str">
        <f t="shared" si="54"/>
        <v/>
      </c>
      <c r="I443" s="21" t="str">
        <f t="shared" si="54"/>
        <v/>
      </c>
      <c r="J443" s="21" t="str">
        <f t="shared" si="54"/>
        <v/>
      </c>
      <c r="K443" s="21" t="str">
        <f t="shared" si="54"/>
        <v/>
      </c>
      <c r="L443" s="21">
        <f t="shared" si="55"/>
        <v>1614445</v>
      </c>
      <c r="M443" s="21">
        <f t="shared" si="55"/>
        <v>920906</v>
      </c>
      <c r="N443" s="21">
        <f t="shared" si="55"/>
        <v>1250517</v>
      </c>
      <c r="O443" s="21">
        <f t="shared" si="55"/>
        <v>1248341</v>
      </c>
      <c r="P443" s="21">
        <f t="shared" si="55"/>
        <v>1597342</v>
      </c>
      <c r="Q443" s="21">
        <f t="shared" si="55"/>
        <v>1864687</v>
      </c>
      <c r="R443" s="21" t="str">
        <f t="shared" si="55"/>
        <v/>
      </c>
      <c r="S443" s="18"/>
      <c r="T443" s="22" t="s">
        <v>262</v>
      </c>
    </row>
    <row r="444" spans="1:20" ht="14" x14ac:dyDescent="0.3">
      <c r="B444" s="21" t="str">
        <f t="shared" si="54"/>
        <v/>
      </c>
      <c r="C444" s="21" t="str">
        <f t="shared" si="54"/>
        <v/>
      </c>
      <c r="D444" s="21" t="str">
        <f t="shared" si="54"/>
        <v/>
      </c>
      <c r="E444" s="21" t="str">
        <f t="shared" si="54"/>
        <v/>
      </c>
      <c r="F444" s="21" t="str">
        <f t="shared" si="54"/>
        <v/>
      </c>
      <c r="G444" s="21" t="str">
        <f t="shared" si="54"/>
        <v/>
      </c>
      <c r="H444" s="21" t="str">
        <f t="shared" si="54"/>
        <v/>
      </c>
      <c r="I444" s="21" t="str">
        <f t="shared" si="54"/>
        <v/>
      </c>
      <c r="J444" s="21" t="str">
        <f t="shared" si="54"/>
        <v/>
      </c>
      <c r="K444" s="21">
        <f t="shared" si="54"/>
        <v>1538041.91</v>
      </c>
      <c r="L444" s="21">
        <f t="shared" si="54"/>
        <v>827288.78</v>
      </c>
      <c r="M444" s="21">
        <f t="shared" si="54"/>
        <v>881768</v>
      </c>
      <c r="N444" s="21">
        <f>IFERROR(VLOOKUP($B$440,$4:$126,MATCH($T444&amp;"/"&amp;N$348,$2:$2,0),FALSE),IFERROR(VLOOKUP($B$440,$4:$126,MATCH($T443&amp;"/"&amp;N$348,$2:$2,0),FALSE),IFERROR(VLOOKUP($B$440,$4:$126,MATCH($T442&amp;"/"&amp;N$348,$2:$2,0),FALSE),IFERROR(VLOOKUP($B$440,$4:$126,MATCH($T441&amp;"/"&amp;N$348,$2:$2,0),FALSE),""))))</f>
        <v>1288991</v>
      </c>
      <c r="O444" s="21">
        <f>IFERROR(VLOOKUP($B$440,$4:$126,MATCH($T444&amp;"/"&amp;O$348,$2:$2,0),FALSE),IFERROR(VLOOKUP($B$440,$4:$126,MATCH($T443&amp;"/"&amp;O$348,$2:$2,0),FALSE),IFERROR(VLOOKUP($B$440,$4:$126,MATCH($T442&amp;"/"&amp;O$348,$2:$2,0),FALSE),IFERROR(VLOOKUP($B$440,$4:$126,MATCH($T441&amp;"/"&amp;O$348,$2:$2,0),FALSE),""))))</f>
        <v>1319235.21</v>
      </c>
      <c r="P444" s="21">
        <f>IFERROR(VLOOKUP($B$440,$4:$126,MATCH($T444&amp;"/"&amp;P$348,$2:$2,0),FALSE),IFERROR(VLOOKUP($B$440,$4:$126,MATCH($T443&amp;"/"&amp;P$348,$2:$2,0),FALSE),IFERROR(VLOOKUP($B$440,$4:$126,MATCH($T442&amp;"/"&amp;P$348,$2:$2,0),FALSE),IFERROR(VLOOKUP($B$440,$4:$126,MATCH($T441&amp;"/"&amp;P$348,$2:$2,0),FALSE),""))))</f>
        <v>1624712.39</v>
      </c>
      <c r="Q444" s="21">
        <f>IFERROR(VLOOKUP($B$440,$4:$126,MATCH($T444&amp;"/"&amp;Q$348,$2:$2,0),FALSE),IFERROR(VLOOKUP($B$440,$4:$126,MATCH($T443&amp;"/"&amp;Q$348,$2:$2,0),FALSE),IFERROR(VLOOKUP($B$440,$4:$126,MATCH($T442&amp;"/"&amp;Q$348,$2:$2,0),FALSE),IFERROR(VLOOKUP($B$440,$4:$126,MATCH($T441&amp;"/"&amp;Q$348,$2:$2,0),FALSE),""))))</f>
        <v>1848248.03</v>
      </c>
      <c r="R444" s="21">
        <f>IFERROR(VLOOKUP($B$440,$4:$126,MATCH($T444&amp;"/"&amp;R$348,$2:$2,0),FALSE),IFERROR(VLOOKUP($B$440,$4:$126,MATCH($T443&amp;"/"&amp;R$348,$2:$2,0),FALSE),IFERROR(VLOOKUP($B$440,$4:$126,MATCH($T442&amp;"/"&amp;R$348,$2:$2,0),FALSE),IFERROR(VLOOKUP($B$440,$4:$126,MATCH($T441&amp;"/"&amp;R$348,$2:$2,0),FALSE),""))))</f>
        <v>2537910</v>
      </c>
      <c r="S444" s="18"/>
      <c r="T444" s="22" t="s">
        <v>263</v>
      </c>
    </row>
    <row r="445" spans="1:20" ht="14" x14ac:dyDescent="0.3">
      <c r="B445" s="23" t="e">
        <f t="shared" ref="B445:M445" si="56">+B444/B$402</f>
        <v>#VALUE!</v>
      </c>
      <c r="C445" s="23" t="e">
        <f t="shared" si="56"/>
        <v>#VALUE!</v>
      </c>
      <c r="D445" s="23" t="e">
        <f t="shared" si="56"/>
        <v>#VALUE!</v>
      </c>
      <c r="E445" s="23" t="e">
        <f t="shared" si="56"/>
        <v>#VALUE!</v>
      </c>
      <c r="F445" s="23" t="e">
        <f t="shared" si="56"/>
        <v>#VALUE!</v>
      </c>
      <c r="G445" s="23" t="e">
        <f t="shared" si="56"/>
        <v>#VALUE!</v>
      </c>
      <c r="H445" s="23" t="e">
        <f t="shared" si="56"/>
        <v>#VALUE!</v>
      </c>
      <c r="I445" s="23" t="e">
        <f t="shared" si="56"/>
        <v>#VALUE!</v>
      </c>
      <c r="J445" s="23" t="e">
        <f t="shared" si="56"/>
        <v>#VALUE!</v>
      </c>
      <c r="K445" s="23">
        <f t="shared" si="56"/>
        <v>0.89154366056692747</v>
      </c>
      <c r="L445" s="23">
        <f t="shared" si="56"/>
        <v>0.34110682894990202</v>
      </c>
      <c r="M445" s="23">
        <f t="shared" si="56"/>
        <v>0.32650080850576951</v>
      </c>
      <c r="N445" s="23">
        <f>+N444/N$402</f>
        <v>0.40711659945037298</v>
      </c>
      <c r="O445" s="23">
        <f>+O444/O$402</f>
        <v>0.39572644068904245</v>
      </c>
      <c r="P445" s="23">
        <f>+P444/P$402</f>
        <v>0.41505416890760016</v>
      </c>
      <c r="Q445" s="23">
        <f>+Q444/Q$402</f>
        <v>0.39867086174626148</v>
      </c>
      <c r="R445" s="23">
        <f>+R444/R$402</f>
        <v>0.46516448766583068</v>
      </c>
      <c r="S445" s="18"/>
      <c r="T445" s="24" t="s">
        <v>264</v>
      </c>
    </row>
    <row r="446" spans="1:20" ht="14" x14ac:dyDescent="0.3">
      <c r="B446" s="200" t="s">
        <v>267</v>
      </c>
      <c r="C446" s="200"/>
      <c r="D446" s="200"/>
      <c r="E446" s="200"/>
      <c r="F446" s="200"/>
      <c r="G446" s="200"/>
      <c r="H446" s="200"/>
      <c r="I446" s="200"/>
      <c r="J446" s="200"/>
      <c r="K446" s="200"/>
      <c r="L446" s="200"/>
      <c r="M446" s="200"/>
      <c r="N446" s="200"/>
      <c r="O446" s="33"/>
      <c r="P446" s="33"/>
      <c r="Q446" s="33"/>
      <c r="R446" s="33"/>
      <c r="S446" s="18"/>
      <c r="T446" s="24"/>
    </row>
    <row r="447" spans="1:20" ht="14" x14ac:dyDescent="0.3">
      <c r="B447" s="204" t="s">
        <v>102</v>
      </c>
      <c r="C447" s="204"/>
      <c r="D447" s="204"/>
      <c r="E447" s="204"/>
      <c r="F447" s="204"/>
      <c r="G447" s="204"/>
      <c r="H447" s="204"/>
      <c r="I447" s="204"/>
      <c r="J447" s="204"/>
      <c r="K447" s="204"/>
      <c r="L447" s="204"/>
      <c r="M447" s="204"/>
      <c r="N447" s="204"/>
      <c r="O447" s="34"/>
      <c r="P447" s="34"/>
      <c r="Q447" s="34"/>
      <c r="R447" s="34"/>
    </row>
    <row r="448" spans="1:20" ht="14" x14ac:dyDescent="0.3">
      <c r="B448" s="21" t="str">
        <f t="shared" ref="B448:Q451" si="57">IFERROR(VLOOKUP($B$447,$4:$126,MATCH($T448&amp;"/"&amp;B$348,$2:$2,0),FALSE),"")</f>
        <v/>
      </c>
      <c r="C448" s="21" t="str">
        <f t="shared" si="57"/>
        <v/>
      </c>
      <c r="D448" s="21" t="str">
        <f t="shared" si="57"/>
        <v/>
      </c>
      <c r="E448" s="21" t="str">
        <f t="shared" si="57"/>
        <v/>
      </c>
      <c r="F448" s="21" t="str">
        <f t="shared" si="57"/>
        <v/>
      </c>
      <c r="G448" s="21" t="str">
        <f t="shared" si="57"/>
        <v/>
      </c>
      <c r="H448" s="21" t="str">
        <f t="shared" si="57"/>
        <v/>
      </c>
      <c r="I448" s="21" t="str">
        <f t="shared" si="57"/>
        <v/>
      </c>
      <c r="J448" s="21" t="str">
        <f t="shared" si="57"/>
        <v/>
      </c>
      <c r="K448" s="21" t="str">
        <f t="shared" si="57"/>
        <v/>
      </c>
      <c r="L448" s="21" t="str">
        <f t="shared" si="57"/>
        <v/>
      </c>
      <c r="M448" s="21">
        <f t="shared" si="57"/>
        <v>-28555</v>
      </c>
      <c r="N448" s="21">
        <f t="shared" si="57"/>
        <v>267017</v>
      </c>
      <c r="O448" s="21">
        <f t="shared" si="57"/>
        <v>330536</v>
      </c>
      <c r="P448" s="21">
        <f t="shared" si="57"/>
        <v>449450</v>
      </c>
      <c r="Q448" s="21">
        <f t="shared" si="57"/>
        <v>803761</v>
      </c>
      <c r="R448" s="21">
        <f t="shared" ref="L448:R450" si="58">IFERROR(VLOOKUP($B$447,$4:$126,MATCH($T448&amp;"/"&amp;R$348,$2:$2,0),FALSE),"")</f>
        <v>1354682</v>
      </c>
      <c r="S448" s="18"/>
      <c r="T448" s="22" t="s">
        <v>260</v>
      </c>
    </row>
    <row r="449" spans="1:21" ht="14" x14ac:dyDescent="0.3">
      <c r="B449" s="21" t="str">
        <f t="shared" si="57"/>
        <v/>
      </c>
      <c r="C449" s="21" t="str">
        <f t="shared" si="57"/>
        <v/>
      </c>
      <c r="D449" s="21" t="str">
        <f t="shared" si="57"/>
        <v/>
      </c>
      <c r="E449" s="21" t="str">
        <f t="shared" si="57"/>
        <v/>
      </c>
      <c r="F449" s="21" t="str">
        <f t="shared" si="57"/>
        <v/>
      </c>
      <c r="G449" s="21" t="str">
        <f t="shared" si="57"/>
        <v/>
      </c>
      <c r="H449" s="21" t="str">
        <f t="shared" si="57"/>
        <v/>
      </c>
      <c r="I449" s="21" t="str">
        <f t="shared" si="57"/>
        <v/>
      </c>
      <c r="J449" s="21" t="str">
        <f t="shared" si="57"/>
        <v/>
      </c>
      <c r="K449" s="21" t="str">
        <f t="shared" si="57"/>
        <v/>
      </c>
      <c r="L449" s="21" t="str">
        <f t="shared" si="58"/>
        <v/>
      </c>
      <c r="M449" s="21">
        <f t="shared" si="58"/>
        <v>94500</v>
      </c>
      <c r="N449" s="21">
        <f t="shared" si="58"/>
        <v>177281</v>
      </c>
      <c r="O449" s="21">
        <f t="shared" si="58"/>
        <v>324564</v>
      </c>
      <c r="P449" s="21">
        <f t="shared" si="58"/>
        <v>433745</v>
      </c>
      <c r="Q449" s="21">
        <f t="shared" si="58"/>
        <v>808791</v>
      </c>
      <c r="R449" s="21">
        <f t="shared" si="58"/>
        <v>1273013</v>
      </c>
      <c r="S449" s="18"/>
      <c r="T449" s="22" t="s">
        <v>261</v>
      </c>
    </row>
    <row r="450" spans="1:21" ht="14" x14ac:dyDescent="0.3">
      <c r="B450" s="21" t="str">
        <f t="shared" si="57"/>
        <v/>
      </c>
      <c r="C450" s="21" t="str">
        <f t="shared" si="57"/>
        <v/>
      </c>
      <c r="D450" s="21" t="str">
        <f t="shared" si="57"/>
        <v/>
      </c>
      <c r="E450" s="21" t="str">
        <f t="shared" si="57"/>
        <v/>
      </c>
      <c r="F450" s="21" t="str">
        <f t="shared" si="57"/>
        <v/>
      </c>
      <c r="G450" s="21" t="str">
        <f t="shared" si="57"/>
        <v/>
      </c>
      <c r="H450" s="21" t="str">
        <f t="shared" si="57"/>
        <v/>
      </c>
      <c r="I450" s="21" t="str">
        <f t="shared" si="57"/>
        <v/>
      </c>
      <c r="J450" s="21" t="str">
        <f t="shared" si="57"/>
        <v/>
      </c>
      <c r="K450" s="21" t="str">
        <f t="shared" si="57"/>
        <v/>
      </c>
      <c r="L450" s="21">
        <f t="shared" si="58"/>
        <v>-104073</v>
      </c>
      <c r="M450" s="21">
        <f t="shared" si="58"/>
        <v>154897</v>
      </c>
      <c r="N450" s="21">
        <f t="shared" si="58"/>
        <v>206018</v>
      </c>
      <c r="O450" s="21">
        <f t="shared" si="58"/>
        <v>370662</v>
      </c>
      <c r="P450" s="21">
        <f t="shared" si="58"/>
        <v>533183</v>
      </c>
      <c r="Q450" s="21">
        <f t="shared" si="58"/>
        <v>937322</v>
      </c>
      <c r="R450" s="21" t="str">
        <f t="shared" si="58"/>
        <v/>
      </c>
      <c r="S450" s="18"/>
      <c r="T450" s="22" t="s">
        <v>262</v>
      </c>
    </row>
    <row r="451" spans="1:21" ht="14" x14ac:dyDescent="0.3">
      <c r="B451" s="21" t="str">
        <f t="shared" si="57"/>
        <v/>
      </c>
      <c r="C451" s="21" t="str">
        <f t="shared" si="57"/>
        <v/>
      </c>
      <c r="D451" s="21" t="str">
        <f t="shared" si="57"/>
        <v/>
      </c>
      <c r="E451" s="21" t="str">
        <f t="shared" si="57"/>
        <v/>
      </c>
      <c r="F451" s="21" t="str">
        <f t="shared" si="57"/>
        <v/>
      </c>
      <c r="G451" s="21" t="str">
        <f t="shared" si="57"/>
        <v/>
      </c>
      <c r="H451" s="21" t="str">
        <f t="shared" si="57"/>
        <v/>
      </c>
      <c r="I451" s="21" t="str">
        <f t="shared" si="57"/>
        <v/>
      </c>
      <c r="J451" s="21" t="str">
        <f t="shared" si="57"/>
        <v/>
      </c>
      <c r="K451" s="21">
        <f t="shared" si="57"/>
        <v>-80297.09</v>
      </c>
      <c r="L451" s="21">
        <f t="shared" si="57"/>
        <v>-71013.06</v>
      </c>
      <c r="M451" s="21">
        <f t="shared" si="57"/>
        <v>209675</v>
      </c>
      <c r="N451" s="21">
        <f>IFERROR(VLOOKUP($B$447,$4:$126,MATCH($T451&amp;"/"&amp;N$348,$2:$2,0),FALSE),IFERROR(VLOOKUP($B$447,$4:$126,MATCH($T450&amp;"/"&amp;N$348,$2:$2,0),FALSE),IFERROR(VLOOKUP($B$447,$4:$126,MATCH($T449&amp;"/"&amp;N$348,$2:$2,0),FALSE),IFERROR(VLOOKUP($B$447,$4:$126,MATCH($T448&amp;"/"&amp;N$348,$2:$2,0),FALSE),""))))</f>
        <v>259938</v>
      </c>
      <c r="O451" s="21">
        <f>IFERROR(VLOOKUP($B$447,$4:$126,MATCH($T451&amp;"/"&amp;O$348,$2:$2,0),FALSE),IFERROR(VLOOKUP($B$447,$4:$126,MATCH($T450&amp;"/"&amp;O$348,$2:$2,0),FALSE),IFERROR(VLOOKUP($B$447,$4:$126,MATCH($T449&amp;"/"&amp;O$348,$2:$2,0),FALSE),IFERROR(VLOOKUP($B$447,$4:$126,MATCH($T448&amp;"/"&amp;O$348,$2:$2,0),FALSE),""))))</f>
        <v>386251.56</v>
      </c>
      <c r="P451" s="21">
        <f>IFERROR(VLOOKUP($B$447,$4:$126,MATCH($T451&amp;"/"&amp;P$348,$2:$2,0),FALSE),IFERROR(VLOOKUP($B$447,$4:$126,MATCH($T450&amp;"/"&amp;P$348,$2:$2,0),FALSE),IFERROR(VLOOKUP($B$447,$4:$126,MATCH($T449&amp;"/"&amp;P$348,$2:$2,0),FALSE),IFERROR(VLOOKUP($B$447,$4:$126,MATCH($T448&amp;"/"&amp;P$348,$2:$2,0),FALSE),""))))</f>
        <v>644728.05000000005</v>
      </c>
      <c r="Q451" s="21">
        <f>IFERROR(VLOOKUP($B$447,$4:$126,MATCH($T451&amp;"/"&amp;Q$348,$2:$2,0),FALSE),IFERROR(VLOOKUP($B$447,$4:$126,MATCH($T450&amp;"/"&amp;Q$348,$2:$2,0),FALSE),IFERROR(VLOOKUP($B$447,$4:$126,MATCH($T449&amp;"/"&amp;Q$348,$2:$2,0),FALSE),IFERROR(VLOOKUP($B$447,$4:$126,MATCH($T448&amp;"/"&amp;Q$348,$2:$2,0),FALSE),""))))</f>
        <v>1142758.6100000001</v>
      </c>
      <c r="R451" s="21">
        <f>IFERROR(VLOOKUP($B$447,$4:$126,MATCH($T451&amp;"/"&amp;R$348,$2:$2,0),FALSE),IFERROR(VLOOKUP($B$447,$4:$126,MATCH($T450&amp;"/"&amp;R$348,$2:$2,0),FALSE),IFERROR(VLOOKUP($B$447,$4:$126,MATCH($T449&amp;"/"&amp;R$348,$2:$2,0),FALSE),IFERROR(VLOOKUP($B$447,$4:$126,MATCH($T448&amp;"/"&amp;R$348,$2:$2,0),FALSE),""))))</f>
        <v>1273013</v>
      </c>
      <c r="S451" s="18"/>
      <c r="T451" s="22" t="s">
        <v>263</v>
      </c>
    </row>
    <row r="452" spans="1:21" ht="14" x14ac:dyDescent="0.3">
      <c r="A452" s="25"/>
      <c r="B452" s="23" t="e">
        <f t="shared" ref="B452:M452" si="59">+B451/B$402</f>
        <v>#VALUE!</v>
      </c>
      <c r="C452" s="23" t="e">
        <f t="shared" si="59"/>
        <v>#VALUE!</v>
      </c>
      <c r="D452" s="23" t="e">
        <f t="shared" si="59"/>
        <v>#VALUE!</v>
      </c>
      <c r="E452" s="23" t="e">
        <f t="shared" si="59"/>
        <v>#VALUE!</v>
      </c>
      <c r="F452" s="23" t="e">
        <f t="shared" si="59"/>
        <v>#VALUE!</v>
      </c>
      <c r="G452" s="23" t="e">
        <f t="shared" si="59"/>
        <v>#VALUE!</v>
      </c>
      <c r="H452" s="23" t="e">
        <f t="shared" si="59"/>
        <v>#VALUE!</v>
      </c>
      <c r="I452" s="23" t="e">
        <f t="shared" si="59"/>
        <v>#VALUE!</v>
      </c>
      <c r="J452" s="23" t="e">
        <f t="shared" si="59"/>
        <v>#VALUE!</v>
      </c>
      <c r="K452" s="23">
        <f t="shared" si="59"/>
        <v>-4.6545130588458425E-2</v>
      </c>
      <c r="L452" s="23">
        <f t="shared" si="59"/>
        <v>-2.9280029291137162E-2</v>
      </c>
      <c r="M452" s="23">
        <f t="shared" si="59"/>
        <v>7.7638400376796646E-2</v>
      </c>
      <c r="N452" s="23">
        <f>+N451/N$402</f>
        <v>8.2099157114309596E-2</v>
      </c>
      <c r="O452" s="23">
        <f>+O451/O$402</f>
        <v>0.11586254967329906</v>
      </c>
      <c r="P452" s="23">
        <f>+P451/P$402</f>
        <v>0.16470426803612159</v>
      </c>
      <c r="Q452" s="23">
        <f>+Q451/Q$402</f>
        <v>0.24649535799405667</v>
      </c>
      <c r="R452" s="23">
        <f>+R451/R$402</f>
        <v>0.23332602020439738</v>
      </c>
      <c r="S452" s="18"/>
      <c r="T452" s="24" t="s">
        <v>264</v>
      </c>
    </row>
    <row r="453" spans="1:21" ht="14" x14ac:dyDescent="0.3">
      <c r="B453" s="200" t="s">
        <v>103</v>
      </c>
      <c r="C453" s="200"/>
      <c r="D453" s="200"/>
      <c r="E453" s="200"/>
      <c r="F453" s="200"/>
      <c r="G453" s="200"/>
      <c r="H453" s="200"/>
      <c r="I453" s="200"/>
      <c r="J453" s="200"/>
      <c r="K453" s="200"/>
      <c r="L453" s="200"/>
      <c r="M453" s="200"/>
      <c r="N453" s="200"/>
      <c r="O453" s="33"/>
      <c r="P453" s="33"/>
      <c r="Q453" s="33"/>
      <c r="R453" s="33"/>
    </row>
    <row r="454" spans="1:21" ht="14" x14ac:dyDescent="0.3">
      <c r="B454" s="21" t="str">
        <f t="shared" ref="B454:Q457" si="60">IFERROR(VLOOKUP($B$453,$4:$126,MATCH($T454&amp;"/"&amp;B$348,$2:$2,0),FALSE),"")</f>
        <v/>
      </c>
      <c r="C454" s="21" t="str">
        <f t="shared" si="60"/>
        <v/>
      </c>
      <c r="D454" s="21" t="str">
        <f t="shared" si="60"/>
        <v/>
      </c>
      <c r="E454" s="21" t="str">
        <f t="shared" si="60"/>
        <v/>
      </c>
      <c r="F454" s="21" t="str">
        <f t="shared" si="60"/>
        <v/>
      </c>
      <c r="G454" s="21" t="str">
        <f t="shared" si="60"/>
        <v/>
      </c>
      <c r="H454" s="21" t="str">
        <f t="shared" si="60"/>
        <v/>
      </c>
      <c r="I454" s="21" t="str">
        <f t="shared" si="60"/>
        <v/>
      </c>
      <c r="J454" s="21" t="str">
        <f t="shared" si="60"/>
        <v/>
      </c>
      <c r="K454" s="21" t="str">
        <f t="shared" si="60"/>
        <v/>
      </c>
      <c r="L454" s="21" t="str">
        <f t="shared" si="60"/>
        <v/>
      </c>
      <c r="M454" s="21">
        <f t="shared" si="60"/>
        <v>1640476</v>
      </c>
      <c r="N454" s="21">
        <f t="shared" si="60"/>
        <v>1876235</v>
      </c>
      <c r="O454" s="21">
        <f t="shared" si="60"/>
        <v>1947754</v>
      </c>
      <c r="P454" s="21">
        <f t="shared" si="60"/>
        <v>2077668</v>
      </c>
      <c r="Q454" s="21">
        <f t="shared" si="60"/>
        <v>2448779</v>
      </c>
      <c r="R454" s="21">
        <f t="shared" ref="L454:R456" si="61">IFERROR(VLOOKUP($B$453,$4:$126,MATCH($T454&amp;"/"&amp;R$348,$2:$2,0),FALSE),"")</f>
        <v>2999700</v>
      </c>
      <c r="S454" s="18"/>
      <c r="T454" s="22" t="s">
        <v>260</v>
      </c>
    </row>
    <row r="455" spans="1:21" ht="14" x14ac:dyDescent="0.3">
      <c r="B455" s="21" t="str">
        <f t="shared" si="60"/>
        <v/>
      </c>
      <c r="C455" s="21" t="str">
        <f t="shared" si="60"/>
        <v/>
      </c>
      <c r="D455" s="21" t="str">
        <f t="shared" si="60"/>
        <v/>
      </c>
      <c r="E455" s="21" t="str">
        <f t="shared" si="60"/>
        <v/>
      </c>
      <c r="F455" s="21" t="str">
        <f t="shared" si="60"/>
        <v/>
      </c>
      <c r="G455" s="21" t="str">
        <f t="shared" si="60"/>
        <v/>
      </c>
      <c r="H455" s="21" t="str">
        <f t="shared" si="60"/>
        <v/>
      </c>
      <c r="I455" s="21" t="str">
        <f t="shared" si="60"/>
        <v/>
      </c>
      <c r="J455" s="21" t="str">
        <f t="shared" si="60"/>
        <v/>
      </c>
      <c r="K455" s="21" t="str">
        <f t="shared" si="60"/>
        <v/>
      </c>
      <c r="L455" s="21" t="str">
        <f t="shared" si="61"/>
        <v/>
      </c>
      <c r="M455" s="21">
        <f t="shared" si="61"/>
        <v>1692518</v>
      </c>
      <c r="N455" s="21">
        <f t="shared" si="61"/>
        <v>1786499</v>
      </c>
      <c r="O455" s="21">
        <f t="shared" si="61"/>
        <v>1941782</v>
      </c>
      <c r="P455" s="21">
        <f t="shared" si="61"/>
        <v>2061963</v>
      </c>
      <c r="Q455" s="21">
        <f t="shared" si="61"/>
        <v>2453809</v>
      </c>
      <c r="R455" s="21">
        <f t="shared" si="61"/>
        <v>2918031</v>
      </c>
      <c r="S455" s="18"/>
      <c r="T455" s="22" t="s">
        <v>261</v>
      </c>
    </row>
    <row r="456" spans="1:21" ht="14" x14ac:dyDescent="0.3">
      <c r="B456" s="21" t="str">
        <f t="shared" si="60"/>
        <v/>
      </c>
      <c r="C456" s="21" t="str">
        <f t="shared" si="60"/>
        <v/>
      </c>
      <c r="D456" s="21" t="str">
        <f t="shared" si="60"/>
        <v/>
      </c>
      <c r="E456" s="21" t="str">
        <f t="shared" si="60"/>
        <v/>
      </c>
      <c r="F456" s="21" t="str">
        <f t="shared" si="60"/>
        <v/>
      </c>
      <c r="G456" s="21" t="str">
        <f t="shared" si="60"/>
        <v/>
      </c>
      <c r="H456" s="21" t="str">
        <f t="shared" si="60"/>
        <v/>
      </c>
      <c r="I456" s="21" t="str">
        <f t="shared" si="60"/>
        <v/>
      </c>
      <c r="J456" s="21" t="str">
        <f t="shared" si="60"/>
        <v/>
      </c>
      <c r="K456" s="21" t="str">
        <f t="shared" si="60"/>
        <v/>
      </c>
      <c r="L456" s="21">
        <f t="shared" si="61"/>
        <v>258647</v>
      </c>
      <c r="M456" s="21">
        <f t="shared" si="61"/>
        <v>1752915</v>
      </c>
      <c r="N456" s="21">
        <f t="shared" si="61"/>
        <v>1815236</v>
      </c>
      <c r="O456" s="21">
        <f t="shared" si="61"/>
        <v>1987880</v>
      </c>
      <c r="P456" s="21">
        <f t="shared" si="61"/>
        <v>2161401</v>
      </c>
      <c r="Q456" s="21">
        <f t="shared" si="61"/>
        <v>2582340</v>
      </c>
      <c r="R456" s="21" t="str">
        <f t="shared" si="61"/>
        <v/>
      </c>
      <c r="S456" s="18"/>
      <c r="T456" s="22" t="s">
        <v>262</v>
      </c>
    </row>
    <row r="457" spans="1:21" ht="14" x14ac:dyDescent="0.3">
      <c r="B457" s="21" t="str">
        <f t="shared" si="60"/>
        <v/>
      </c>
      <c r="C457" s="21" t="str">
        <f t="shared" si="60"/>
        <v/>
      </c>
      <c r="D457" s="21" t="str">
        <f t="shared" si="60"/>
        <v/>
      </c>
      <c r="E457" s="21" t="str">
        <f t="shared" si="60"/>
        <v/>
      </c>
      <c r="F457" s="21" t="str">
        <f t="shared" si="60"/>
        <v/>
      </c>
      <c r="G457" s="21" t="str">
        <f t="shared" si="60"/>
        <v/>
      </c>
      <c r="H457" s="21" t="str">
        <f t="shared" si="60"/>
        <v/>
      </c>
      <c r="I457" s="21" t="str">
        <f t="shared" si="60"/>
        <v/>
      </c>
      <c r="J457" s="21" t="str">
        <f t="shared" si="60"/>
        <v/>
      </c>
      <c r="K457" s="21">
        <f t="shared" si="60"/>
        <v>187102.91</v>
      </c>
      <c r="L457" s="21">
        <f t="shared" si="60"/>
        <v>1598018.23</v>
      </c>
      <c r="M457" s="21">
        <f t="shared" si="60"/>
        <v>1818893</v>
      </c>
      <c r="N457" s="21">
        <f>IFERROR(VLOOKUP($B$453,$4:$126,MATCH($T457&amp;"/"&amp;N$348,$2:$2,0),FALSE),IFERROR(VLOOKUP($B$453,$4:$126,MATCH($T456&amp;"/"&amp;N$348,$2:$2,0),FALSE),IFERROR(VLOOKUP($B$453,$4:$126,MATCH($T455&amp;"/"&amp;N$348,$2:$2,0),FALSE),IFERROR(VLOOKUP($B$453,$4:$126,MATCH($T454&amp;"/"&amp;N$348,$2:$2,0),FALSE),""))))</f>
        <v>1877156</v>
      </c>
      <c r="O457" s="21">
        <f>IFERROR(VLOOKUP($B$453,$4:$126,MATCH($T457&amp;"/"&amp;O$348,$2:$2,0),FALSE),IFERROR(VLOOKUP($B$453,$4:$126,MATCH($T456&amp;"/"&amp;O$348,$2:$2,0),FALSE),IFERROR(VLOOKUP($B$453,$4:$126,MATCH($T455&amp;"/"&amp;O$348,$2:$2,0),FALSE),IFERROR(VLOOKUP($B$453,$4:$126,MATCH($T454&amp;"/"&amp;O$348,$2:$2,0),FALSE),""))))</f>
        <v>2014469.78</v>
      </c>
      <c r="P457" s="21">
        <f>IFERROR(VLOOKUP($B$453,$4:$126,MATCH($T457&amp;"/"&amp;P$348,$2:$2,0),FALSE),IFERROR(VLOOKUP($B$453,$4:$126,MATCH($T456&amp;"/"&amp;P$348,$2:$2,0),FALSE),IFERROR(VLOOKUP($B$453,$4:$126,MATCH($T455&amp;"/"&amp;P$348,$2:$2,0),FALSE),IFERROR(VLOOKUP($B$453,$4:$126,MATCH($T454&amp;"/"&amp;P$348,$2:$2,0),FALSE),""))))</f>
        <v>2289746.2799999998</v>
      </c>
      <c r="Q457" s="21">
        <f>IFERROR(VLOOKUP($B$453,$4:$126,MATCH($T457&amp;"/"&amp;Q$348,$2:$2,0),FALSE),IFERROR(VLOOKUP($B$453,$4:$126,MATCH($T456&amp;"/"&amp;Q$348,$2:$2,0),FALSE),IFERROR(VLOOKUP($B$453,$4:$126,MATCH($T455&amp;"/"&amp;Q$348,$2:$2,0),FALSE),IFERROR(VLOOKUP($B$453,$4:$126,MATCH($T454&amp;"/"&amp;Q$348,$2:$2,0),FALSE),""))))</f>
        <v>2787776.84</v>
      </c>
      <c r="R457" s="21">
        <f>IFERROR(VLOOKUP($B$453,$4:$126,MATCH($T457&amp;"/"&amp;R$348,$2:$2,0),FALSE),IFERROR(VLOOKUP($B$453,$4:$126,MATCH($T456&amp;"/"&amp;R$348,$2:$2,0),FALSE),IFERROR(VLOOKUP($B$453,$4:$126,MATCH($T455&amp;"/"&amp;R$348,$2:$2,0),FALSE),IFERROR(VLOOKUP($B$453,$4:$126,MATCH($T454&amp;"/"&amp;R$348,$2:$2,0),FALSE),""))))</f>
        <v>2918031</v>
      </c>
      <c r="S457" s="18"/>
      <c r="T457" s="22" t="s">
        <v>263</v>
      </c>
    </row>
    <row r="458" spans="1:21" ht="14" x14ac:dyDescent="0.3">
      <c r="A458" s="25"/>
      <c r="B458" s="23" t="e">
        <f t="shared" ref="B458:M458" si="62">+B457/B$402</f>
        <v>#VALUE!</v>
      </c>
      <c r="C458" s="23" t="e">
        <f t="shared" si="62"/>
        <v>#VALUE!</v>
      </c>
      <c r="D458" s="23" t="e">
        <f t="shared" si="62"/>
        <v>#VALUE!</v>
      </c>
      <c r="E458" s="23" t="e">
        <f t="shared" si="62"/>
        <v>#VALUE!</v>
      </c>
      <c r="F458" s="23" t="e">
        <f t="shared" si="62"/>
        <v>#VALUE!</v>
      </c>
      <c r="G458" s="23" t="e">
        <f t="shared" si="62"/>
        <v>#VALUE!</v>
      </c>
      <c r="H458" s="23" t="e">
        <f t="shared" si="62"/>
        <v>#VALUE!</v>
      </c>
      <c r="I458" s="23" t="e">
        <f t="shared" si="62"/>
        <v>#VALUE!</v>
      </c>
      <c r="J458" s="23" t="e">
        <f t="shared" si="62"/>
        <v>#VALUE!</v>
      </c>
      <c r="K458" s="23">
        <f t="shared" si="62"/>
        <v>0.10845635102630226</v>
      </c>
      <c r="L458" s="23">
        <f t="shared" si="62"/>
        <v>0.65889317517328738</v>
      </c>
      <c r="M458" s="23">
        <f t="shared" si="62"/>
        <v>0.67349919149423043</v>
      </c>
      <c r="N458" s="23">
        <f>+N457/N$402</f>
        <v>0.59288340054962707</v>
      </c>
      <c r="O458" s="23">
        <f>+O457/O$402</f>
        <v>0.6042735593109575</v>
      </c>
      <c r="P458" s="23">
        <f>+P457/P$402</f>
        <v>0.58494583109239973</v>
      </c>
      <c r="Q458" s="23">
        <f>+Q457/Q$402</f>
        <v>0.60132913825373846</v>
      </c>
      <c r="R458" s="23">
        <f>+R457/R$402</f>
        <v>0.53483551233416926</v>
      </c>
      <c r="S458" s="18"/>
      <c r="T458" s="24" t="s">
        <v>264</v>
      </c>
    </row>
    <row r="459" spans="1:21" ht="14" x14ac:dyDescent="0.3">
      <c r="B459" s="192" t="s">
        <v>268</v>
      </c>
      <c r="C459" s="192"/>
      <c r="D459" s="192"/>
      <c r="E459" s="192"/>
      <c r="F459" s="192"/>
      <c r="G459" s="192"/>
      <c r="H459" s="192"/>
      <c r="I459" s="192"/>
      <c r="J459" s="192"/>
      <c r="K459" s="192"/>
      <c r="L459" s="192"/>
      <c r="M459" s="192"/>
      <c r="N459" s="192"/>
      <c r="O459" s="17"/>
      <c r="P459" s="17"/>
      <c r="Q459" s="17"/>
      <c r="R459" s="17"/>
      <c r="S459" s="18"/>
      <c r="T459" s="35"/>
    </row>
    <row r="460" spans="1:21" ht="14" x14ac:dyDescent="0.3">
      <c r="B460" s="192" t="s">
        <v>151</v>
      </c>
      <c r="C460" s="192"/>
      <c r="D460" s="192"/>
      <c r="E460" s="192"/>
      <c r="F460" s="192"/>
      <c r="G460" s="192"/>
      <c r="H460" s="192"/>
      <c r="I460" s="192"/>
      <c r="J460" s="192"/>
      <c r="K460" s="192"/>
      <c r="L460" s="192"/>
      <c r="M460" s="192"/>
      <c r="N460" s="192"/>
      <c r="O460" s="17"/>
      <c r="P460" s="17"/>
      <c r="Q460" s="17"/>
      <c r="R460" s="17"/>
      <c r="S460" s="18"/>
      <c r="T460" s="22"/>
    </row>
    <row r="461" spans="1:21" ht="14" x14ac:dyDescent="0.3">
      <c r="B461" s="20" t="str">
        <f t="shared" ref="B461:Q464" si="63">IFERROR(VLOOKUP($B$460,$130:$216,MATCH($T461&amp;"/"&amp;B$348,$128:$128,0),FALSE),"")</f>
        <v/>
      </c>
      <c r="C461" s="20" t="str">
        <f t="shared" si="63"/>
        <v/>
      </c>
      <c r="D461" s="20" t="str">
        <f t="shared" si="63"/>
        <v/>
      </c>
      <c r="E461" s="20" t="str">
        <f t="shared" si="63"/>
        <v/>
      </c>
      <c r="F461" s="20" t="str">
        <f t="shared" si="63"/>
        <v/>
      </c>
      <c r="G461" s="20" t="str">
        <f t="shared" si="63"/>
        <v/>
      </c>
      <c r="H461" s="20" t="str">
        <f t="shared" si="63"/>
        <v/>
      </c>
      <c r="I461" s="20" t="str">
        <f t="shared" si="63"/>
        <v/>
      </c>
      <c r="J461" s="20" t="str">
        <f t="shared" si="63"/>
        <v/>
      </c>
      <c r="K461" s="20" t="str">
        <f t="shared" si="63"/>
        <v/>
      </c>
      <c r="L461" s="20" t="str">
        <f t="shared" si="63"/>
        <v/>
      </c>
      <c r="M461" s="20">
        <f t="shared" si="63"/>
        <v>260995</v>
      </c>
      <c r="N461" s="20">
        <f t="shared" si="63"/>
        <v>276747</v>
      </c>
      <c r="O461" s="20">
        <f t="shared" si="63"/>
        <v>292259</v>
      </c>
      <c r="P461" s="20">
        <f t="shared" si="63"/>
        <v>284590</v>
      </c>
      <c r="Q461" s="20">
        <f t="shared" si="63"/>
        <v>425886</v>
      </c>
      <c r="R461" s="20">
        <f t="shared" ref="L461:R464" si="64">IFERROR(VLOOKUP($B$460,$130:$216,MATCH($T461&amp;"/"&amp;R$348,$128:$128,0),FALSE),"")</f>
        <v>560915</v>
      </c>
      <c r="S461" s="36"/>
      <c r="T461" s="22" t="s">
        <v>260</v>
      </c>
      <c r="U461" s="37"/>
    </row>
    <row r="462" spans="1:21" ht="14" x14ac:dyDescent="0.3">
      <c r="B462" s="20" t="str">
        <f t="shared" si="63"/>
        <v/>
      </c>
      <c r="C462" s="20" t="str">
        <f t="shared" si="63"/>
        <v/>
      </c>
      <c r="D462" s="20" t="str">
        <f t="shared" si="63"/>
        <v/>
      </c>
      <c r="E462" s="20" t="str">
        <f t="shared" si="63"/>
        <v/>
      </c>
      <c r="F462" s="20" t="str">
        <f t="shared" si="63"/>
        <v/>
      </c>
      <c r="G462" s="20" t="str">
        <f t="shared" si="63"/>
        <v/>
      </c>
      <c r="H462" s="20" t="str">
        <f t="shared" si="63"/>
        <v/>
      </c>
      <c r="I462" s="20" t="str">
        <f t="shared" si="63"/>
        <v/>
      </c>
      <c r="J462" s="20" t="str">
        <f t="shared" si="63"/>
        <v/>
      </c>
      <c r="K462" s="20" t="str">
        <f t="shared" si="63"/>
        <v/>
      </c>
      <c r="L462" s="20" t="str">
        <f t="shared" si="64"/>
        <v/>
      </c>
      <c r="M462" s="20">
        <f t="shared" si="64"/>
        <v>263357</v>
      </c>
      <c r="N462" s="20">
        <f t="shared" si="64"/>
        <v>221261</v>
      </c>
      <c r="O462" s="20">
        <f t="shared" si="64"/>
        <v>269013</v>
      </c>
      <c r="P462" s="20">
        <f t="shared" si="64"/>
        <v>302865</v>
      </c>
      <c r="Q462" s="20">
        <f t="shared" si="64"/>
        <v>423233</v>
      </c>
      <c r="R462" s="20">
        <f t="shared" si="64"/>
        <v>558958</v>
      </c>
      <c r="S462" s="36"/>
      <c r="T462" s="22" t="s">
        <v>261</v>
      </c>
    </row>
    <row r="463" spans="1:21" ht="14" x14ac:dyDescent="0.3">
      <c r="B463" s="20" t="str">
        <f t="shared" si="63"/>
        <v/>
      </c>
      <c r="C463" s="20" t="str">
        <f t="shared" si="63"/>
        <v/>
      </c>
      <c r="D463" s="20" t="str">
        <f t="shared" si="63"/>
        <v/>
      </c>
      <c r="E463" s="20" t="str">
        <f t="shared" si="63"/>
        <v/>
      </c>
      <c r="F463" s="20" t="str">
        <f t="shared" si="63"/>
        <v/>
      </c>
      <c r="G463" s="20" t="str">
        <f t="shared" si="63"/>
        <v/>
      </c>
      <c r="H463" s="20" t="str">
        <f t="shared" si="63"/>
        <v/>
      </c>
      <c r="I463" s="20" t="str">
        <f t="shared" si="63"/>
        <v/>
      </c>
      <c r="J463" s="20" t="str">
        <f t="shared" si="63"/>
        <v/>
      </c>
      <c r="K463" s="20" t="str">
        <f t="shared" si="63"/>
        <v/>
      </c>
      <c r="L463" s="20">
        <f t="shared" si="64"/>
        <v>232655</v>
      </c>
      <c r="M463" s="20">
        <f t="shared" si="64"/>
        <v>281354</v>
      </c>
      <c r="N463" s="20">
        <f t="shared" si="64"/>
        <v>261920</v>
      </c>
      <c r="O463" s="20">
        <f t="shared" si="64"/>
        <v>255359</v>
      </c>
      <c r="P463" s="20">
        <f t="shared" si="64"/>
        <v>341555</v>
      </c>
      <c r="Q463" s="20">
        <f t="shared" si="64"/>
        <v>477567</v>
      </c>
      <c r="R463" s="20" t="str">
        <f t="shared" si="64"/>
        <v/>
      </c>
      <c r="S463" s="36"/>
      <c r="T463" s="22" t="s">
        <v>262</v>
      </c>
    </row>
    <row r="464" spans="1:21" ht="14" x14ac:dyDescent="0.3">
      <c r="B464" s="38" t="str">
        <f t="shared" si="63"/>
        <v/>
      </c>
      <c r="C464" s="38" t="str">
        <f t="shared" si="63"/>
        <v/>
      </c>
      <c r="D464" s="38" t="str">
        <f t="shared" si="63"/>
        <v/>
      </c>
      <c r="E464" s="38" t="str">
        <f t="shared" si="63"/>
        <v/>
      </c>
      <c r="F464" s="38" t="str">
        <f t="shared" si="63"/>
        <v/>
      </c>
      <c r="G464" s="38" t="str">
        <f t="shared" si="63"/>
        <v/>
      </c>
      <c r="H464" s="38" t="str">
        <f t="shared" si="63"/>
        <v/>
      </c>
      <c r="I464" s="38" t="str">
        <f t="shared" si="63"/>
        <v/>
      </c>
      <c r="J464" s="38" t="str">
        <f t="shared" si="63"/>
        <v/>
      </c>
      <c r="K464" s="38">
        <f t="shared" si="63"/>
        <v>184510.26</v>
      </c>
      <c r="L464" s="38">
        <f t="shared" si="64"/>
        <v>253688.3</v>
      </c>
      <c r="M464" s="38">
        <f t="shared" si="64"/>
        <v>289519</v>
      </c>
      <c r="N464" s="38">
        <f t="shared" si="64"/>
        <v>288201</v>
      </c>
      <c r="O464" s="38">
        <f t="shared" si="64"/>
        <v>238227.7</v>
      </c>
      <c r="P464" s="38">
        <f t="shared" si="64"/>
        <v>390248.76</v>
      </c>
      <c r="Q464" s="38">
        <f t="shared" si="64"/>
        <v>562557.12</v>
      </c>
      <c r="R464" s="38" t="str">
        <f t="shared" si="64"/>
        <v/>
      </c>
      <c r="S464" s="36"/>
      <c r="T464" s="22" t="s">
        <v>269</v>
      </c>
    </row>
    <row r="465" spans="1:20" ht="14" x14ac:dyDescent="0.3">
      <c r="B465" s="39">
        <f>SUM(B461:B464)</f>
        <v>0</v>
      </c>
      <c r="C465" s="39">
        <f t="shared" ref="C465:M465" si="65">SUM(C461:C464)</f>
        <v>0</v>
      </c>
      <c r="D465" s="39">
        <f t="shared" si="65"/>
        <v>0</v>
      </c>
      <c r="E465" s="39">
        <f t="shared" si="65"/>
        <v>0</v>
      </c>
      <c r="F465" s="39">
        <f t="shared" si="65"/>
        <v>0</v>
      </c>
      <c r="G465" s="39">
        <f t="shared" si="65"/>
        <v>0</v>
      </c>
      <c r="H465" s="39">
        <f t="shared" si="65"/>
        <v>0</v>
      </c>
      <c r="I465" s="39">
        <f t="shared" si="65"/>
        <v>0</v>
      </c>
      <c r="J465" s="39">
        <f t="shared" si="65"/>
        <v>0</v>
      </c>
      <c r="K465" s="39">
        <f t="shared" si="65"/>
        <v>184510.26</v>
      </c>
      <c r="L465" s="39">
        <f t="shared" si="65"/>
        <v>486343.3</v>
      </c>
      <c r="M465" s="39">
        <f t="shared" si="65"/>
        <v>1095225</v>
      </c>
      <c r="N465" s="39">
        <f>IF(N462="",N461*4,IF(N463="",(N462+N461)*2,IF(N464="",((N463+N462+N461)/3)*4,SUM(N461:N464))))</f>
        <v>1048129</v>
      </c>
      <c r="O465" s="39">
        <f>IF(O462="",O461*4,IF(O463="",(O462+O461)*2,IF(O464="",((O463+O462+O461)/3)*4,SUM(O461:O464))))</f>
        <v>1054858.7</v>
      </c>
      <c r="P465" s="39">
        <f>IF(P462="",P461*4,IF(P463="",(P462+P461)*2,IF(P464="",((P463+P462+P461)/3)*4,SUM(P461:P464))))</f>
        <v>1319258.76</v>
      </c>
      <c r="Q465" s="39">
        <f>IF(Q462="",Q461*4,IF(Q463="",(Q462+Q461)*2,IF(Q464="",((Q463+Q462+Q461)/3)*4,SUM(Q461:Q464))))</f>
        <v>1889243.12</v>
      </c>
      <c r="R465" s="39">
        <f>IF(R462="",R461*4,IF(R463="",(R462+R461)*2,IF(R464="",((R463+R462+R461)/3)*4,SUM(R461:R464))))</f>
        <v>2239746</v>
      </c>
      <c r="S465" s="18"/>
      <c r="T465" s="22" t="s">
        <v>263</v>
      </c>
    </row>
    <row r="466" spans="1:20" s="32" customFormat="1" ht="14" x14ac:dyDescent="0.3">
      <c r="A466" s="29"/>
      <c r="B466" s="40"/>
      <c r="C466" s="41" t="e">
        <f t="shared" ref="C466:M466" si="66">C465/B465-1</f>
        <v>#DIV/0!</v>
      </c>
      <c r="D466" s="41" t="e">
        <f t="shared" si="66"/>
        <v>#DIV/0!</v>
      </c>
      <c r="E466" s="41" t="e">
        <f t="shared" si="66"/>
        <v>#DIV/0!</v>
      </c>
      <c r="F466" s="41" t="e">
        <f t="shared" si="66"/>
        <v>#DIV/0!</v>
      </c>
      <c r="G466" s="41" t="e">
        <f t="shared" si="66"/>
        <v>#DIV/0!</v>
      </c>
      <c r="H466" s="41" t="e">
        <f t="shared" si="66"/>
        <v>#DIV/0!</v>
      </c>
      <c r="I466" s="41" t="e">
        <f t="shared" si="66"/>
        <v>#DIV/0!</v>
      </c>
      <c r="J466" s="41" t="e">
        <f t="shared" si="66"/>
        <v>#DIV/0!</v>
      </c>
      <c r="K466" s="41" t="e">
        <f t="shared" si="66"/>
        <v>#DIV/0!</v>
      </c>
      <c r="L466" s="41">
        <f t="shared" si="66"/>
        <v>1.6358604665128107</v>
      </c>
      <c r="M466" s="41">
        <f t="shared" si="66"/>
        <v>1.2519586473176458</v>
      </c>
      <c r="N466" s="23">
        <f>N465/M465-1</f>
        <v>-4.300120979707367E-2</v>
      </c>
      <c r="O466" s="23">
        <f>O465/N465-1</f>
        <v>6.4206791339616043E-3</v>
      </c>
      <c r="P466" s="23">
        <f>P465/O465-1</f>
        <v>0.2506497410506261</v>
      </c>
      <c r="Q466" s="23">
        <f>Q465/P465-1</f>
        <v>0.43204894845648023</v>
      </c>
      <c r="R466" s="23">
        <f>R465/Q465-1</f>
        <v>0.1855255558638742</v>
      </c>
      <c r="S466" s="36"/>
      <c r="T466" s="31" t="s">
        <v>270</v>
      </c>
    </row>
    <row r="467" spans="1:20" ht="14" x14ac:dyDescent="0.3">
      <c r="B467" s="192" t="s">
        <v>157</v>
      </c>
      <c r="C467" s="192"/>
      <c r="D467" s="192"/>
      <c r="E467" s="192"/>
      <c r="F467" s="192"/>
      <c r="G467" s="192"/>
      <c r="H467" s="192"/>
      <c r="I467" s="192"/>
      <c r="J467" s="192"/>
      <c r="K467" s="192"/>
      <c r="L467" s="192"/>
      <c r="M467" s="192"/>
      <c r="N467" s="192"/>
      <c r="O467" s="17"/>
      <c r="P467" s="17"/>
      <c r="Q467" s="17"/>
      <c r="R467" s="17"/>
      <c r="S467" s="18"/>
      <c r="T467" s="22"/>
    </row>
    <row r="468" spans="1:20" ht="14" x14ac:dyDescent="0.3">
      <c r="B468" s="20" t="str">
        <f t="shared" ref="B468:Q471" si="67">IFERROR(VLOOKUP($B$467,$130:$216,MATCH($T468&amp;"/"&amp;B$348,$128:$128,0),FALSE),"")</f>
        <v/>
      </c>
      <c r="C468" s="20" t="str">
        <f t="shared" si="67"/>
        <v/>
      </c>
      <c r="D468" s="20" t="str">
        <f t="shared" si="67"/>
        <v/>
      </c>
      <c r="E468" s="20" t="str">
        <f t="shared" si="67"/>
        <v/>
      </c>
      <c r="F468" s="20" t="str">
        <f t="shared" si="67"/>
        <v/>
      </c>
      <c r="G468" s="20" t="str">
        <f t="shared" si="67"/>
        <v/>
      </c>
      <c r="H468" s="20" t="str">
        <f t="shared" si="67"/>
        <v/>
      </c>
      <c r="I468" s="20" t="str">
        <f t="shared" si="67"/>
        <v/>
      </c>
      <c r="J468" s="20" t="str">
        <f t="shared" si="67"/>
        <v/>
      </c>
      <c r="K468" s="20" t="str">
        <f t="shared" si="67"/>
        <v/>
      </c>
      <c r="L468" s="20" t="str">
        <f t="shared" si="67"/>
        <v/>
      </c>
      <c r="M468" s="20">
        <f t="shared" si="67"/>
        <v>7643</v>
      </c>
      <c r="N468" s="20">
        <f t="shared" si="67"/>
        <v>9346</v>
      </c>
      <c r="O468" s="20">
        <f t="shared" si="67"/>
        <v>3696</v>
      </c>
      <c r="P468" s="20">
        <f t="shared" si="67"/>
        <v>3706</v>
      </c>
      <c r="Q468" s="20">
        <f t="shared" si="67"/>
        <v>9585</v>
      </c>
      <c r="R468" s="20">
        <f t="shared" ref="L468:R471" si="68">IFERROR(VLOOKUP($B$467,$130:$216,MATCH($T468&amp;"/"&amp;R$348,$128:$128,0),FALSE),"")</f>
        <v>11138</v>
      </c>
      <c r="S468" s="18"/>
      <c r="T468" s="22" t="s">
        <v>260</v>
      </c>
    </row>
    <row r="469" spans="1:20" ht="14" x14ac:dyDescent="0.3">
      <c r="B469" s="20" t="str">
        <f t="shared" si="67"/>
        <v/>
      </c>
      <c r="C469" s="20" t="str">
        <f t="shared" si="67"/>
        <v/>
      </c>
      <c r="D469" s="20" t="str">
        <f t="shared" si="67"/>
        <v/>
      </c>
      <c r="E469" s="20" t="str">
        <f t="shared" si="67"/>
        <v/>
      </c>
      <c r="F469" s="20" t="str">
        <f t="shared" si="67"/>
        <v/>
      </c>
      <c r="G469" s="20" t="str">
        <f t="shared" si="67"/>
        <v/>
      </c>
      <c r="H469" s="20" t="str">
        <f t="shared" si="67"/>
        <v/>
      </c>
      <c r="I469" s="20" t="str">
        <f t="shared" si="67"/>
        <v/>
      </c>
      <c r="J469" s="20" t="str">
        <f t="shared" si="67"/>
        <v/>
      </c>
      <c r="K469" s="20" t="str">
        <f t="shared" si="67"/>
        <v/>
      </c>
      <c r="L469" s="20" t="str">
        <f t="shared" si="68"/>
        <v/>
      </c>
      <c r="M469" s="20">
        <f t="shared" si="68"/>
        <v>9036</v>
      </c>
      <c r="N469" s="20">
        <f t="shared" si="68"/>
        <v>6939</v>
      </c>
      <c r="O469" s="20">
        <f t="shared" si="68"/>
        <v>1134</v>
      </c>
      <c r="P469" s="20">
        <f t="shared" si="68"/>
        <v>4399</v>
      </c>
      <c r="Q469" s="20">
        <f t="shared" si="68"/>
        <v>8141</v>
      </c>
      <c r="R469" s="20">
        <f t="shared" si="68"/>
        <v>10264</v>
      </c>
      <c r="S469" s="18"/>
      <c r="T469" s="22" t="s">
        <v>261</v>
      </c>
    </row>
    <row r="470" spans="1:20" ht="14" x14ac:dyDescent="0.3">
      <c r="B470" s="20" t="str">
        <f t="shared" si="67"/>
        <v/>
      </c>
      <c r="C470" s="20" t="str">
        <f t="shared" si="67"/>
        <v/>
      </c>
      <c r="D470" s="20" t="str">
        <f t="shared" si="67"/>
        <v/>
      </c>
      <c r="E470" s="20" t="str">
        <f t="shared" si="67"/>
        <v/>
      </c>
      <c r="F470" s="20" t="str">
        <f t="shared" si="67"/>
        <v/>
      </c>
      <c r="G470" s="20" t="str">
        <f t="shared" si="67"/>
        <v/>
      </c>
      <c r="H470" s="20" t="str">
        <f t="shared" si="67"/>
        <v/>
      </c>
      <c r="I470" s="20" t="str">
        <f t="shared" si="67"/>
        <v/>
      </c>
      <c r="J470" s="20" t="str">
        <f t="shared" si="67"/>
        <v/>
      </c>
      <c r="K470" s="20" t="str">
        <f t="shared" si="67"/>
        <v/>
      </c>
      <c r="L470" s="20">
        <f t="shared" si="68"/>
        <v>4756</v>
      </c>
      <c r="M470" s="20">
        <f t="shared" si="68"/>
        <v>8330</v>
      </c>
      <c r="N470" s="20">
        <f t="shared" si="68"/>
        <v>5137</v>
      </c>
      <c r="O470" s="20">
        <f t="shared" si="68"/>
        <v>2441</v>
      </c>
      <c r="P470" s="20">
        <f t="shared" si="68"/>
        <v>6317</v>
      </c>
      <c r="Q470" s="20">
        <f t="shared" si="68"/>
        <v>15040</v>
      </c>
      <c r="R470" s="20" t="str">
        <f t="shared" si="68"/>
        <v/>
      </c>
      <c r="S470" s="18"/>
      <c r="T470" s="22" t="s">
        <v>262</v>
      </c>
    </row>
    <row r="471" spans="1:20" ht="14" x14ac:dyDescent="0.3">
      <c r="B471" s="38" t="str">
        <f t="shared" si="67"/>
        <v/>
      </c>
      <c r="C471" s="38" t="str">
        <f t="shared" si="67"/>
        <v/>
      </c>
      <c r="D471" s="38" t="str">
        <f t="shared" si="67"/>
        <v/>
      </c>
      <c r="E471" s="38" t="str">
        <f t="shared" si="67"/>
        <v/>
      </c>
      <c r="F471" s="38" t="str">
        <f t="shared" si="67"/>
        <v/>
      </c>
      <c r="G471" s="38" t="str">
        <f t="shared" si="67"/>
        <v/>
      </c>
      <c r="H471" s="38" t="str">
        <f t="shared" si="67"/>
        <v/>
      </c>
      <c r="I471" s="38" t="str">
        <f t="shared" si="67"/>
        <v/>
      </c>
      <c r="J471" s="38" t="str">
        <f t="shared" si="67"/>
        <v/>
      </c>
      <c r="K471" s="38">
        <f t="shared" si="67"/>
        <v>2077.2199999999998</v>
      </c>
      <c r="L471" s="38">
        <f t="shared" si="68"/>
        <v>3274.21</v>
      </c>
      <c r="M471" s="38">
        <f t="shared" si="68"/>
        <v>8974</v>
      </c>
      <c r="N471" s="38">
        <f t="shared" si="68"/>
        <v>-715</v>
      </c>
      <c r="O471" s="38">
        <f t="shared" si="68"/>
        <v>9111.61</v>
      </c>
      <c r="P471" s="38">
        <f t="shared" si="68"/>
        <v>6286.83</v>
      </c>
      <c r="Q471" s="38">
        <f t="shared" si="68"/>
        <v>8555.86</v>
      </c>
      <c r="R471" s="38" t="str">
        <f t="shared" si="68"/>
        <v/>
      </c>
      <c r="S471" s="18"/>
      <c r="T471" s="22" t="s">
        <v>269</v>
      </c>
    </row>
    <row r="472" spans="1:20" ht="14" x14ac:dyDescent="0.3">
      <c r="B472" s="20">
        <f>SUM(B468:B471)</f>
        <v>0</v>
      </c>
      <c r="C472" s="42">
        <f t="shared" ref="C472:M472" si="69">SUM(C468:C471)</f>
        <v>0</v>
      </c>
      <c r="D472" s="42">
        <f t="shared" si="69"/>
        <v>0</v>
      </c>
      <c r="E472" s="42">
        <f t="shared" si="69"/>
        <v>0</v>
      </c>
      <c r="F472" s="42">
        <f t="shared" si="69"/>
        <v>0</v>
      </c>
      <c r="G472" s="42">
        <f t="shared" si="69"/>
        <v>0</v>
      </c>
      <c r="H472" s="42">
        <f t="shared" si="69"/>
        <v>0</v>
      </c>
      <c r="I472" s="42">
        <f t="shared" si="69"/>
        <v>0</v>
      </c>
      <c r="J472" s="42">
        <f t="shared" si="69"/>
        <v>0</v>
      </c>
      <c r="K472" s="42">
        <f t="shared" si="69"/>
        <v>2077.2199999999998</v>
      </c>
      <c r="L472" s="42">
        <f t="shared" si="69"/>
        <v>8030.21</v>
      </c>
      <c r="M472" s="42">
        <f t="shared" si="69"/>
        <v>33983</v>
      </c>
      <c r="N472" s="42">
        <f>IF(N469="",N468*4,IF(N470="",(N469+N468)*2,IF(N471="",((N470+N469+N468)/3)*4,SUM(N468:N471))))</f>
        <v>20707</v>
      </c>
      <c r="O472" s="42">
        <f>IF(O469="",O468*4,IF(O470="",(O469+O468)*2,IF(O471="",((O470+O469+O468)/3)*4,SUM(O468:O471))))</f>
        <v>16382.61</v>
      </c>
      <c r="P472" s="42">
        <f>IF(P469="",P468*4,IF(P470="",(P469+P468)*2,IF(P471="",((P470+P469+P468)/3)*4,SUM(P468:P471))))</f>
        <v>20708.830000000002</v>
      </c>
      <c r="Q472" s="42">
        <f>IF(Q469="",Q468*4,IF(Q470="",(Q469+Q468)*2,IF(Q471="",((Q470+Q469+Q468)/3)*4,SUM(Q468:Q471))))</f>
        <v>41321.86</v>
      </c>
      <c r="R472" s="42">
        <f>IF(R469="",R468*4,IF(R470="",(R469+R468)*2,IF(R471="",((R470+R469+R468)/3)*4,SUM(R468:R471))))</f>
        <v>42804</v>
      </c>
      <c r="S472" s="18"/>
      <c r="T472" s="22" t="s">
        <v>263</v>
      </c>
    </row>
    <row r="473" spans="1:20" ht="14" x14ac:dyDescent="0.3">
      <c r="B473" s="192" t="s">
        <v>155</v>
      </c>
      <c r="C473" s="192"/>
      <c r="D473" s="192"/>
      <c r="E473" s="192"/>
      <c r="F473" s="192"/>
      <c r="G473" s="192"/>
      <c r="H473" s="192"/>
      <c r="I473" s="192"/>
      <c r="J473" s="192"/>
      <c r="K473" s="192"/>
      <c r="L473" s="192"/>
      <c r="M473" s="192"/>
      <c r="N473" s="192"/>
      <c r="O473" s="17"/>
      <c r="P473" s="17"/>
      <c r="Q473" s="17"/>
      <c r="R473" s="17"/>
      <c r="S473" s="18"/>
      <c r="T473" s="22"/>
    </row>
    <row r="474" spans="1:20" ht="14" x14ac:dyDescent="0.3">
      <c r="B474" s="20" t="str">
        <f t="shared" ref="B474:Q477" si="70">IFERROR(VLOOKUP($B$473,$130:$216,MATCH($T474&amp;"/"&amp;B$348,$128:$128,0),FALSE),"")</f>
        <v/>
      </c>
      <c r="C474" s="20" t="str">
        <f t="shared" si="70"/>
        <v/>
      </c>
      <c r="D474" s="20" t="str">
        <f t="shared" si="70"/>
        <v/>
      </c>
      <c r="E474" s="20" t="str">
        <f t="shared" si="70"/>
        <v/>
      </c>
      <c r="F474" s="20" t="str">
        <f t="shared" si="70"/>
        <v/>
      </c>
      <c r="G474" s="20" t="str">
        <f t="shared" si="70"/>
        <v/>
      </c>
      <c r="H474" s="20" t="str">
        <f t="shared" si="70"/>
        <v/>
      </c>
      <c r="I474" s="20" t="str">
        <f t="shared" si="70"/>
        <v/>
      </c>
      <c r="J474" s="20" t="str">
        <f t="shared" si="70"/>
        <v/>
      </c>
      <c r="K474" s="20" t="str">
        <f t="shared" si="70"/>
        <v/>
      </c>
      <c r="L474" s="20" t="str">
        <f t="shared" si="70"/>
        <v/>
      </c>
      <c r="M474" s="20">
        <f t="shared" si="70"/>
        <v>0</v>
      </c>
      <c r="N474" s="20">
        <f t="shared" si="70"/>
        <v>0</v>
      </c>
      <c r="O474" s="20">
        <f t="shared" si="70"/>
        <v>1124</v>
      </c>
      <c r="P474" s="20">
        <f t="shared" si="70"/>
        <v>837</v>
      </c>
      <c r="Q474" s="20">
        <f t="shared" si="70"/>
        <v>1982</v>
      </c>
      <c r="R474" s="20">
        <f t="shared" ref="L474:R477" si="71">IFERROR(VLOOKUP($B$473,$130:$216,MATCH($T474&amp;"/"&amp;R$348,$128:$128,0),FALSE),"")</f>
        <v>4413</v>
      </c>
      <c r="S474" s="18"/>
      <c r="T474" s="22" t="s">
        <v>260</v>
      </c>
    </row>
    <row r="475" spans="1:20" ht="14" x14ac:dyDescent="0.3">
      <c r="B475" s="20" t="str">
        <f t="shared" si="70"/>
        <v/>
      </c>
      <c r="C475" s="20" t="str">
        <f t="shared" si="70"/>
        <v/>
      </c>
      <c r="D475" s="20" t="str">
        <f t="shared" si="70"/>
        <v/>
      </c>
      <c r="E475" s="20" t="str">
        <f t="shared" si="70"/>
        <v/>
      </c>
      <c r="F475" s="20" t="str">
        <f t="shared" si="70"/>
        <v/>
      </c>
      <c r="G475" s="20" t="str">
        <f t="shared" si="70"/>
        <v/>
      </c>
      <c r="H475" s="20" t="str">
        <f t="shared" si="70"/>
        <v/>
      </c>
      <c r="I475" s="20" t="str">
        <f t="shared" si="70"/>
        <v/>
      </c>
      <c r="J475" s="20" t="str">
        <f t="shared" si="70"/>
        <v/>
      </c>
      <c r="K475" s="20" t="str">
        <f t="shared" si="70"/>
        <v/>
      </c>
      <c r="L475" s="20" t="str">
        <f t="shared" si="71"/>
        <v/>
      </c>
      <c r="M475" s="20">
        <f t="shared" si="71"/>
        <v>0</v>
      </c>
      <c r="N475" s="20">
        <f t="shared" si="71"/>
        <v>0</v>
      </c>
      <c r="O475" s="20">
        <f t="shared" si="71"/>
        <v>1086</v>
      </c>
      <c r="P475" s="20">
        <f t="shared" si="71"/>
        <v>666</v>
      </c>
      <c r="Q475" s="20">
        <f t="shared" si="71"/>
        <v>1123</v>
      </c>
      <c r="R475" s="20">
        <f t="shared" si="71"/>
        <v>4359</v>
      </c>
      <c r="S475" s="18"/>
      <c r="T475" s="22" t="s">
        <v>261</v>
      </c>
    </row>
    <row r="476" spans="1:20" ht="14" x14ac:dyDescent="0.3">
      <c r="B476" s="20" t="str">
        <f t="shared" si="70"/>
        <v/>
      </c>
      <c r="C476" s="20" t="str">
        <f t="shared" si="70"/>
        <v/>
      </c>
      <c r="D476" s="20" t="str">
        <f t="shared" si="70"/>
        <v/>
      </c>
      <c r="E476" s="20" t="str">
        <f t="shared" si="70"/>
        <v/>
      </c>
      <c r="F476" s="20" t="str">
        <f t="shared" si="70"/>
        <v/>
      </c>
      <c r="G476" s="20" t="str">
        <f t="shared" si="70"/>
        <v/>
      </c>
      <c r="H476" s="20" t="str">
        <f t="shared" si="70"/>
        <v/>
      </c>
      <c r="I476" s="20" t="str">
        <f t="shared" si="70"/>
        <v/>
      </c>
      <c r="J476" s="20" t="str">
        <f t="shared" si="70"/>
        <v/>
      </c>
      <c r="K476" s="20" t="str">
        <f t="shared" si="70"/>
        <v/>
      </c>
      <c r="L476" s="20">
        <f t="shared" si="71"/>
        <v>0</v>
      </c>
      <c r="M476" s="20">
        <f t="shared" si="71"/>
        <v>0</v>
      </c>
      <c r="N476" s="20">
        <f t="shared" si="71"/>
        <v>0</v>
      </c>
      <c r="O476" s="20">
        <f t="shared" si="71"/>
        <v>830</v>
      </c>
      <c r="P476" s="20">
        <f t="shared" si="71"/>
        <v>1064</v>
      </c>
      <c r="Q476" s="20">
        <f t="shared" si="71"/>
        <v>2372</v>
      </c>
      <c r="R476" s="20" t="str">
        <f t="shared" si="71"/>
        <v/>
      </c>
      <c r="S476" s="18"/>
      <c r="T476" s="22" t="s">
        <v>262</v>
      </c>
    </row>
    <row r="477" spans="1:20" ht="14" x14ac:dyDescent="0.3">
      <c r="B477" s="38" t="str">
        <f t="shared" si="70"/>
        <v/>
      </c>
      <c r="C477" s="38" t="str">
        <f t="shared" si="70"/>
        <v/>
      </c>
      <c r="D477" s="38" t="str">
        <f t="shared" si="70"/>
        <v/>
      </c>
      <c r="E477" s="38" t="str">
        <f t="shared" si="70"/>
        <v/>
      </c>
      <c r="F477" s="38" t="str">
        <f t="shared" si="70"/>
        <v/>
      </c>
      <c r="G477" s="38" t="str">
        <f t="shared" si="70"/>
        <v/>
      </c>
      <c r="H477" s="38" t="str">
        <f t="shared" si="70"/>
        <v/>
      </c>
      <c r="I477" s="38" t="str">
        <f t="shared" si="70"/>
        <v/>
      </c>
      <c r="J477" s="38" t="str">
        <f t="shared" si="70"/>
        <v/>
      </c>
      <c r="K477" s="38">
        <f t="shared" si="70"/>
        <v>0</v>
      </c>
      <c r="L477" s="38">
        <f t="shared" si="71"/>
        <v>0</v>
      </c>
      <c r="M477" s="38">
        <f t="shared" si="71"/>
        <v>0</v>
      </c>
      <c r="N477" s="38">
        <f t="shared" si="71"/>
        <v>1922.75</v>
      </c>
      <c r="O477" s="38">
        <f t="shared" si="71"/>
        <v>896.45</v>
      </c>
      <c r="P477" s="38">
        <f t="shared" si="71"/>
        <v>1873.24</v>
      </c>
      <c r="Q477" s="38">
        <f t="shared" si="71"/>
        <v>4144.1099999999997</v>
      </c>
      <c r="R477" s="38" t="str">
        <f t="shared" si="71"/>
        <v/>
      </c>
      <c r="S477" s="18"/>
      <c r="T477" s="22" t="s">
        <v>269</v>
      </c>
    </row>
    <row r="478" spans="1:20" ht="14" x14ac:dyDescent="0.3">
      <c r="B478" s="20">
        <f>SUM(B474:B477)</f>
        <v>0</v>
      </c>
      <c r="C478" s="42">
        <f t="shared" ref="C478:M478" si="72">SUM(C474:C477)</f>
        <v>0</v>
      </c>
      <c r="D478" s="42">
        <f t="shared" si="72"/>
        <v>0</v>
      </c>
      <c r="E478" s="42">
        <f t="shared" si="72"/>
        <v>0</v>
      </c>
      <c r="F478" s="42">
        <f t="shared" si="72"/>
        <v>0</v>
      </c>
      <c r="G478" s="42">
        <f t="shared" si="72"/>
        <v>0</v>
      </c>
      <c r="H478" s="42">
        <f t="shared" si="72"/>
        <v>0</v>
      </c>
      <c r="I478" s="42">
        <f t="shared" si="72"/>
        <v>0</v>
      </c>
      <c r="J478" s="42">
        <f t="shared" si="72"/>
        <v>0</v>
      </c>
      <c r="K478" s="42">
        <f t="shared" si="72"/>
        <v>0</v>
      </c>
      <c r="L478" s="42">
        <f t="shared" si="72"/>
        <v>0</v>
      </c>
      <c r="M478" s="42">
        <f t="shared" si="72"/>
        <v>0</v>
      </c>
      <c r="N478" s="42">
        <f>IF(N475="",N474*4,IF(N476="",(N475+N474)*2,IF(N477="",((N476+N475+N474)/3)*4,SUM(N474:N477))))</f>
        <v>1922.75</v>
      </c>
      <c r="O478" s="42">
        <f>IF(O475="",O474*4,IF(O476="",(O475+O474)*2,IF(O477="",((O476+O475+O474)/3)*4,SUM(O474:O477))))</f>
        <v>3936.45</v>
      </c>
      <c r="P478" s="42">
        <f>IF(P475="",P474*4,IF(P476="",(P475+P474)*2,IF(P477="",((P476+P475+P474)/3)*4,SUM(P474:P477))))</f>
        <v>4440.24</v>
      </c>
      <c r="Q478" s="42">
        <f>IF(Q475="",Q474*4,IF(Q476="",(Q475+Q474)*2,IF(Q477="",((Q476+Q475+Q474)/3)*4,SUM(Q474:Q477))))</f>
        <v>9621.11</v>
      </c>
      <c r="R478" s="42">
        <f>IF(R475="",R474*4,IF(R476="",(R475+R474)*2,IF(R477="",((R476+R475+R474)/3)*4,SUM(R474:R477))))</f>
        <v>17544</v>
      </c>
      <c r="S478" s="18"/>
      <c r="T478" s="22" t="s">
        <v>263</v>
      </c>
    </row>
    <row r="479" spans="1:20" ht="14" x14ac:dyDescent="0.3">
      <c r="B479" s="192" t="s">
        <v>166</v>
      </c>
      <c r="C479" s="192"/>
      <c r="D479" s="192"/>
      <c r="E479" s="192"/>
      <c r="F479" s="192"/>
      <c r="G479" s="192"/>
      <c r="H479" s="192"/>
      <c r="I479" s="192"/>
      <c r="J479" s="192"/>
      <c r="K479" s="192"/>
      <c r="L479" s="192"/>
      <c r="M479" s="192"/>
      <c r="N479" s="192"/>
      <c r="O479" s="17"/>
      <c r="P479" s="17"/>
      <c r="Q479" s="17"/>
      <c r="R479" s="17"/>
      <c r="S479" s="18"/>
      <c r="T479" s="22"/>
    </row>
    <row r="480" spans="1:20" ht="14" x14ac:dyDescent="0.3">
      <c r="B480" s="20" t="str">
        <f t="shared" ref="B480:Q483" si="73">IFERROR(VLOOKUP($B$479,$130:$216,MATCH($T480&amp;"/"&amp;B$348,$128:$128,0),FALSE),"")</f>
        <v/>
      </c>
      <c r="C480" s="20" t="str">
        <f t="shared" si="73"/>
        <v/>
      </c>
      <c r="D480" s="20" t="str">
        <f t="shared" si="73"/>
        <v/>
      </c>
      <c r="E480" s="20" t="str">
        <f t="shared" si="73"/>
        <v/>
      </c>
      <c r="F480" s="20" t="str">
        <f t="shared" si="73"/>
        <v/>
      </c>
      <c r="G480" s="20" t="str">
        <f t="shared" si="73"/>
        <v/>
      </c>
      <c r="H480" s="20" t="str">
        <f t="shared" si="73"/>
        <v/>
      </c>
      <c r="I480" s="20" t="str">
        <f t="shared" si="73"/>
        <v/>
      </c>
      <c r="J480" s="20" t="str">
        <f t="shared" si="73"/>
        <v/>
      </c>
      <c r="K480" s="20" t="str">
        <f t="shared" si="73"/>
        <v/>
      </c>
      <c r="L480" s="20" t="str">
        <f t="shared" si="73"/>
        <v/>
      </c>
      <c r="M480" s="20">
        <f t="shared" si="73"/>
        <v>241</v>
      </c>
      <c r="N480" s="20">
        <f t="shared" si="73"/>
        <v>1335</v>
      </c>
      <c r="O480" s="20">
        <f t="shared" si="73"/>
        <v>497</v>
      </c>
      <c r="P480" s="20">
        <f t="shared" si="73"/>
        <v>310</v>
      </c>
      <c r="Q480" s="20">
        <f t="shared" si="73"/>
        <v>3923</v>
      </c>
      <c r="R480" s="20">
        <f t="shared" ref="L480:R483" si="74">IFERROR(VLOOKUP($B$479,$130:$216,MATCH($T480&amp;"/"&amp;R$348,$128:$128,0),FALSE),"")</f>
        <v>7104</v>
      </c>
      <c r="S480" s="18"/>
      <c r="T480" s="22" t="s">
        <v>260</v>
      </c>
    </row>
    <row r="481" spans="2:20" ht="14" x14ac:dyDescent="0.3">
      <c r="B481" s="20" t="str">
        <f t="shared" si="73"/>
        <v/>
      </c>
      <c r="C481" s="20" t="str">
        <f t="shared" si="73"/>
        <v/>
      </c>
      <c r="D481" s="20" t="str">
        <f t="shared" si="73"/>
        <v/>
      </c>
      <c r="E481" s="20" t="str">
        <f t="shared" si="73"/>
        <v/>
      </c>
      <c r="F481" s="20" t="str">
        <f t="shared" si="73"/>
        <v/>
      </c>
      <c r="G481" s="20" t="str">
        <f t="shared" si="73"/>
        <v/>
      </c>
      <c r="H481" s="20" t="str">
        <f t="shared" si="73"/>
        <v/>
      </c>
      <c r="I481" s="20" t="str">
        <f t="shared" si="73"/>
        <v/>
      </c>
      <c r="J481" s="20" t="str">
        <f t="shared" si="73"/>
        <v/>
      </c>
      <c r="K481" s="20" t="str">
        <f t="shared" si="73"/>
        <v/>
      </c>
      <c r="L481" s="20" t="str">
        <f t="shared" si="74"/>
        <v/>
      </c>
      <c r="M481" s="20">
        <f t="shared" si="74"/>
        <v>-21</v>
      </c>
      <c r="N481" s="20">
        <f t="shared" si="74"/>
        <v>-10</v>
      </c>
      <c r="O481" s="20">
        <f t="shared" si="74"/>
        <v>160</v>
      </c>
      <c r="P481" s="20">
        <f t="shared" si="74"/>
        <v>1183</v>
      </c>
      <c r="Q481" s="20">
        <f t="shared" si="74"/>
        <v>4062</v>
      </c>
      <c r="R481" s="20">
        <f t="shared" si="74"/>
        <v>7894</v>
      </c>
      <c r="S481" s="18"/>
      <c r="T481" s="22" t="s">
        <v>261</v>
      </c>
    </row>
    <row r="482" spans="2:20" ht="14" x14ac:dyDescent="0.3">
      <c r="B482" s="20" t="str">
        <f t="shared" si="73"/>
        <v/>
      </c>
      <c r="C482" s="20" t="str">
        <f t="shared" si="73"/>
        <v/>
      </c>
      <c r="D482" s="20" t="str">
        <f t="shared" si="73"/>
        <v/>
      </c>
      <c r="E482" s="20" t="str">
        <f t="shared" si="73"/>
        <v/>
      </c>
      <c r="F482" s="20" t="str">
        <f t="shared" si="73"/>
        <v/>
      </c>
      <c r="G482" s="20" t="str">
        <f t="shared" si="73"/>
        <v/>
      </c>
      <c r="H482" s="20" t="str">
        <f t="shared" si="73"/>
        <v/>
      </c>
      <c r="I482" s="20" t="str">
        <f t="shared" si="73"/>
        <v/>
      </c>
      <c r="J482" s="20" t="str">
        <f t="shared" si="73"/>
        <v/>
      </c>
      <c r="K482" s="20" t="str">
        <f t="shared" si="73"/>
        <v/>
      </c>
      <c r="L482" s="20">
        <f t="shared" si="74"/>
        <v>287</v>
      </c>
      <c r="M482" s="20">
        <f t="shared" si="74"/>
        <v>1624</v>
      </c>
      <c r="N482" s="20">
        <f t="shared" si="74"/>
        <v>-476</v>
      </c>
      <c r="O482" s="20">
        <f t="shared" si="74"/>
        <v>200</v>
      </c>
      <c r="P482" s="20">
        <f t="shared" si="74"/>
        <v>1531</v>
      </c>
      <c r="Q482" s="20">
        <f t="shared" si="74"/>
        <v>5207</v>
      </c>
      <c r="R482" s="20" t="str">
        <f t="shared" si="74"/>
        <v/>
      </c>
      <c r="S482" s="18"/>
      <c r="T482" s="22" t="s">
        <v>262</v>
      </c>
    </row>
    <row r="483" spans="2:20" ht="14" x14ac:dyDescent="0.3">
      <c r="B483" s="38" t="str">
        <f t="shared" si="73"/>
        <v/>
      </c>
      <c r="C483" s="38" t="str">
        <f t="shared" si="73"/>
        <v/>
      </c>
      <c r="D483" s="38" t="str">
        <f t="shared" si="73"/>
        <v/>
      </c>
      <c r="E483" s="38" t="str">
        <f t="shared" si="73"/>
        <v/>
      </c>
      <c r="F483" s="38" t="str">
        <f t="shared" si="73"/>
        <v/>
      </c>
      <c r="G483" s="38" t="str">
        <f t="shared" si="73"/>
        <v/>
      </c>
      <c r="H483" s="38" t="str">
        <f t="shared" si="73"/>
        <v/>
      </c>
      <c r="I483" s="38" t="str">
        <f t="shared" si="73"/>
        <v/>
      </c>
      <c r="J483" s="38" t="str">
        <f t="shared" si="73"/>
        <v/>
      </c>
      <c r="K483" s="38">
        <f t="shared" si="73"/>
        <v>-2469.42</v>
      </c>
      <c r="L483" s="38">
        <f t="shared" si="74"/>
        <v>-165.97</v>
      </c>
      <c r="M483" s="38">
        <f t="shared" si="74"/>
        <v>1587</v>
      </c>
      <c r="N483" s="38">
        <f t="shared" si="74"/>
        <v>-235</v>
      </c>
      <c r="O483" s="38">
        <f t="shared" si="74"/>
        <v>-119.7</v>
      </c>
      <c r="P483" s="38">
        <f t="shared" si="74"/>
        <v>2332.25</v>
      </c>
      <c r="Q483" s="38">
        <f t="shared" si="74"/>
        <v>6507.88</v>
      </c>
      <c r="R483" s="38" t="str">
        <f t="shared" si="74"/>
        <v/>
      </c>
      <c r="S483" s="18"/>
      <c r="T483" s="22" t="s">
        <v>269</v>
      </c>
    </row>
    <row r="484" spans="2:20" ht="14" x14ac:dyDescent="0.3">
      <c r="B484" s="20">
        <f>SUM(B480:B483)</f>
        <v>0</v>
      </c>
      <c r="C484" s="42">
        <f t="shared" ref="C484:M484" si="75">SUM(C480:C483)</f>
        <v>0</v>
      </c>
      <c r="D484" s="42">
        <f t="shared" si="75"/>
        <v>0</v>
      </c>
      <c r="E484" s="42">
        <f t="shared" si="75"/>
        <v>0</v>
      </c>
      <c r="F484" s="42">
        <f t="shared" si="75"/>
        <v>0</v>
      </c>
      <c r="G484" s="42">
        <f t="shared" si="75"/>
        <v>0</v>
      </c>
      <c r="H484" s="42">
        <f t="shared" si="75"/>
        <v>0</v>
      </c>
      <c r="I484" s="42">
        <f t="shared" si="75"/>
        <v>0</v>
      </c>
      <c r="J484" s="42">
        <f t="shared" si="75"/>
        <v>0</v>
      </c>
      <c r="K484" s="42">
        <f t="shared" si="75"/>
        <v>-2469.42</v>
      </c>
      <c r="L484" s="42">
        <f t="shared" si="75"/>
        <v>121.03</v>
      </c>
      <c r="M484" s="42">
        <f t="shared" si="75"/>
        <v>3431</v>
      </c>
      <c r="N484" s="42">
        <f>IF(N481="",N480*4,IF(N482="",(N481+N480)*2,IF(N483="",((N482+N481+N480)/3)*4,SUM(N480:N483))))</f>
        <v>614</v>
      </c>
      <c r="O484" s="42">
        <f>IF(O481="",O480*4,IF(O482="",(O481+O480)*2,IF(O483="",((O482+O481+O480)/3)*4,SUM(O480:O483))))</f>
        <v>737.3</v>
      </c>
      <c r="P484" s="42">
        <f>IF(P481="",P480*4,IF(P482="",(P481+P480)*2,IF(P483="",((P482+P481+P480)/3)*4,SUM(P480:P483))))</f>
        <v>5356.25</v>
      </c>
      <c r="Q484" s="42">
        <f>IF(Q481="",Q480*4,IF(Q482="",(Q481+Q480)*2,IF(Q483="",((Q482+Q481+Q480)/3)*4,SUM(Q480:Q483))))</f>
        <v>19699.88</v>
      </c>
      <c r="R484" s="42">
        <f>IF(R481="",R480*4,IF(R482="",(R481+R480)*2,IF(R483="",((R482+R481+R480)/3)*4,SUM(R480:R483))))</f>
        <v>29996</v>
      </c>
      <c r="S484" s="18"/>
      <c r="T484" s="22" t="s">
        <v>263</v>
      </c>
    </row>
    <row r="485" spans="2:20" ht="14" x14ac:dyDescent="0.3">
      <c r="B485" s="192" t="s">
        <v>167</v>
      </c>
      <c r="C485" s="192"/>
      <c r="D485" s="192"/>
      <c r="E485" s="192"/>
      <c r="F485" s="192"/>
      <c r="G485" s="192"/>
      <c r="H485" s="192"/>
      <c r="I485" s="192"/>
      <c r="J485" s="192"/>
      <c r="K485" s="192"/>
      <c r="L485" s="192"/>
      <c r="M485" s="192"/>
      <c r="N485" s="192"/>
      <c r="O485" s="17"/>
      <c r="P485" s="17"/>
      <c r="Q485" s="17"/>
      <c r="R485" s="17"/>
      <c r="S485" s="18"/>
      <c r="T485" s="22"/>
    </row>
    <row r="486" spans="2:20" ht="14" x14ac:dyDescent="0.3">
      <c r="B486" s="20" t="str">
        <f t="shared" ref="B486:Q489" si="76">IFERROR(VLOOKUP($B$485,$130:$216,MATCH($T486&amp;"/"&amp;B$348,$128:$128,0),FALSE),"")</f>
        <v/>
      </c>
      <c r="C486" s="20" t="str">
        <f t="shared" si="76"/>
        <v/>
      </c>
      <c r="D486" s="20" t="str">
        <f t="shared" si="76"/>
        <v/>
      </c>
      <c r="E486" s="20" t="str">
        <f t="shared" si="76"/>
        <v/>
      </c>
      <c r="F486" s="20" t="str">
        <f t="shared" si="76"/>
        <v/>
      </c>
      <c r="G486" s="20" t="str">
        <f t="shared" si="76"/>
        <v/>
      </c>
      <c r="H486" s="20" t="str">
        <f t="shared" si="76"/>
        <v/>
      </c>
      <c r="I486" s="20" t="str">
        <f t="shared" si="76"/>
        <v/>
      </c>
      <c r="J486" s="20" t="str">
        <f t="shared" si="76"/>
        <v/>
      </c>
      <c r="K486" s="20" t="str">
        <f t="shared" si="76"/>
        <v/>
      </c>
      <c r="L486" s="20" t="str">
        <f t="shared" si="76"/>
        <v/>
      </c>
      <c r="M486" s="20">
        <f t="shared" si="76"/>
        <v>0</v>
      </c>
      <c r="N486" s="20">
        <f t="shared" si="76"/>
        <v>0</v>
      </c>
      <c r="O486" s="20">
        <f t="shared" si="76"/>
        <v>0</v>
      </c>
      <c r="P486" s="20">
        <f t="shared" si="76"/>
        <v>0</v>
      </c>
      <c r="Q486" s="20">
        <f t="shared" si="76"/>
        <v>0</v>
      </c>
      <c r="R486" s="20">
        <f t="shared" ref="L486:R489" si="77">IFERROR(VLOOKUP($B$485,$130:$216,MATCH($T486&amp;"/"&amp;R$348,$128:$128,0),FALSE),"")</f>
        <v>0</v>
      </c>
      <c r="S486" s="18"/>
      <c r="T486" s="22" t="s">
        <v>260</v>
      </c>
    </row>
    <row r="487" spans="2:20" ht="14" x14ac:dyDescent="0.3">
      <c r="B487" s="20" t="str">
        <f t="shared" si="76"/>
        <v/>
      </c>
      <c r="C487" s="20" t="str">
        <f t="shared" si="76"/>
        <v/>
      </c>
      <c r="D487" s="20" t="str">
        <f t="shared" si="76"/>
        <v/>
      </c>
      <c r="E487" s="20" t="str">
        <f t="shared" si="76"/>
        <v/>
      </c>
      <c r="F487" s="20" t="str">
        <f t="shared" si="76"/>
        <v/>
      </c>
      <c r="G487" s="20" t="str">
        <f t="shared" si="76"/>
        <v/>
      </c>
      <c r="H487" s="20" t="str">
        <f t="shared" si="76"/>
        <v/>
      </c>
      <c r="I487" s="20" t="str">
        <f t="shared" si="76"/>
        <v/>
      </c>
      <c r="J487" s="20" t="str">
        <f t="shared" si="76"/>
        <v/>
      </c>
      <c r="K487" s="20" t="str">
        <f t="shared" si="76"/>
        <v/>
      </c>
      <c r="L487" s="20" t="str">
        <f t="shared" si="77"/>
        <v/>
      </c>
      <c r="M487" s="20">
        <f t="shared" si="77"/>
        <v>0</v>
      </c>
      <c r="N487" s="20">
        <f t="shared" si="77"/>
        <v>-15250</v>
      </c>
      <c r="O487" s="20">
        <f t="shared" si="77"/>
        <v>-267</v>
      </c>
      <c r="P487" s="20">
        <f t="shared" si="77"/>
        <v>0</v>
      </c>
      <c r="Q487" s="20">
        <f t="shared" si="77"/>
        <v>0</v>
      </c>
      <c r="R487" s="20">
        <f t="shared" si="77"/>
        <v>0</v>
      </c>
      <c r="S487" s="18"/>
      <c r="T487" s="22" t="s">
        <v>261</v>
      </c>
    </row>
    <row r="488" spans="2:20" ht="14" x14ac:dyDescent="0.3">
      <c r="B488" s="20" t="str">
        <f t="shared" si="76"/>
        <v/>
      </c>
      <c r="C488" s="20" t="str">
        <f t="shared" si="76"/>
        <v/>
      </c>
      <c r="D488" s="20" t="str">
        <f t="shared" si="76"/>
        <v/>
      </c>
      <c r="E488" s="20" t="str">
        <f t="shared" si="76"/>
        <v/>
      </c>
      <c r="F488" s="20" t="str">
        <f t="shared" si="76"/>
        <v/>
      </c>
      <c r="G488" s="20" t="str">
        <f t="shared" si="76"/>
        <v/>
      </c>
      <c r="H488" s="20" t="str">
        <f t="shared" si="76"/>
        <v/>
      </c>
      <c r="I488" s="20" t="str">
        <f t="shared" si="76"/>
        <v/>
      </c>
      <c r="J488" s="20" t="str">
        <f t="shared" si="76"/>
        <v/>
      </c>
      <c r="K488" s="20" t="str">
        <f t="shared" si="76"/>
        <v/>
      </c>
      <c r="L488" s="20">
        <f t="shared" si="77"/>
        <v>0</v>
      </c>
      <c r="M488" s="20">
        <f t="shared" si="77"/>
        <v>0</v>
      </c>
      <c r="N488" s="20">
        <f t="shared" si="77"/>
        <v>0</v>
      </c>
      <c r="O488" s="20">
        <f t="shared" si="77"/>
        <v>0</v>
      </c>
      <c r="P488" s="20">
        <f t="shared" si="77"/>
        <v>0</v>
      </c>
      <c r="Q488" s="20">
        <f t="shared" si="77"/>
        <v>0</v>
      </c>
      <c r="R488" s="20" t="str">
        <f t="shared" si="77"/>
        <v/>
      </c>
      <c r="S488" s="18"/>
      <c r="T488" s="22" t="s">
        <v>262</v>
      </c>
    </row>
    <row r="489" spans="2:20" ht="14" x14ac:dyDescent="0.3">
      <c r="B489" s="38" t="str">
        <f t="shared" si="76"/>
        <v/>
      </c>
      <c r="C489" s="38" t="str">
        <f t="shared" si="76"/>
        <v/>
      </c>
      <c r="D489" s="38" t="str">
        <f t="shared" si="76"/>
        <v/>
      </c>
      <c r="E489" s="38" t="str">
        <f t="shared" si="76"/>
        <v/>
      </c>
      <c r="F489" s="38" t="str">
        <f t="shared" si="76"/>
        <v/>
      </c>
      <c r="G489" s="38" t="str">
        <f t="shared" si="76"/>
        <v/>
      </c>
      <c r="H489" s="38" t="str">
        <f t="shared" si="76"/>
        <v/>
      </c>
      <c r="I489" s="38" t="str">
        <f t="shared" si="76"/>
        <v/>
      </c>
      <c r="J489" s="38" t="str">
        <f t="shared" si="76"/>
        <v/>
      </c>
      <c r="K489" s="38">
        <f t="shared" si="76"/>
        <v>0</v>
      </c>
      <c r="L489" s="38">
        <f t="shared" si="77"/>
        <v>0</v>
      </c>
      <c r="M489" s="38">
        <f t="shared" si="77"/>
        <v>0</v>
      </c>
      <c r="N489" s="38">
        <f t="shared" si="77"/>
        <v>0</v>
      </c>
      <c r="O489" s="38">
        <f t="shared" si="77"/>
        <v>0</v>
      </c>
      <c r="P489" s="38">
        <f t="shared" si="77"/>
        <v>0</v>
      </c>
      <c r="Q489" s="38">
        <f t="shared" si="77"/>
        <v>0</v>
      </c>
      <c r="R489" s="38" t="str">
        <f t="shared" si="77"/>
        <v/>
      </c>
      <c r="S489" s="18"/>
      <c r="T489" s="22" t="s">
        <v>269</v>
      </c>
    </row>
    <row r="490" spans="2:20" ht="14" x14ac:dyDescent="0.3">
      <c r="B490" s="20">
        <f>SUM(B486:B489)</f>
        <v>0</v>
      </c>
      <c r="C490" s="42">
        <f t="shared" ref="C490:M490" si="78">SUM(C486:C489)</f>
        <v>0</v>
      </c>
      <c r="D490" s="42">
        <f t="shared" si="78"/>
        <v>0</v>
      </c>
      <c r="E490" s="42">
        <f t="shared" si="78"/>
        <v>0</v>
      </c>
      <c r="F490" s="42">
        <f t="shared" si="78"/>
        <v>0</v>
      </c>
      <c r="G490" s="42">
        <f t="shared" si="78"/>
        <v>0</v>
      </c>
      <c r="H490" s="42">
        <f t="shared" si="78"/>
        <v>0</v>
      </c>
      <c r="I490" s="42">
        <f t="shared" si="78"/>
        <v>0</v>
      </c>
      <c r="J490" s="42">
        <f t="shared" si="78"/>
        <v>0</v>
      </c>
      <c r="K490" s="42">
        <f t="shared" si="78"/>
        <v>0</v>
      </c>
      <c r="L490" s="42">
        <f t="shared" si="78"/>
        <v>0</v>
      </c>
      <c r="M490" s="42">
        <f t="shared" si="78"/>
        <v>0</v>
      </c>
      <c r="N490" s="42">
        <f>IF(N487="",N486*4,IF(N488="",(N487+N486)*2,IF(N489="",((N488+N487+N486)/3)*4,SUM(N486:N489))))</f>
        <v>-15250</v>
      </c>
      <c r="O490" s="42">
        <f>IF(O487="",O486*4,IF(O488="",(O487+O486)*2,IF(O489="",((O488+O487+O486)/3)*4,SUM(O486:O489))))</f>
        <v>-267</v>
      </c>
      <c r="P490" s="42">
        <f>IF(P487="",P486*4,IF(P488="",(P487+P486)*2,IF(P489="",((P488+P487+P486)/3)*4,SUM(P486:P489))))</f>
        <v>0</v>
      </c>
      <c r="Q490" s="42">
        <f>IF(Q487="",Q486*4,IF(Q488="",(Q487+Q486)*2,IF(Q489="",((Q488+Q487+Q486)/3)*4,SUM(Q486:Q489))))</f>
        <v>0</v>
      </c>
      <c r="R490" s="42">
        <f>IF(R487="",R486*4,IF(R488="",(R487+R486)*2,IF(R489="",((R488+R487+R486)/3)*4,SUM(R486:R489))))</f>
        <v>0</v>
      </c>
      <c r="S490" s="18"/>
      <c r="T490" s="22" t="s">
        <v>263</v>
      </c>
    </row>
    <row r="491" spans="2:20" s="43" customFormat="1" ht="14" x14ac:dyDescent="0.3">
      <c r="B491" s="192" t="s">
        <v>158</v>
      </c>
      <c r="C491" s="192"/>
      <c r="D491" s="192"/>
      <c r="E491" s="192"/>
      <c r="F491" s="192"/>
      <c r="G491" s="192"/>
      <c r="H491" s="192"/>
      <c r="I491" s="192"/>
      <c r="J491" s="192"/>
      <c r="K491" s="192"/>
      <c r="L491" s="192"/>
      <c r="M491" s="192"/>
      <c r="N491" s="192"/>
      <c r="O491" s="17"/>
      <c r="P491" s="17"/>
      <c r="Q491" s="17"/>
      <c r="R491" s="17"/>
      <c r="S491" s="18"/>
      <c r="T491" s="22"/>
    </row>
    <row r="492" spans="2:20" s="43" customFormat="1" ht="14" x14ac:dyDescent="0.3">
      <c r="B492" s="20" t="str">
        <f t="shared" ref="B492:Q495" si="79">IFERROR(VLOOKUP($B$491,$130:$216,MATCH($T492&amp;"/"&amp;B$348,$128:$128,0),FALSE),"")</f>
        <v/>
      </c>
      <c r="C492" s="20" t="str">
        <f t="shared" si="79"/>
        <v/>
      </c>
      <c r="D492" s="20" t="str">
        <f t="shared" si="79"/>
        <v/>
      </c>
      <c r="E492" s="20" t="str">
        <f t="shared" si="79"/>
        <v/>
      </c>
      <c r="F492" s="20" t="str">
        <f t="shared" si="79"/>
        <v/>
      </c>
      <c r="G492" s="20" t="str">
        <f t="shared" si="79"/>
        <v/>
      </c>
      <c r="H492" s="20" t="str">
        <f t="shared" si="79"/>
        <v/>
      </c>
      <c r="I492" s="20" t="str">
        <f t="shared" si="79"/>
        <v/>
      </c>
      <c r="J492" s="20" t="str">
        <f t="shared" si="79"/>
        <v/>
      </c>
      <c r="K492" s="20" t="str">
        <f t="shared" si="79"/>
        <v/>
      </c>
      <c r="L492" s="20" t="str">
        <f t="shared" si="79"/>
        <v/>
      </c>
      <c r="M492" s="20">
        <f t="shared" si="79"/>
        <v>268638</v>
      </c>
      <c r="N492" s="20">
        <f t="shared" si="79"/>
        <v>286093</v>
      </c>
      <c r="O492" s="20">
        <f t="shared" si="79"/>
        <v>297079</v>
      </c>
      <c r="P492" s="20">
        <f t="shared" si="79"/>
        <v>289133</v>
      </c>
      <c r="Q492" s="20">
        <f t="shared" si="79"/>
        <v>437453</v>
      </c>
      <c r="R492" s="20">
        <f t="shared" ref="L492:R495" si="80">IFERROR(VLOOKUP($B$491,$130:$216,MATCH($T492&amp;"/"&amp;R$348,$128:$128,0),FALSE),"")</f>
        <v>576466</v>
      </c>
      <c r="S492" s="18"/>
      <c r="T492" s="22" t="s">
        <v>260</v>
      </c>
    </row>
    <row r="493" spans="2:20" s="43" customFormat="1" ht="14" x14ac:dyDescent="0.3">
      <c r="B493" s="20" t="str">
        <f t="shared" si="79"/>
        <v/>
      </c>
      <c r="C493" s="20" t="str">
        <f t="shared" si="79"/>
        <v/>
      </c>
      <c r="D493" s="20" t="str">
        <f t="shared" si="79"/>
        <v/>
      </c>
      <c r="E493" s="20" t="str">
        <f t="shared" si="79"/>
        <v/>
      </c>
      <c r="F493" s="20" t="str">
        <f t="shared" si="79"/>
        <v/>
      </c>
      <c r="G493" s="20" t="str">
        <f t="shared" si="79"/>
        <v/>
      </c>
      <c r="H493" s="20" t="str">
        <f t="shared" si="79"/>
        <v/>
      </c>
      <c r="I493" s="20" t="str">
        <f t="shared" si="79"/>
        <v/>
      </c>
      <c r="J493" s="20" t="str">
        <f t="shared" si="79"/>
        <v/>
      </c>
      <c r="K493" s="20" t="str">
        <f t="shared" si="79"/>
        <v/>
      </c>
      <c r="L493" s="20" t="str">
        <f t="shared" si="80"/>
        <v/>
      </c>
      <c r="M493" s="20">
        <f t="shared" si="80"/>
        <v>272393</v>
      </c>
      <c r="N493" s="20">
        <f t="shared" si="80"/>
        <v>228200</v>
      </c>
      <c r="O493" s="20">
        <f t="shared" si="80"/>
        <v>271233</v>
      </c>
      <c r="P493" s="20">
        <f t="shared" si="80"/>
        <v>307930</v>
      </c>
      <c r="Q493" s="20">
        <f t="shared" si="80"/>
        <v>432497</v>
      </c>
      <c r="R493" s="20">
        <f t="shared" si="80"/>
        <v>573581</v>
      </c>
      <c r="S493" s="18"/>
      <c r="T493" s="22" t="s">
        <v>261</v>
      </c>
    </row>
    <row r="494" spans="2:20" s="43" customFormat="1" ht="14" x14ac:dyDescent="0.3">
      <c r="B494" s="20" t="str">
        <f t="shared" si="79"/>
        <v/>
      </c>
      <c r="C494" s="20" t="str">
        <f t="shared" si="79"/>
        <v/>
      </c>
      <c r="D494" s="20" t="str">
        <f t="shared" si="79"/>
        <v/>
      </c>
      <c r="E494" s="20" t="str">
        <f t="shared" si="79"/>
        <v/>
      </c>
      <c r="F494" s="20" t="str">
        <f t="shared" si="79"/>
        <v/>
      </c>
      <c r="G494" s="20" t="str">
        <f t="shared" si="79"/>
        <v/>
      </c>
      <c r="H494" s="20" t="str">
        <f t="shared" si="79"/>
        <v/>
      </c>
      <c r="I494" s="20" t="str">
        <f t="shared" si="79"/>
        <v/>
      </c>
      <c r="J494" s="20" t="str">
        <f t="shared" si="79"/>
        <v/>
      </c>
      <c r="K494" s="20" t="str">
        <f t="shared" si="79"/>
        <v/>
      </c>
      <c r="L494" s="20">
        <f t="shared" si="80"/>
        <v>237411</v>
      </c>
      <c r="M494" s="20">
        <f t="shared" si="80"/>
        <v>289684</v>
      </c>
      <c r="N494" s="20">
        <f t="shared" si="80"/>
        <v>267057</v>
      </c>
      <c r="O494" s="20">
        <f t="shared" si="80"/>
        <v>258630</v>
      </c>
      <c r="P494" s="20">
        <f t="shared" si="80"/>
        <v>348936</v>
      </c>
      <c r="Q494" s="20">
        <f t="shared" si="80"/>
        <v>494979</v>
      </c>
      <c r="R494" s="20" t="str">
        <f t="shared" si="80"/>
        <v/>
      </c>
      <c r="S494" s="18"/>
      <c r="T494" s="22" t="s">
        <v>262</v>
      </c>
    </row>
    <row r="495" spans="2:20" s="43" customFormat="1" ht="14" x14ac:dyDescent="0.3">
      <c r="B495" s="20" t="str">
        <f t="shared" si="79"/>
        <v/>
      </c>
      <c r="C495" s="20" t="str">
        <f t="shared" si="79"/>
        <v/>
      </c>
      <c r="D495" s="20" t="str">
        <f t="shared" si="79"/>
        <v/>
      </c>
      <c r="E495" s="20" t="str">
        <f t="shared" si="79"/>
        <v/>
      </c>
      <c r="F495" s="20" t="str">
        <f t="shared" si="79"/>
        <v/>
      </c>
      <c r="G495" s="20" t="str">
        <f t="shared" si="79"/>
        <v/>
      </c>
      <c r="H495" s="20" t="str">
        <f t="shared" si="79"/>
        <v/>
      </c>
      <c r="I495" s="20" t="str">
        <f t="shared" si="79"/>
        <v/>
      </c>
      <c r="J495" s="20" t="str">
        <f t="shared" si="79"/>
        <v/>
      </c>
      <c r="K495" s="20">
        <f t="shared" si="79"/>
        <v>186587.47</v>
      </c>
      <c r="L495" s="20">
        <f t="shared" si="80"/>
        <v>256962.51</v>
      </c>
      <c r="M495" s="20">
        <f t="shared" si="80"/>
        <v>298493</v>
      </c>
      <c r="N495" s="20">
        <f t="shared" si="80"/>
        <v>295177</v>
      </c>
      <c r="O495" s="20">
        <f t="shared" si="80"/>
        <v>248235.76</v>
      </c>
      <c r="P495" s="20">
        <f t="shared" si="80"/>
        <v>398408.83</v>
      </c>
      <c r="Q495" s="20">
        <f t="shared" si="80"/>
        <v>575257.09</v>
      </c>
      <c r="R495" s="20" t="str">
        <f t="shared" si="80"/>
        <v/>
      </c>
      <c r="S495" s="18"/>
      <c r="T495" s="22" t="s">
        <v>269</v>
      </c>
    </row>
    <row r="496" spans="2:20" s="43" customFormat="1" ht="14" x14ac:dyDescent="0.3">
      <c r="B496" s="39">
        <f>SUM(B492:B495)</f>
        <v>0</v>
      </c>
      <c r="C496" s="39">
        <f t="shared" ref="C496:M496" si="81">SUM(C492:C495)</f>
        <v>0</v>
      </c>
      <c r="D496" s="39">
        <f t="shared" si="81"/>
        <v>0</v>
      </c>
      <c r="E496" s="39">
        <f t="shared" si="81"/>
        <v>0</v>
      </c>
      <c r="F496" s="39">
        <f t="shared" si="81"/>
        <v>0</v>
      </c>
      <c r="G496" s="39">
        <f t="shared" si="81"/>
        <v>0</v>
      </c>
      <c r="H496" s="39">
        <f t="shared" si="81"/>
        <v>0</v>
      </c>
      <c r="I496" s="39">
        <f t="shared" si="81"/>
        <v>0</v>
      </c>
      <c r="J496" s="39">
        <f t="shared" si="81"/>
        <v>0</v>
      </c>
      <c r="K496" s="39">
        <f t="shared" si="81"/>
        <v>186587.47</v>
      </c>
      <c r="L496" s="39">
        <f t="shared" si="81"/>
        <v>494373.51</v>
      </c>
      <c r="M496" s="39">
        <f t="shared" si="81"/>
        <v>1129208</v>
      </c>
      <c r="N496" s="39">
        <f>IF(N493="",N492*4,IF(N494="",(N493+N492)*2,IF(N495="",((N494+N493+N492)/3)*4,SUM(N492:N495))))</f>
        <v>1076527</v>
      </c>
      <c r="O496" s="39">
        <f>IF(O493="",O492*4,IF(O494="",(O493+O492)*2,IF(O495="",((O494+O493+O492)/3)*4,SUM(O492:O495))))</f>
        <v>1075177.76</v>
      </c>
      <c r="P496" s="39">
        <f>IF(P493="",P492*4,IF(P494="",(P493+P492)*2,IF(P495="",((P494+P493+P492)/3)*4,SUM(P492:P495))))</f>
        <v>1344407.83</v>
      </c>
      <c r="Q496" s="39">
        <f>IF(Q493="",Q492*4,IF(Q494="",(Q493+Q492)*2,IF(Q495="",((Q494+Q493+Q492)/3)*4,SUM(Q492:Q495))))</f>
        <v>1940186.0899999999</v>
      </c>
      <c r="R496" s="39">
        <f>IF(R493="",R492*4,IF(R494="",(R493+R492)*2,IF(R495="",((R494+R493+R492)/3)*4,SUM(R492:R495))))</f>
        <v>2300094</v>
      </c>
      <c r="S496" s="18"/>
      <c r="T496" s="22" t="s">
        <v>263</v>
      </c>
    </row>
    <row r="497" spans="1:20" ht="14" x14ac:dyDescent="0.3">
      <c r="B497" s="203" t="s">
        <v>271</v>
      </c>
      <c r="C497" s="203"/>
      <c r="D497" s="203"/>
      <c r="E497" s="203"/>
      <c r="F497" s="203"/>
      <c r="G497" s="203"/>
      <c r="H497" s="203"/>
      <c r="I497" s="203"/>
      <c r="J497" s="203"/>
      <c r="K497" s="203"/>
      <c r="L497" s="203"/>
      <c r="M497" s="203"/>
      <c r="N497" s="203"/>
      <c r="O497" s="26"/>
      <c r="P497" s="26"/>
      <c r="Q497" s="26"/>
      <c r="R497" s="26"/>
      <c r="S497" s="18"/>
      <c r="T497" s="22"/>
    </row>
    <row r="498" spans="1:20" ht="14" x14ac:dyDescent="0.3">
      <c r="B498" s="201" t="s">
        <v>160</v>
      </c>
      <c r="C498" s="201"/>
      <c r="D498" s="201"/>
      <c r="E498" s="201"/>
      <c r="F498" s="201"/>
      <c r="G498" s="201"/>
      <c r="H498" s="201"/>
      <c r="I498" s="201"/>
      <c r="J498" s="201"/>
      <c r="K498" s="201"/>
      <c r="L498" s="201"/>
      <c r="M498" s="201"/>
      <c r="N498" s="201"/>
      <c r="O498" s="27"/>
      <c r="P498" s="27"/>
      <c r="Q498" s="27"/>
      <c r="R498" s="27"/>
      <c r="S498" s="18"/>
      <c r="T498" s="22"/>
    </row>
    <row r="499" spans="1:20" ht="14" x14ac:dyDescent="0.3">
      <c r="B499" s="20" t="str">
        <f t="shared" ref="B499:Q502" si="82">IFERROR(VLOOKUP($B$498,$130:$216,MATCH($T499&amp;"/"&amp;B$348,$128:$128,0),FALSE),"")</f>
        <v/>
      </c>
      <c r="C499" s="20" t="str">
        <f t="shared" si="82"/>
        <v/>
      </c>
      <c r="D499" s="20" t="str">
        <f t="shared" si="82"/>
        <v/>
      </c>
      <c r="E499" s="20" t="str">
        <f t="shared" si="82"/>
        <v/>
      </c>
      <c r="F499" s="20" t="str">
        <f t="shared" si="82"/>
        <v/>
      </c>
      <c r="G499" s="20" t="str">
        <f t="shared" si="82"/>
        <v/>
      </c>
      <c r="H499" s="20" t="str">
        <f t="shared" si="82"/>
        <v/>
      </c>
      <c r="I499" s="20" t="str">
        <f t="shared" si="82"/>
        <v/>
      </c>
      <c r="J499" s="20" t="str">
        <f t="shared" si="82"/>
        <v/>
      </c>
      <c r="K499" s="20" t="str">
        <f t="shared" si="82"/>
        <v/>
      </c>
      <c r="L499" s="20" t="str">
        <f t="shared" si="82"/>
        <v/>
      </c>
      <c r="M499" s="20">
        <f t="shared" si="82"/>
        <v>151176</v>
      </c>
      <c r="N499" s="20">
        <f t="shared" si="82"/>
        <v>150918</v>
      </c>
      <c r="O499" s="20">
        <f t="shared" si="82"/>
        <v>147854</v>
      </c>
      <c r="P499" s="20">
        <f t="shared" si="82"/>
        <v>144604</v>
      </c>
      <c r="Q499" s="20">
        <f t="shared" si="82"/>
        <v>188714</v>
      </c>
      <c r="R499" s="20">
        <f t="shared" ref="L499:R502" si="83">IFERROR(VLOOKUP($B$498,$130:$216,MATCH($T499&amp;"/"&amp;R$348,$128:$128,0),FALSE),"")</f>
        <v>251583</v>
      </c>
      <c r="S499" s="18"/>
      <c r="T499" s="22" t="s">
        <v>260</v>
      </c>
    </row>
    <row r="500" spans="1:20" ht="14" x14ac:dyDescent="0.3">
      <c r="B500" s="20" t="str">
        <f t="shared" si="82"/>
        <v/>
      </c>
      <c r="C500" s="20" t="str">
        <f t="shared" si="82"/>
        <v/>
      </c>
      <c r="D500" s="20" t="str">
        <f t="shared" si="82"/>
        <v/>
      </c>
      <c r="E500" s="20" t="str">
        <f t="shared" si="82"/>
        <v/>
      </c>
      <c r="F500" s="20" t="str">
        <f t="shared" si="82"/>
        <v/>
      </c>
      <c r="G500" s="20" t="str">
        <f t="shared" si="82"/>
        <v/>
      </c>
      <c r="H500" s="20" t="str">
        <f t="shared" si="82"/>
        <v/>
      </c>
      <c r="I500" s="20" t="str">
        <f t="shared" si="82"/>
        <v/>
      </c>
      <c r="J500" s="20" t="str">
        <f t="shared" si="82"/>
        <v/>
      </c>
      <c r="K500" s="20" t="str">
        <f t="shared" si="82"/>
        <v/>
      </c>
      <c r="L500" s="20" t="str">
        <f t="shared" si="83"/>
        <v/>
      </c>
      <c r="M500" s="20">
        <f t="shared" si="83"/>
        <v>155924</v>
      </c>
      <c r="N500" s="20">
        <f t="shared" si="83"/>
        <v>133964</v>
      </c>
      <c r="O500" s="20">
        <f t="shared" si="83"/>
        <v>133223</v>
      </c>
      <c r="P500" s="20">
        <f t="shared" si="83"/>
        <v>154625</v>
      </c>
      <c r="Q500" s="20">
        <f t="shared" si="83"/>
        <v>181910</v>
      </c>
      <c r="R500" s="20">
        <f t="shared" si="83"/>
        <v>246924</v>
      </c>
      <c r="S500" s="18"/>
      <c r="T500" s="22" t="s">
        <v>261</v>
      </c>
    </row>
    <row r="501" spans="1:20" ht="14" x14ac:dyDescent="0.3">
      <c r="B501" s="20" t="str">
        <f t="shared" si="82"/>
        <v/>
      </c>
      <c r="C501" s="20" t="str">
        <f t="shared" si="82"/>
        <v/>
      </c>
      <c r="D501" s="20" t="str">
        <f t="shared" si="82"/>
        <v/>
      </c>
      <c r="E501" s="20" t="str">
        <f t="shared" si="82"/>
        <v/>
      </c>
      <c r="F501" s="20" t="str">
        <f t="shared" si="82"/>
        <v/>
      </c>
      <c r="G501" s="20" t="str">
        <f t="shared" si="82"/>
        <v/>
      </c>
      <c r="H501" s="20" t="str">
        <f t="shared" si="82"/>
        <v/>
      </c>
      <c r="I501" s="20" t="str">
        <f t="shared" si="82"/>
        <v/>
      </c>
      <c r="J501" s="20" t="str">
        <f t="shared" si="82"/>
        <v/>
      </c>
      <c r="K501" s="20" t="str">
        <f t="shared" si="82"/>
        <v/>
      </c>
      <c r="L501" s="20">
        <f t="shared" si="83"/>
        <v>135420</v>
      </c>
      <c r="M501" s="20">
        <f t="shared" si="83"/>
        <v>160760</v>
      </c>
      <c r="N501" s="20">
        <f t="shared" si="83"/>
        <v>167793</v>
      </c>
      <c r="O501" s="20">
        <f t="shared" si="83"/>
        <v>140208</v>
      </c>
      <c r="P501" s="20">
        <f t="shared" si="83"/>
        <v>171920</v>
      </c>
      <c r="Q501" s="20">
        <f t="shared" si="83"/>
        <v>266141</v>
      </c>
      <c r="R501" s="20" t="str">
        <f t="shared" si="83"/>
        <v/>
      </c>
      <c r="S501" s="18"/>
      <c r="T501" s="22" t="s">
        <v>262</v>
      </c>
    </row>
    <row r="502" spans="1:20" ht="14" x14ac:dyDescent="0.3">
      <c r="B502" s="38" t="str">
        <f t="shared" si="82"/>
        <v/>
      </c>
      <c r="C502" s="38" t="str">
        <f t="shared" si="82"/>
        <v/>
      </c>
      <c r="D502" s="38" t="str">
        <f t="shared" si="82"/>
        <v/>
      </c>
      <c r="E502" s="38" t="str">
        <f t="shared" si="82"/>
        <v/>
      </c>
      <c r="F502" s="38" t="str">
        <f t="shared" si="82"/>
        <v/>
      </c>
      <c r="G502" s="38" t="str">
        <f t="shared" si="82"/>
        <v/>
      </c>
      <c r="H502" s="38" t="str">
        <f t="shared" si="82"/>
        <v/>
      </c>
      <c r="I502" s="38" t="str">
        <f t="shared" si="82"/>
        <v/>
      </c>
      <c r="J502" s="38" t="str">
        <f t="shared" si="82"/>
        <v/>
      </c>
      <c r="K502" s="38">
        <f t="shared" si="82"/>
        <v>122837.51</v>
      </c>
      <c r="L502" s="38">
        <f t="shared" si="83"/>
        <v>151687.93</v>
      </c>
      <c r="M502" s="38">
        <f t="shared" si="83"/>
        <v>165866</v>
      </c>
      <c r="N502" s="38">
        <f t="shared" si="83"/>
        <v>147965</v>
      </c>
      <c r="O502" s="38">
        <f t="shared" si="83"/>
        <v>137131.24</v>
      </c>
      <c r="P502" s="38">
        <f t="shared" si="83"/>
        <v>182165.39</v>
      </c>
      <c r="Q502" s="38">
        <f t="shared" si="83"/>
        <v>260748.35</v>
      </c>
      <c r="R502" s="38" t="str">
        <f t="shared" si="83"/>
        <v/>
      </c>
      <c r="S502" s="18"/>
      <c r="T502" s="22" t="s">
        <v>269</v>
      </c>
    </row>
    <row r="503" spans="1:20" ht="14" x14ac:dyDescent="0.3">
      <c r="B503" s="38">
        <f>SUM(B499:B502)</f>
        <v>0</v>
      </c>
      <c r="C503" s="38">
        <f t="shared" ref="C503:M503" si="84">SUM(C499:C502)</f>
        <v>0</v>
      </c>
      <c r="D503" s="38">
        <f t="shared" si="84"/>
        <v>0</v>
      </c>
      <c r="E503" s="38">
        <f t="shared" si="84"/>
        <v>0</v>
      </c>
      <c r="F503" s="38">
        <f t="shared" si="84"/>
        <v>0</v>
      </c>
      <c r="G503" s="38">
        <f t="shared" si="84"/>
        <v>0</v>
      </c>
      <c r="H503" s="38">
        <f t="shared" si="84"/>
        <v>0</v>
      </c>
      <c r="I503" s="38">
        <f t="shared" si="84"/>
        <v>0</v>
      </c>
      <c r="J503" s="38">
        <f t="shared" si="84"/>
        <v>0</v>
      </c>
      <c r="K503" s="38">
        <f t="shared" si="84"/>
        <v>122837.51</v>
      </c>
      <c r="L503" s="38">
        <f t="shared" si="84"/>
        <v>287107.93</v>
      </c>
      <c r="M503" s="38">
        <f t="shared" si="84"/>
        <v>633726</v>
      </c>
      <c r="N503" s="38">
        <f>IF(N500="",N499*4,IF(N501="",(N500+N499)*2,IF(N502="",((N501+N500+N499)/3)*4,SUM(N499:N502))))</f>
        <v>600640</v>
      </c>
      <c r="O503" s="38">
        <f>IF(O500="",O499*4,IF(O501="",(O500+O499)*2,IF(O502="",((O501+O500+O499)/3)*4,SUM(O499:O502))))</f>
        <v>558416.24</v>
      </c>
      <c r="P503" s="38">
        <f>IF(P500="",P499*4,IF(P501="",(P500+P499)*2,IF(P502="",((P501+P500+P499)/3)*4,SUM(P499:P502))))</f>
        <v>653314.39</v>
      </c>
      <c r="Q503" s="38">
        <f>IF(Q500="",Q499*4,IF(Q501="",(Q500+Q499)*2,IF(Q502="",((Q501+Q500+Q499)/3)*4,SUM(Q499:Q502))))</f>
        <v>897513.35</v>
      </c>
      <c r="R503" s="38">
        <f>IF(R500="",R499*4,IF(R501="",(R500+R499)*2,IF(R502="",((R501+R500+R499)/3)*4,SUM(R499:R502))))</f>
        <v>997014</v>
      </c>
      <c r="S503" s="18"/>
      <c r="T503" s="22" t="s">
        <v>263</v>
      </c>
    </row>
    <row r="504" spans="1:20" ht="14" x14ac:dyDescent="0.3">
      <c r="B504" s="44" t="e">
        <f>B503/B$465</f>
        <v>#DIV/0!</v>
      </c>
      <c r="C504" s="45" t="e">
        <f>C503/C$465</f>
        <v>#DIV/0!</v>
      </c>
      <c r="D504" s="45" t="e">
        <f t="shared" ref="D504:R504" si="85">D503/D$465</f>
        <v>#DIV/0!</v>
      </c>
      <c r="E504" s="45" t="e">
        <f t="shared" si="85"/>
        <v>#DIV/0!</v>
      </c>
      <c r="F504" s="45" t="e">
        <f t="shared" si="85"/>
        <v>#DIV/0!</v>
      </c>
      <c r="G504" s="45" t="e">
        <f t="shared" si="85"/>
        <v>#DIV/0!</v>
      </c>
      <c r="H504" s="45" t="e">
        <f t="shared" si="85"/>
        <v>#DIV/0!</v>
      </c>
      <c r="I504" s="45" t="e">
        <f t="shared" si="85"/>
        <v>#DIV/0!</v>
      </c>
      <c r="J504" s="45" t="e">
        <f t="shared" si="85"/>
        <v>#DIV/0!</v>
      </c>
      <c r="K504" s="45">
        <f t="shared" si="85"/>
        <v>0.66574893992344919</v>
      </c>
      <c r="L504" s="45">
        <f t="shared" si="85"/>
        <v>0.59034005403179191</v>
      </c>
      <c r="M504" s="45">
        <f t="shared" si="85"/>
        <v>0.57862630966239814</v>
      </c>
      <c r="N504" s="46">
        <f t="shared" si="85"/>
        <v>0.57305923221282873</v>
      </c>
      <c r="O504" s="46">
        <f t="shared" si="85"/>
        <v>0.52937539406936684</v>
      </c>
      <c r="P504" s="46">
        <f t="shared" si="85"/>
        <v>0.4952132286769883</v>
      </c>
      <c r="Q504" s="46">
        <f t="shared" si="85"/>
        <v>0.47506503556831792</v>
      </c>
      <c r="R504" s="46">
        <f t="shared" si="85"/>
        <v>0.44514601209244264</v>
      </c>
      <c r="S504" s="18"/>
      <c r="T504" s="24" t="s">
        <v>264</v>
      </c>
    </row>
    <row r="505" spans="1:20" s="32" customFormat="1" ht="14" x14ac:dyDescent="0.3">
      <c r="A505" s="29"/>
      <c r="B505" s="40"/>
      <c r="C505" s="47" t="e">
        <f t="shared" ref="C505:M505" si="86">C503/B503-1</f>
        <v>#DIV/0!</v>
      </c>
      <c r="D505" s="47" t="e">
        <f t="shared" si="86"/>
        <v>#DIV/0!</v>
      </c>
      <c r="E505" s="47" t="e">
        <f t="shared" si="86"/>
        <v>#DIV/0!</v>
      </c>
      <c r="F505" s="47" t="e">
        <f t="shared" si="86"/>
        <v>#DIV/0!</v>
      </c>
      <c r="G505" s="47" t="e">
        <f t="shared" si="86"/>
        <v>#DIV/0!</v>
      </c>
      <c r="H505" s="47" t="e">
        <f t="shared" si="86"/>
        <v>#DIV/0!</v>
      </c>
      <c r="I505" s="47" t="e">
        <f t="shared" si="86"/>
        <v>#DIV/0!</v>
      </c>
      <c r="J505" s="47" t="e">
        <f t="shared" si="86"/>
        <v>#DIV/0!</v>
      </c>
      <c r="K505" s="47" t="e">
        <f t="shared" si="86"/>
        <v>#DIV/0!</v>
      </c>
      <c r="L505" s="47">
        <f t="shared" si="86"/>
        <v>1.3372985173665604</v>
      </c>
      <c r="M505" s="47">
        <f t="shared" si="86"/>
        <v>1.2072744559859423</v>
      </c>
      <c r="N505" s="47">
        <f>N503/M503-1</f>
        <v>-5.2208683247965237E-2</v>
      </c>
      <c r="O505" s="47">
        <f>O503/N503-1</f>
        <v>-7.0297948854555203E-2</v>
      </c>
      <c r="P505" s="47">
        <f>P503/O503-1</f>
        <v>0.16994160126861635</v>
      </c>
      <c r="Q505" s="47">
        <f>Q503/P503-1</f>
        <v>0.37378475621821217</v>
      </c>
      <c r="R505" s="47">
        <f>R503/Q503-1</f>
        <v>0.11086258494093704</v>
      </c>
      <c r="S505" s="36"/>
      <c r="T505" s="31" t="s">
        <v>270</v>
      </c>
    </row>
    <row r="506" spans="1:20" ht="14" x14ac:dyDescent="0.3">
      <c r="B506" s="200" t="s">
        <v>272</v>
      </c>
      <c r="C506" s="200"/>
      <c r="D506" s="200"/>
      <c r="E506" s="200"/>
      <c r="F506" s="200"/>
      <c r="G506" s="200"/>
      <c r="H506" s="200"/>
      <c r="I506" s="200"/>
      <c r="J506" s="200"/>
      <c r="K506" s="200"/>
      <c r="L506" s="200"/>
      <c r="M506" s="200"/>
      <c r="N506" s="200"/>
      <c r="O506" s="33"/>
      <c r="P506" s="33"/>
      <c r="Q506" s="33"/>
      <c r="R506" s="33"/>
      <c r="S506" s="18"/>
      <c r="T506" s="22"/>
    </row>
    <row r="507" spans="1:20" ht="14" x14ac:dyDescent="0.3">
      <c r="B507" s="39" t="str">
        <f t="shared" ref="B507:R511" si="87">IFERROR(B461-B499,"")</f>
        <v/>
      </c>
      <c r="C507" s="39" t="str">
        <f t="shared" si="87"/>
        <v/>
      </c>
      <c r="D507" s="39" t="str">
        <f t="shared" si="87"/>
        <v/>
      </c>
      <c r="E507" s="39" t="str">
        <f t="shared" si="87"/>
        <v/>
      </c>
      <c r="F507" s="39" t="str">
        <f t="shared" si="87"/>
        <v/>
      </c>
      <c r="G507" s="39" t="str">
        <f t="shared" si="87"/>
        <v/>
      </c>
      <c r="H507" s="39" t="str">
        <f t="shared" si="87"/>
        <v/>
      </c>
      <c r="I507" s="39" t="str">
        <f t="shared" si="87"/>
        <v/>
      </c>
      <c r="J507" s="39" t="str">
        <f t="shared" si="87"/>
        <v/>
      </c>
      <c r="K507" s="39" t="str">
        <f t="shared" si="87"/>
        <v/>
      </c>
      <c r="L507" s="39" t="str">
        <f t="shared" si="87"/>
        <v/>
      </c>
      <c r="M507" s="39">
        <f t="shared" si="87"/>
        <v>109819</v>
      </c>
      <c r="N507" s="39">
        <f t="shared" si="87"/>
        <v>125829</v>
      </c>
      <c r="O507" s="39">
        <f t="shared" si="87"/>
        <v>144405</v>
      </c>
      <c r="P507" s="39">
        <f t="shared" si="87"/>
        <v>139986</v>
      </c>
      <c r="Q507" s="39">
        <f t="shared" si="87"/>
        <v>237172</v>
      </c>
      <c r="R507" s="39">
        <f t="shared" si="87"/>
        <v>309332</v>
      </c>
      <c r="S507" s="18"/>
      <c r="T507" s="22" t="s">
        <v>260</v>
      </c>
    </row>
    <row r="508" spans="1:20" ht="14" x14ac:dyDescent="0.3">
      <c r="B508" s="20" t="str">
        <f t="shared" si="87"/>
        <v/>
      </c>
      <c r="C508" s="20" t="str">
        <f t="shared" si="87"/>
        <v/>
      </c>
      <c r="D508" s="20" t="str">
        <f t="shared" si="87"/>
        <v/>
      </c>
      <c r="E508" s="20" t="str">
        <f t="shared" si="87"/>
        <v/>
      </c>
      <c r="F508" s="20" t="str">
        <f t="shared" si="87"/>
        <v/>
      </c>
      <c r="G508" s="20" t="str">
        <f t="shared" si="87"/>
        <v/>
      </c>
      <c r="H508" s="20" t="str">
        <f t="shared" si="87"/>
        <v/>
      </c>
      <c r="I508" s="20" t="str">
        <f t="shared" si="87"/>
        <v/>
      </c>
      <c r="J508" s="20" t="str">
        <f t="shared" si="87"/>
        <v/>
      </c>
      <c r="K508" s="20" t="str">
        <f t="shared" si="87"/>
        <v/>
      </c>
      <c r="L508" s="20" t="str">
        <f t="shared" si="87"/>
        <v/>
      </c>
      <c r="M508" s="20">
        <f t="shared" si="87"/>
        <v>107433</v>
      </c>
      <c r="N508" s="20">
        <f t="shared" si="87"/>
        <v>87297</v>
      </c>
      <c r="O508" s="20">
        <f t="shared" si="87"/>
        <v>135790</v>
      </c>
      <c r="P508" s="20">
        <f t="shared" si="87"/>
        <v>148240</v>
      </c>
      <c r="Q508" s="20">
        <f t="shared" si="87"/>
        <v>241323</v>
      </c>
      <c r="R508" s="20">
        <f t="shared" si="87"/>
        <v>312034</v>
      </c>
      <c r="S508" s="18"/>
      <c r="T508" s="22" t="s">
        <v>261</v>
      </c>
    </row>
    <row r="509" spans="1:20" ht="14" x14ac:dyDescent="0.3">
      <c r="B509" s="20" t="str">
        <f t="shared" si="87"/>
        <v/>
      </c>
      <c r="C509" s="20" t="str">
        <f t="shared" si="87"/>
        <v/>
      </c>
      <c r="D509" s="20" t="str">
        <f t="shared" si="87"/>
        <v/>
      </c>
      <c r="E509" s="20" t="str">
        <f t="shared" si="87"/>
        <v/>
      </c>
      <c r="F509" s="20" t="str">
        <f t="shared" si="87"/>
        <v/>
      </c>
      <c r="G509" s="20" t="str">
        <f t="shared" si="87"/>
        <v/>
      </c>
      <c r="H509" s="20" t="str">
        <f t="shared" si="87"/>
        <v/>
      </c>
      <c r="I509" s="20" t="str">
        <f t="shared" si="87"/>
        <v/>
      </c>
      <c r="J509" s="20" t="str">
        <f t="shared" si="87"/>
        <v/>
      </c>
      <c r="K509" s="20" t="str">
        <f t="shared" si="87"/>
        <v/>
      </c>
      <c r="L509" s="20">
        <f t="shared" si="87"/>
        <v>97235</v>
      </c>
      <c r="M509" s="20">
        <f t="shared" si="87"/>
        <v>120594</v>
      </c>
      <c r="N509" s="20">
        <f t="shared" si="87"/>
        <v>94127</v>
      </c>
      <c r="O509" s="20">
        <f t="shared" si="87"/>
        <v>115151</v>
      </c>
      <c r="P509" s="20">
        <f t="shared" si="87"/>
        <v>169635</v>
      </c>
      <c r="Q509" s="20">
        <f t="shared" si="87"/>
        <v>211426</v>
      </c>
      <c r="R509" s="20" t="str">
        <f t="shared" si="87"/>
        <v/>
      </c>
      <c r="S509" s="18"/>
      <c r="T509" s="22" t="s">
        <v>262</v>
      </c>
    </row>
    <row r="510" spans="1:20" ht="14" x14ac:dyDescent="0.3">
      <c r="B510" s="38" t="str">
        <f t="shared" si="87"/>
        <v/>
      </c>
      <c r="C510" s="38" t="str">
        <f t="shared" si="87"/>
        <v/>
      </c>
      <c r="D510" s="38" t="str">
        <f t="shared" si="87"/>
        <v/>
      </c>
      <c r="E510" s="38" t="str">
        <f t="shared" si="87"/>
        <v/>
      </c>
      <c r="F510" s="38" t="str">
        <f t="shared" si="87"/>
        <v/>
      </c>
      <c r="G510" s="38" t="str">
        <f t="shared" si="87"/>
        <v/>
      </c>
      <c r="H510" s="38" t="str">
        <f t="shared" si="87"/>
        <v/>
      </c>
      <c r="I510" s="38" t="str">
        <f t="shared" si="87"/>
        <v/>
      </c>
      <c r="J510" s="38" t="str">
        <f t="shared" si="87"/>
        <v/>
      </c>
      <c r="K510" s="38">
        <f t="shared" si="87"/>
        <v>61672.750000000015</v>
      </c>
      <c r="L510" s="38">
        <f t="shared" si="87"/>
        <v>102000.37</v>
      </c>
      <c r="M510" s="38">
        <f t="shared" si="87"/>
        <v>123653</v>
      </c>
      <c r="N510" s="38">
        <f t="shared" si="87"/>
        <v>140236</v>
      </c>
      <c r="O510" s="38">
        <f t="shared" si="87"/>
        <v>101096.46000000002</v>
      </c>
      <c r="P510" s="38">
        <f t="shared" si="87"/>
        <v>208083.37</v>
      </c>
      <c r="Q510" s="38">
        <f t="shared" si="87"/>
        <v>301808.77</v>
      </c>
      <c r="R510" s="38" t="str">
        <f t="shared" si="87"/>
        <v/>
      </c>
      <c r="S510" s="18"/>
      <c r="T510" s="22" t="s">
        <v>269</v>
      </c>
    </row>
    <row r="511" spans="1:20" ht="14" x14ac:dyDescent="0.3">
      <c r="B511" s="39">
        <f t="shared" si="87"/>
        <v>0</v>
      </c>
      <c r="C511" s="39">
        <f t="shared" si="87"/>
        <v>0</v>
      </c>
      <c r="D511" s="39">
        <f t="shared" si="87"/>
        <v>0</v>
      </c>
      <c r="E511" s="39">
        <f t="shared" si="87"/>
        <v>0</v>
      </c>
      <c r="F511" s="39">
        <f t="shared" si="87"/>
        <v>0</v>
      </c>
      <c r="G511" s="39">
        <f t="shared" si="87"/>
        <v>0</v>
      </c>
      <c r="H511" s="39">
        <f t="shared" si="87"/>
        <v>0</v>
      </c>
      <c r="I511" s="39">
        <f t="shared" si="87"/>
        <v>0</v>
      </c>
      <c r="J511" s="39">
        <f t="shared" si="87"/>
        <v>0</v>
      </c>
      <c r="K511" s="39">
        <f t="shared" si="87"/>
        <v>61672.750000000015</v>
      </c>
      <c r="L511" s="39">
        <f t="shared" si="87"/>
        <v>199235.37</v>
      </c>
      <c r="M511" s="39">
        <f t="shared" si="87"/>
        <v>461499</v>
      </c>
      <c r="N511" s="39">
        <f t="shared" si="87"/>
        <v>447489</v>
      </c>
      <c r="O511" s="39">
        <f t="shared" si="87"/>
        <v>496442.45999999996</v>
      </c>
      <c r="P511" s="39">
        <f t="shared" si="87"/>
        <v>665944.37</v>
      </c>
      <c r="Q511" s="39">
        <f t="shared" si="87"/>
        <v>991729.77000000014</v>
      </c>
      <c r="R511" s="39">
        <f t="shared" si="87"/>
        <v>1242732</v>
      </c>
      <c r="S511" s="18"/>
      <c r="T511" s="22" t="s">
        <v>263</v>
      </c>
    </row>
    <row r="512" spans="1:20" ht="14" x14ac:dyDescent="0.3">
      <c r="B512" s="47" t="e">
        <f t="shared" ref="B512:R512" si="88">B511/B$465</f>
        <v>#DIV/0!</v>
      </c>
      <c r="C512" s="47" t="e">
        <f t="shared" si="88"/>
        <v>#DIV/0!</v>
      </c>
      <c r="D512" s="47" t="e">
        <f t="shared" si="88"/>
        <v>#DIV/0!</v>
      </c>
      <c r="E512" s="47" t="e">
        <f t="shared" si="88"/>
        <v>#DIV/0!</v>
      </c>
      <c r="F512" s="47" t="e">
        <f t="shared" si="88"/>
        <v>#DIV/0!</v>
      </c>
      <c r="G512" s="47" t="e">
        <f t="shared" si="88"/>
        <v>#DIV/0!</v>
      </c>
      <c r="H512" s="47" t="e">
        <f t="shared" si="88"/>
        <v>#DIV/0!</v>
      </c>
      <c r="I512" s="47" t="e">
        <f t="shared" si="88"/>
        <v>#DIV/0!</v>
      </c>
      <c r="J512" s="47" t="e">
        <f t="shared" si="88"/>
        <v>#DIV/0!</v>
      </c>
      <c r="K512" s="47">
        <f t="shared" si="88"/>
        <v>0.33425106007655081</v>
      </c>
      <c r="L512" s="47">
        <f t="shared" si="88"/>
        <v>0.40965994596820804</v>
      </c>
      <c r="M512" s="47">
        <f t="shared" si="88"/>
        <v>0.42137369033760186</v>
      </c>
      <c r="N512" s="47">
        <f t="shared" si="88"/>
        <v>0.42694076778717122</v>
      </c>
      <c r="O512" s="47">
        <f t="shared" si="88"/>
        <v>0.47062460593063316</v>
      </c>
      <c r="P512" s="47">
        <f t="shared" si="88"/>
        <v>0.50478677132301175</v>
      </c>
      <c r="Q512" s="47">
        <f t="shared" si="88"/>
        <v>0.52493496443168208</v>
      </c>
      <c r="R512" s="47">
        <f t="shared" si="88"/>
        <v>0.55485398790755736</v>
      </c>
      <c r="S512" s="18"/>
      <c r="T512" s="48" t="s">
        <v>273</v>
      </c>
    </row>
    <row r="513" spans="1:20" s="32" customFormat="1" ht="14" x14ac:dyDescent="0.3">
      <c r="A513" s="29"/>
      <c r="B513" s="40"/>
      <c r="C513" s="47" t="e">
        <f t="shared" ref="C513:M513" si="89">C511/B511-1</f>
        <v>#DIV/0!</v>
      </c>
      <c r="D513" s="47" t="e">
        <f t="shared" si="89"/>
        <v>#DIV/0!</v>
      </c>
      <c r="E513" s="47" t="e">
        <f t="shared" si="89"/>
        <v>#DIV/0!</v>
      </c>
      <c r="F513" s="47" t="e">
        <f t="shared" si="89"/>
        <v>#DIV/0!</v>
      </c>
      <c r="G513" s="47" t="e">
        <f t="shared" si="89"/>
        <v>#DIV/0!</v>
      </c>
      <c r="H513" s="47" t="e">
        <f t="shared" si="89"/>
        <v>#DIV/0!</v>
      </c>
      <c r="I513" s="47" t="e">
        <f t="shared" si="89"/>
        <v>#DIV/0!</v>
      </c>
      <c r="J513" s="47" t="e">
        <f t="shared" si="89"/>
        <v>#DIV/0!</v>
      </c>
      <c r="K513" s="47" t="e">
        <f t="shared" si="89"/>
        <v>#DIV/0!</v>
      </c>
      <c r="L513" s="47">
        <f t="shared" si="89"/>
        <v>2.2305251508972757</v>
      </c>
      <c r="M513" s="47">
        <f t="shared" si="89"/>
        <v>1.3163507563943089</v>
      </c>
      <c r="N513" s="47">
        <f>N511/M511-1</f>
        <v>-3.0357595574421636E-2</v>
      </c>
      <c r="O513" s="47">
        <f>O511/N511-1</f>
        <v>0.10939589576503539</v>
      </c>
      <c r="P513" s="47">
        <f>P511/O511-1</f>
        <v>0.34143314413517345</v>
      </c>
      <c r="Q513" s="47">
        <f>Q511/P511-1</f>
        <v>0.48920813010251907</v>
      </c>
      <c r="R513" s="47">
        <f>R511/Q511-1</f>
        <v>0.25309538706294954</v>
      </c>
      <c r="S513" s="36"/>
      <c r="T513" s="31" t="s">
        <v>270</v>
      </c>
    </row>
    <row r="514" spans="1:20" ht="14" x14ac:dyDescent="0.3">
      <c r="B514" s="203" t="s">
        <v>274</v>
      </c>
      <c r="C514" s="203"/>
      <c r="D514" s="203"/>
      <c r="E514" s="203"/>
      <c r="F514" s="203"/>
      <c r="G514" s="203"/>
      <c r="H514" s="203"/>
      <c r="I514" s="203"/>
      <c r="J514" s="203"/>
      <c r="K514" s="203"/>
      <c r="L514" s="203"/>
      <c r="M514" s="203"/>
      <c r="N514" s="203"/>
      <c r="O514" s="26"/>
      <c r="P514" s="26"/>
      <c r="Q514" s="26"/>
      <c r="R514" s="26"/>
      <c r="S514" s="18"/>
      <c r="T514" s="3"/>
    </row>
    <row r="515" spans="1:20" ht="14" x14ac:dyDescent="0.3">
      <c r="B515" s="201" t="s">
        <v>275</v>
      </c>
      <c r="C515" s="201"/>
      <c r="D515" s="201"/>
      <c r="E515" s="201"/>
      <c r="F515" s="201"/>
      <c r="G515" s="201"/>
      <c r="H515" s="201"/>
      <c r="I515" s="201"/>
      <c r="J515" s="201"/>
      <c r="K515" s="201"/>
      <c r="L515" s="201"/>
      <c r="M515" s="201"/>
      <c r="N515" s="201"/>
      <c r="O515" s="27"/>
      <c r="P515" s="27"/>
      <c r="Q515" s="27"/>
      <c r="R515" s="27"/>
      <c r="S515" s="18"/>
      <c r="T515" s="3"/>
    </row>
    <row r="516" spans="1:20" ht="14" x14ac:dyDescent="0.3">
      <c r="B516" s="39" t="str">
        <f t="shared" ref="B516:Q519" si="90">IFERROR(VLOOKUP($B$515,$130:$216,MATCH($T516&amp;"/"&amp;B$348,$128:$128,0),FALSE),"")</f>
        <v/>
      </c>
      <c r="C516" s="39" t="str">
        <f t="shared" si="90"/>
        <v/>
      </c>
      <c r="D516" s="39" t="str">
        <f t="shared" si="90"/>
        <v/>
      </c>
      <c r="E516" s="39" t="str">
        <f t="shared" si="90"/>
        <v/>
      </c>
      <c r="F516" s="39" t="str">
        <f t="shared" si="90"/>
        <v/>
      </c>
      <c r="G516" s="39" t="str">
        <f t="shared" si="90"/>
        <v/>
      </c>
      <c r="H516" s="39" t="str">
        <f t="shared" si="90"/>
        <v/>
      </c>
      <c r="I516" s="39" t="str">
        <f t="shared" si="90"/>
        <v/>
      </c>
      <c r="J516" s="39" t="str">
        <f t="shared" si="90"/>
        <v/>
      </c>
      <c r="K516" s="39" t="str">
        <f t="shared" si="90"/>
        <v/>
      </c>
      <c r="L516" s="39" t="str">
        <f t="shared" si="90"/>
        <v/>
      </c>
      <c r="M516" s="39" t="str">
        <f t="shared" si="90"/>
        <v/>
      </c>
      <c r="N516" s="39" t="str">
        <f t="shared" si="90"/>
        <v/>
      </c>
      <c r="O516" s="39" t="str">
        <f t="shared" si="90"/>
        <v/>
      </c>
      <c r="P516" s="39" t="str">
        <f t="shared" si="90"/>
        <v/>
      </c>
      <c r="Q516" s="39" t="str">
        <f t="shared" si="90"/>
        <v/>
      </c>
      <c r="R516" s="39" t="str">
        <f t="shared" ref="L516:R519" si="91">IFERROR(VLOOKUP($B$515,$130:$216,MATCH($T516&amp;"/"&amp;R$348,$128:$128,0),FALSE),"")</f>
        <v/>
      </c>
      <c r="S516" s="18"/>
      <c r="T516" s="22" t="s">
        <v>260</v>
      </c>
    </row>
    <row r="517" spans="1:20" ht="14" x14ac:dyDescent="0.3">
      <c r="B517" s="20" t="str">
        <f t="shared" si="90"/>
        <v/>
      </c>
      <c r="C517" s="20" t="str">
        <f t="shared" si="90"/>
        <v/>
      </c>
      <c r="D517" s="20" t="str">
        <f t="shared" si="90"/>
        <v/>
      </c>
      <c r="E517" s="20" t="str">
        <f t="shared" si="90"/>
        <v/>
      </c>
      <c r="F517" s="20" t="str">
        <f t="shared" si="90"/>
        <v/>
      </c>
      <c r="G517" s="20" t="str">
        <f t="shared" si="90"/>
        <v/>
      </c>
      <c r="H517" s="20" t="str">
        <f t="shared" si="90"/>
        <v/>
      </c>
      <c r="I517" s="20" t="str">
        <f t="shared" si="90"/>
        <v/>
      </c>
      <c r="J517" s="20" t="str">
        <f t="shared" si="90"/>
        <v/>
      </c>
      <c r="K517" s="20" t="str">
        <f t="shared" si="90"/>
        <v/>
      </c>
      <c r="L517" s="20" t="str">
        <f t="shared" si="91"/>
        <v/>
      </c>
      <c r="M517" s="20" t="str">
        <f t="shared" si="91"/>
        <v/>
      </c>
      <c r="N517" s="20" t="str">
        <f t="shared" si="91"/>
        <v/>
      </c>
      <c r="O517" s="20" t="str">
        <f t="shared" si="91"/>
        <v/>
      </c>
      <c r="P517" s="20" t="str">
        <f t="shared" si="91"/>
        <v/>
      </c>
      <c r="Q517" s="20" t="str">
        <f t="shared" si="91"/>
        <v/>
      </c>
      <c r="R517" s="20" t="str">
        <f t="shared" si="91"/>
        <v/>
      </c>
      <c r="S517" s="18"/>
      <c r="T517" s="22" t="s">
        <v>261</v>
      </c>
    </row>
    <row r="518" spans="1:20" ht="14" x14ac:dyDescent="0.3">
      <c r="B518" s="20" t="str">
        <f t="shared" si="90"/>
        <v/>
      </c>
      <c r="C518" s="20" t="str">
        <f t="shared" si="90"/>
        <v/>
      </c>
      <c r="D518" s="20" t="str">
        <f t="shared" si="90"/>
        <v/>
      </c>
      <c r="E518" s="20" t="str">
        <f t="shared" si="90"/>
        <v/>
      </c>
      <c r="F518" s="20" t="str">
        <f t="shared" si="90"/>
        <v/>
      </c>
      <c r="G518" s="20" t="str">
        <f t="shared" si="90"/>
        <v/>
      </c>
      <c r="H518" s="20" t="str">
        <f t="shared" si="90"/>
        <v/>
      </c>
      <c r="I518" s="20" t="str">
        <f t="shared" si="90"/>
        <v/>
      </c>
      <c r="J518" s="20" t="str">
        <f t="shared" si="90"/>
        <v/>
      </c>
      <c r="K518" s="20" t="str">
        <f t="shared" si="90"/>
        <v/>
      </c>
      <c r="L518" s="20" t="str">
        <f t="shared" si="91"/>
        <v/>
      </c>
      <c r="M518" s="20" t="str">
        <f t="shared" si="91"/>
        <v/>
      </c>
      <c r="N518" s="20" t="str">
        <f t="shared" si="91"/>
        <v/>
      </c>
      <c r="O518" s="20" t="str">
        <f t="shared" si="91"/>
        <v/>
      </c>
      <c r="P518" s="20" t="str">
        <f t="shared" si="91"/>
        <v/>
      </c>
      <c r="Q518" s="20" t="str">
        <f t="shared" si="91"/>
        <v/>
      </c>
      <c r="R518" s="20" t="str">
        <f t="shared" si="91"/>
        <v/>
      </c>
      <c r="S518" s="18"/>
      <c r="T518" s="22" t="s">
        <v>262</v>
      </c>
    </row>
    <row r="519" spans="1:20" ht="14" x14ac:dyDescent="0.3">
      <c r="B519" s="38" t="str">
        <f t="shared" si="90"/>
        <v/>
      </c>
      <c r="C519" s="38" t="str">
        <f t="shared" si="90"/>
        <v/>
      </c>
      <c r="D519" s="38" t="str">
        <f t="shared" si="90"/>
        <v/>
      </c>
      <c r="E519" s="38" t="str">
        <f t="shared" si="90"/>
        <v/>
      </c>
      <c r="F519" s="38" t="str">
        <f t="shared" si="90"/>
        <v/>
      </c>
      <c r="G519" s="38" t="str">
        <f t="shared" si="90"/>
        <v/>
      </c>
      <c r="H519" s="38" t="str">
        <f t="shared" si="90"/>
        <v/>
      </c>
      <c r="I519" s="38" t="str">
        <f t="shared" si="90"/>
        <v/>
      </c>
      <c r="J519" s="38" t="str">
        <f t="shared" si="90"/>
        <v/>
      </c>
      <c r="K519" s="38" t="str">
        <f t="shared" si="90"/>
        <v/>
      </c>
      <c r="L519" s="38" t="str">
        <f t="shared" si="91"/>
        <v/>
      </c>
      <c r="M519" s="38" t="str">
        <f t="shared" si="91"/>
        <v/>
      </c>
      <c r="N519" s="38" t="str">
        <f t="shared" si="91"/>
        <v/>
      </c>
      <c r="O519" s="38" t="str">
        <f t="shared" si="91"/>
        <v/>
      </c>
      <c r="P519" s="38" t="str">
        <f t="shared" si="91"/>
        <v/>
      </c>
      <c r="Q519" s="38" t="str">
        <f t="shared" si="91"/>
        <v/>
      </c>
      <c r="R519" s="38" t="str">
        <f t="shared" si="91"/>
        <v/>
      </c>
      <c r="S519" s="18"/>
      <c r="T519" s="22" t="s">
        <v>269</v>
      </c>
    </row>
    <row r="520" spans="1:20" ht="14" x14ac:dyDescent="0.3">
      <c r="B520" s="38">
        <f>SUM(B516:B519)</f>
        <v>0</v>
      </c>
      <c r="C520" s="38">
        <f t="shared" ref="C520:M520" si="92">SUM(C516:C519)</f>
        <v>0</v>
      </c>
      <c r="D520" s="38">
        <f t="shared" si="92"/>
        <v>0</v>
      </c>
      <c r="E520" s="38">
        <f t="shared" si="92"/>
        <v>0</v>
      </c>
      <c r="F520" s="38">
        <f t="shared" si="92"/>
        <v>0</v>
      </c>
      <c r="G520" s="38">
        <f t="shared" si="92"/>
        <v>0</v>
      </c>
      <c r="H520" s="38">
        <f t="shared" si="92"/>
        <v>0</v>
      </c>
      <c r="I520" s="38">
        <f t="shared" si="92"/>
        <v>0</v>
      </c>
      <c r="J520" s="38">
        <f t="shared" si="92"/>
        <v>0</v>
      </c>
      <c r="K520" s="38">
        <f t="shared" si="92"/>
        <v>0</v>
      </c>
      <c r="L520" s="38">
        <f t="shared" si="92"/>
        <v>0</v>
      </c>
      <c r="M520" s="38">
        <f t="shared" si="92"/>
        <v>0</v>
      </c>
      <c r="N520" s="38" t="e">
        <f>IF(N517="",N516*4,IF(N518="",(N517+N516)*2,IF(N519="",((N518+N517+N516)/3)*4,SUM(N516:N519))))</f>
        <v>#VALUE!</v>
      </c>
      <c r="O520" s="38" t="e">
        <f>IF(O517="",O516*4,IF(O518="",(O517+O516)*2,IF(O519="",((O518+O517+O516)/3)*4,SUM(O516:O519))))</f>
        <v>#VALUE!</v>
      </c>
      <c r="P520" s="38" t="e">
        <f>IF(P517="",P516*4,IF(P518="",(P517+P516)*2,IF(P519="",((P518+P517+P516)/3)*4,SUM(P516:P519))))</f>
        <v>#VALUE!</v>
      </c>
      <c r="Q520" s="38" t="e">
        <f>IF(Q517="",Q516*4,IF(Q518="",(Q517+Q516)*2,IF(Q519="",((Q518+Q517+Q516)/3)*4,SUM(Q516:Q519))))</f>
        <v>#VALUE!</v>
      </c>
      <c r="R520" s="38" t="e">
        <f>IF(R517="",R516*4,IF(R518="",(R517+R516)*2,IF(R519="",((R518+R517+R516)/3)*4,SUM(R516:R519))))</f>
        <v>#VALUE!</v>
      </c>
      <c r="S520" s="18"/>
      <c r="T520" s="22" t="s">
        <v>263</v>
      </c>
    </row>
    <row r="521" spans="1:20" ht="14" x14ac:dyDescent="0.3">
      <c r="B521" s="47" t="e">
        <f t="shared" ref="B521:M521" si="93">+B520/(B$465+B$472)</f>
        <v>#DIV/0!</v>
      </c>
      <c r="C521" s="47" t="e">
        <f t="shared" si="93"/>
        <v>#DIV/0!</v>
      </c>
      <c r="D521" s="47" t="e">
        <f t="shared" si="93"/>
        <v>#DIV/0!</v>
      </c>
      <c r="E521" s="47" t="e">
        <f t="shared" si="93"/>
        <v>#DIV/0!</v>
      </c>
      <c r="F521" s="47" t="e">
        <f t="shared" si="93"/>
        <v>#DIV/0!</v>
      </c>
      <c r="G521" s="47" t="e">
        <f t="shared" si="93"/>
        <v>#DIV/0!</v>
      </c>
      <c r="H521" s="47" t="e">
        <f t="shared" si="93"/>
        <v>#DIV/0!</v>
      </c>
      <c r="I521" s="47" t="e">
        <f t="shared" si="93"/>
        <v>#DIV/0!</v>
      </c>
      <c r="J521" s="47" t="e">
        <f t="shared" si="93"/>
        <v>#DIV/0!</v>
      </c>
      <c r="K521" s="47">
        <f t="shared" si="93"/>
        <v>0</v>
      </c>
      <c r="L521" s="47">
        <f t="shared" si="93"/>
        <v>0</v>
      </c>
      <c r="M521" s="47">
        <f t="shared" si="93"/>
        <v>0</v>
      </c>
      <c r="N521" s="47" t="e">
        <f>+N520/(N$465+N$472)</f>
        <v>#VALUE!</v>
      </c>
      <c r="O521" s="47" t="e">
        <f>+O520/(O$465+O$472)</f>
        <v>#VALUE!</v>
      </c>
      <c r="P521" s="47" t="e">
        <f>+P520/(P$465+P$472)</f>
        <v>#VALUE!</v>
      </c>
      <c r="Q521" s="47" t="e">
        <f>+Q520/(Q$465+Q$472)</f>
        <v>#VALUE!</v>
      </c>
      <c r="R521" s="47" t="e">
        <f>+R520/(R$465+R$472)</f>
        <v>#VALUE!</v>
      </c>
      <c r="S521" s="18"/>
      <c r="T521" s="24" t="s">
        <v>264</v>
      </c>
    </row>
    <row r="522" spans="1:20" s="32" customFormat="1" ht="14" x14ac:dyDescent="0.3">
      <c r="A522" s="29"/>
      <c r="B522" s="40"/>
      <c r="C522" s="47" t="e">
        <f t="shared" ref="C522:M522" si="94">C520/B520-1</f>
        <v>#DIV/0!</v>
      </c>
      <c r="D522" s="47" t="e">
        <f t="shared" si="94"/>
        <v>#DIV/0!</v>
      </c>
      <c r="E522" s="47" t="e">
        <f t="shared" si="94"/>
        <v>#DIV/0!</v>
      </c>
      <c r="F522" s="47" t="e">
        <f t="shared" si="94"/>
        <v>#DIV/0!</v>
      </c>
      <c r="G522" s="47" t="e">
        <f t="shared" si="94"/>
        <v>#DIV/0!</v>
      </c>
      <c r="H522" s="47" t="e">
        <f t="shared" si="94"/>
        <v>#DIV/0!</v>
      </c>
      <c r="I522" s="47" t="e">
        <f t="shared" si="94"/>
        <v>#DIV/0!</v>
      </c>
      <c r="J522" s="47" t="e">
        <f t="shared" si="94"/>
        <v>#DIV/0!</v>
      </c>
      <c r="K522" s="47" t="e">
        <f t="shared" si="94"/>
        <v>#DIV/0!</v>
      </c>
      <c r="L522" s="47" t="e">
        <f t="shared" si="94"/>
        <v>#DIV/0!</v>
      </c>
      <c r="M522" s="47" t="e">
        <f t="shared" si="94"/>
        <v>#DIV/0!</v>
      </c>
      <c r="N522" s="47" t="e">
        <f>N520/M520-1</f>
        <v>#VALUE!</v>
      </c>
      <c r="O522" s="47" t="e">
        <f>O520/N520-1</f>
        <v>#VALUE!</v>
      </c>
      <c r="P522" s="47" t="e">
        <f>P520/O520-1</f>
        <v>#VALUE!</v>
      </c>
      <c r="Q522" s="47" t="e">
        <f>Q520/P520-1</f>
        <v>#VALUE!</v>
      </c>
      <c r="R522" s="47" t="e">
        <f>R520/Q520-1</f>
        <v>#VALUE!</v>
      </c>
      <c r="S522" s="36"/>
      <c r="T522" s="31" t="s">
        <v>270</v>
      </c>
    </row>
    <row r="523" spans="1:20" ht="14" x14ac:dyDescent="0.3">
      <c r="B523" s="201" t="s">
        <v>163</v>
      </c>
      <c r="C523" s="201"/>
      <c r="D523" s="201"/>
      <c r="E523" s="201"/>
      <c r="F523" s="201"/>
      <c r="G523" s="201"/>
      <c r="H523" s="201"/>
      <c r="I523" s="201"/>
      <c r="J523" s="201"/>
      <c r="K523" s="201"/>
      <c r="L523" s="201"/>
      <c r="M523" s="201"/>
      <c r="N523" s="201"/>
      <c r="O523" s="27"/>
      <c r="P523" s="27"/>
      <c r="Q523" s="27"/>
      <c r="R523" s="27"/>
      <c r="S523" s="18"/>
      <c r="T523" s="3"/>
    </row>
    <row r="524" spans="1:20" ht="14" x14ac:dyDescent="0.3">
      <c r="B524" s="39" t="str">
        <f t="shared" ref="B524:Q527" si="95">IFERROR(VLOOKUP($B$523,$130:$216,MATCH($T524&amp;"/"&amp;B$348,$128:$128,0),FALSE),"")</f>
        <v/>
      </c>
      <c r="C524" s="39" t="str">
        <f t="shared" si="95"/>
        <v/>
      </c>
      <c r="D524" s="39" t="str">
        <f t="shared" si="95"/>
        <v/>
      </c>
      <c r="E524" s="39" t="str">
        <f t="shared" si="95"/>
        <v/>
      </c>
      <c r="F524" s="39" t="str">
        <f t="shared" si="95"/>
        <v/>
      </c>
      <c r="G524" s="39" t="str">
        <f t="shared" si="95"/>
        <v/>
      </c>
      <c r="H524" s="39" t="str">
        <f t="shared" si="95"/>
        <v/>
      </c>
      <c r="I524" s="39" t="str">
        <f t="shared" si="95"/>
        <v/>
      </c>
      <c r="J524" s="39" t="str">
        <f t="shared" si="95"/>
        <v/>
      </c>
      <c r="K524" s="39" t="str">
        <f t="shared" si="95"/>
        <v/>
      </c>
      <c r="L524" s="39" t="str">
        <f t="shared" si="95"/>
        <v/>
      </c>
      <c r="M524" s="39">
        <f t="shared" si="95"/>
        <v>74335</v>
      </c>
      <c r="N524" s="39">
        <f t="shared" si="95"/>
        <v>69117</v>
      </c>
      <c r="O524" s="39">
        <f t="shared" si="95"/>
        <v>72517</v>
      </c>
      <c r="P524" s="39">
        <f t="shared" si="95"/>
        <v>75290</v>
      </c>
      <c r="Q524" s="39">
        <f t="shared" si="95"/>
        <v>87054</v>
      </c>
      <c r="R524" s="39">
        <f t="shared" ref="L524:R527" si="96">IFERROR(VLOOKUP($B$523,$130:$216,MATCH($T524&amp;"/"&amp;R$348,$128:$128,0),FALSE),"")</f>
        <v>111033</v>
      </c>
      <c r="S524" s="18"/>
      <c r="T524" s="22" t="s">
        <v>260</v>
      </c>
    </row>
    <row r="525" spans="1:20" ht="14" x14ac:dyDescent="0.3">
      <c r="B525" s="20" t="str">
        <f t="shared" si="95"/>
        <v/>
      </c>
      <c r="C525" s="20" t="str">
        <f t="shared" si="95"/>
        <v/>
      </c>
      <c r="D525" s="20" t="str">
        <f t="shared" si="95"/>
        <v/>
      </c>
      <c r="E525" s="20" t="str">
        <f t="shared" si="95"/>
        <v/>
      </c>
      <c r="F525" s="20" t="str">
        <f t="shared" si="95"/>
        <v/>
      </c>
      <c r="G525" s="20" t="str">
        <f t="shared" si="95"/>
        <v/>
      </c>
      <c r="H525" s="20" t="str">
        <f t="shared" si="95"/>
        <v/>
      </c>
      <c r="I525" s="20" t="str">
        <f t="shared" si="95"/>
        <v/>
      </c>
      <c r="J525" s="20" t="str">
        <f t="shared" si="95"/>
        <v/>
      </c>
      <c r="K525" s="20" t="str">
        <f t="shared" si="95"/>
        <v/>
      </c>
      <c r="L525" s="20" t="str">
        <f t="shared" si="96"/>
        <v/>
      </c>
      <c r="M525" s="20">
        <f t="shared" si="96"/>
        <v>62351</v>
      </c>
      <c r="N525" s="20">
        <f t="shared" si="96"/>
        <v>69213</v>
      </c>
      <c r="O525" s="20">
        <f t="shared" si="96"/>
        <v>65843</v>
      </c>
      <c r="P525" s="20">
        <f t="shared" si="96"/>
        <v>69770</v>
      </c>
      <c r="Q525" s="20">
        <f t="shared" si="96"/>
        <v>92436</v>
      </c>
      <c r="R525" s="20">
        <f t="shared" si="96"/>
        <v>115104</v>
      </c>
      <c r="S525" s="18"/>
      <c r="T525" s="22" t="s">
        <v>261</v>
      </c>
    </row>
    <row r="526" spans="1:20" ht="14" x14ac:dyDescent="0.3">
      <c r="B526" s="20" t="str">
        <f t="shared" si="95"/>
        <v/>
      </c>
      <c r="C526" s="20" t="str">
        <f t="shared" si="95"/>
        <v/>
      </c>
      <c r="D526" s="20" t="str">
        <f t="shared" si="95"/>
        <v/>
      </c>
      <c r="E526" s="20" t="str">
        <f t="shared" si="95"/>
        <v/>
      </c>
      <c r="F526" s="20" t="str">
        <f t="shared" si="95"/>
        <v/>
      </c>
      <c r="G526" s="20" t="str">
        <f t="shared" si="95"/>
        <v/>
      </c>
      <c r="H526" s="20" t="str">
        <f t="shared" si="95"/>
        <v/>
      </c>
      <c r="I526" s="20" t="str">
        <f t="shared" si="95"/>
        <v/>
      </c>
      <c r="J526" s="20" t="str">
        <f t="shared" si="95"/>
        <v/>
      </c>
      <c r="K526" s="20" t="str">
        <f t="shared" si="95"/>
        <v/>
      </c>
      <c r="L526" s="20">
        <f t="shared" si="96"/>
        <v>63708</v>
      </c>
      <c r="M526" s="20">
        <f t="shared" si="96"/>
        <v>68829</v>
      </c>
      <c r="N526" s="20">
        <f t="shared" si="96"/>
        <v>65100</v>
      </c>
      <c r="O526" s="20">
        <f t="shared" si="96"/>
        <v>61754</v>
      </c>
      <c r="P526" s="20">
        <f t="shared" si="96"/>
        <v>72168</v>
      </c>
      <c r="Q526" s="20">
        <f t="shared" si="96"/>
        <v>98756</v>
      </c>
      <c r="R526" s="20" t="str">
        <f t="shared" si="96"/>
        <v/>
      </c>
      <c r="S526" s="18"/>
      <c r="T526" s="22" t="s">
        <v>262</v>
      </c>
    </row>
    <row r="527" spans="1:20" ht="14" x14ac:dyDescent="0.3">
      <c r="B527" s="38" t="str">
        <f t="shared" si="95"/>
        <v/>
      </c>
      <c r="C527" s="38" t="str">
        <f t="shared" si="95"/>
        <v/>
      </c>
      <c r="D527" s="38" t="str">
        <f t="shared" si="95"/>
        <v/>
      </c>
      <c r="E527" s="38" t="str">
        <f t="shared" si="95"/>
        <v/>
      </c>
      <c r="F527" s="38" t="str">
        <f t="shared" si="95"/>
        <v/>
      </c>
      <c r="G527" s="38" t="str">
        <f t="shared" si="95"/>
        <v/>
      </c>
      <c r="H527" s="38" t="str">
        <f t="shared" si="95"/>
        <v/>
      </c>
      <c r="I527" s="38" t="str">
        <f t="shared" si="95"/>
        <v/>
      </c>
      <c r="J527" s="38" t="str">
        <f t="shared" si="95"/>
        <v/>
      </c>
      <c r="K527" s="38">
        <f t="shared" si="95"/>
        <v>49156.76</v>
      </c>
      <c r="L527" s="38">
        <f t="shared" si="96"/>
        <v>66488.94</v>
      </c>
      <c r="M527" s="38">
        <f t="shared" si="96"/>
        <v>66637</v>
      </c>
      <c r="N527" s="38">
        <f t="shared" si="96"/>
        <v>87557</v>
      </c>
      <c r="O527" s="38">
        <f t="shared" si="96"/>
        <v>78421.83</v>
      </c>
      <c r="P527" s="38">
        <f t="shared" si="96"/>
        <v>83657.41</v>
      </c>
      <c r="Q527" s="38">
        <f t="shared" si="96"/>
        <v>103607.71</v>
      </c>
      <c r="R527" s="38" t="str">
        <f t="shared" si="96"/>
        <v/>
      </c>
      <c r="S527" s="18"/>
      <c r="T527" s="22" t="s">
        <v>269</v>
      </c>
    </row>
    <row r="528" spans="1:20" ht="14" x14ac:dyDescent="0.3">
      <c r="B528" s="38">
        <f>SUM(B524:B527)</f>
        <v>0</v>
      </c>
      <c r="C528" s="38">
        <f t="shared" ref="C528:M528" si="97">SUM(C524:C527)</f>
        <v>0</v>
      </c>
      <c r="D528" s="38">
        <f t="shared" si="97"/>
        <v>0</v>
      </c>
      <c r="E528" s="38">
        <f t="shared" si="97"/>
        <v>0</v>
      </c>
      <c r="F528" s="38">
        <f t="shared" si="97"/>
        <v>0</v>
      </c>
      <c r="G528" s="38">
        <f t="shared" si="97"/>
        <v>0</v>
      </c>
      <c r="H528" s="38">
        <f t="shared" si="97"/>
        <v>0</v>
      </c>
      <c r="I528" s="38">
        <f t="shared" si="97"/>
        <v>0</v>
      </c>
      <c r="J528" s="38">
        <f t="shared" si="97"/>
        <v>0</v>
      </c>
      <c r="K528" s="38">
        <f t="shared" si="97"/>
        <v>49156.76</v>
      </c>
      <c r="L528" s="38">
        <f t="shared" si="97"/>
        <v>130196.94</v>
      </c>
      <c r="M528" s="38">
        <f t="shared" si="97"/>
        <v>272152</v>
      </c>
      <c r="N528" s="38">
        <f>IF(N525="",N524*4,IF(N526="",(N525+N524)*2,IF(N527="",((N526+N525+N524)/3)*4,SUM(N524:N527))))</f>
        <v>290987</v>
      </c>
      <c r="O528" s="38">
        <f>IF(O525="",O524*4,IF(O526="",(O525+O524)*2,IF(O527="",((O526+O525+O524)/3)*4,SUM(O524:O527))))</f>
        <v>278535.83</v>
      </c>
      <c r="P528" s="38">
        <f>IF(P525="",P524*4,IF(P526="",(P525+P524)*2,IF(P527="",((P526+P525+P524)/3)*4,SUM(P524:P527))))</f>
        <v>300885.41000000003</v>
      </c>
      <c r="Q528" s="38">
        <f>IF(Q525="",Q524*4,IF(Q526="",(Q525+Q524)*2,IF(Q527="",((Q526+Q525+Q524)/3)*4,SUM(Q524:Q527))))</f>
        <v>381853.71</v>
      </c>
      <c r="R528" s="38">
        <f>IF(R525="",R524*4,IF(R526="",(R525+R524)*2,IF(R527="",((R526+R525+R524)/3)*4,SUM(R524:R527))))</f>
        <v>452274</v>
      </c>
      <c r="S528" s="18"/>
      <c r="T528" s="22" t="s">
        <v>263</v>
      </c>
    </row>
    <row r="529" spans="1:20" ht="14" x14ac:dyDescent="0.3">
      <c r="B529" s="47" t="e">
        <f t="shared" ref="B529:R529" si="98">+B528/(B$465+B$472)</f>
        <v>#DIV/0!</v>
      </c>
      <c r="C529" s="47" t="e">
        <f t="shared" si="98"/>
        <v>#DIV/0!</v>
      </c>
      <c r="D529" s="47" t="e">
        <f t="shared" si="98"/>
        <v>#DIV/0!</v>
      </c>
      <c r="E529" s="47" t="e">
        <f t="shared" si="98"/>
        <v>#DIV/0!</v>
      </c>
      <c r="F529" s="47" t="e">
        <f t="shared" si="98"/>
        <v>#DIV/0!</v>
      </c>
      <c r="G529" s="47" t="e">
        <f t="shared" si="98"/>
        <v>#DIV/0!</v>
      </c>
      <c r="H529" s="47" t="e">
        <f t="shared" si="98"/>
        <v>#DIV/0!</v>
      </c>
      <c r="I529" s="47" t="e">
        <f t="shared" si="98"/>
        <v>#DIV/0!</v>
      </c>
      <c r="J529" s="47" t="e">
        <f t="shared" si="98"/>
        <v>#DIV/0!</v>
      </c>
      <c r="K529" s="47">
        <f t="shared" si="98"/>
        <v>0.26345154562353273</v>
      </c>
      <c r="L529" s="47">
        <f t="shared" si="98"/>
        <v>0.26335743595970584</v>
      </c>
      <c r="M529" s="47">
        <f t="shared" si="98"/>
        <v>0.24101139913992817</v>
      </c>
      <c r="N529" s="47">
        <f t="shared" si="98"/>
        <v>0.2722466309143779</v>
      </c>
      <c r="O529" s="47">
        <f t="shared" si="98"/>
        <v>0.26001221890892168</v>
      </c>
      <c r="P529" s="47">
        <f t="shared" si="98"/>
        <v>0.22454678176208726</v>
      </c>
      <c r="Q529" s="47">
        <f t="shared" si="98"/>
        <v>0.19779376190694187</v>
      </c>
      <c r="R529" s="47">
        <f t="shared" si="98"/>
        <v>0.19814418085036473</v>
      </c>
      <c r="S529" s="18"/>
      <c r="T529" s="24" t="s">
        <v>264</v>
      </c>
    </row>
    <row r="530" spans="1:20" s="32" customFormat="1" ht="14" x14ac:dyDescent="0.3">
      <c r="A530" s="29"/>
      <c r="B530" s="40"/>
      <c r="C530" s="47" t="e">
        <f t="shared" ref="C530:M530" si="99">C528/B528-1</f>
        <v>#DIV/0!</v>
      </c>
      <c r="D530" s="47" t="e">
        <f t="shared" si="99"/>
        <v>#DIV/0!</v>
      </c>
      <c r="E530" s="47" t="e">
        <f t="shared" si="99"/>
        <v>#DIV/0!</v>
      </c>
      <c r="F530" s="47" t="e">
        <f t="shared" si="99"/>
        <v>#DIV/0!</v>
      </c>
      <c r="G530" s="47" t="e">
        <f t="shared" si="99"/>
        <v>#DIV/0!</v>
      </c>
      <c r="H530" s="47" t="e">
        <f t="shared" si="99"/>
        <v>#DIV/0!</v>
      </c>
      <c r="I530" s="47" t="e">
        <f t="shared" si="99"/>
        <v>#DIV/0!</v>
      </c>
      <c r="J530" s="47" t="e">
        <f t="shared" si="99"/>
        <v>#DIV/0!</v>
      </c>
      <c r="K530" s="47" t="e">
        <f t="shared" si="99"/>
        <v>#DIV/0!</v>
      </c>
      <c r="L530" s="47">
        <f t="shared" si="99"/>
        <v>1.6486070278024831</v>
      </c>
      <c r="M530" s="47">
        <f t="shared" si="99"/>
        <v>1.0903102638203324</v>
      </c>
      <c r="N530" s="47">
        <f>N528/M528-1</f>
        <v>6.9207648666921529E-2</v>
      </c>
      <c r="O530" s="47">
        <f>O528/N528-1</f>
        <v>-4.278943732881535E-2</v>
      </c>
      <c r="P530" s="47">
        <f>P528/O528-1</f>
        <v>8.0239515325550848E-2</v>
      </c>
      <c r="Q530" s="47">
        <f>Q528/P528-1</f>
        <v>0.26910012020855367</v>
      </c>
      <c r="R530" s="47">
        <f>R528/Q528-1</f>
        <v>0.18441693286153993</v>
      </c>
      <c r="S530" s="36"/>
      <c r="T530" s="31" t="s">
        <v>270</v>
      </c>
    </row>
    <row r="531" spans="1:20" ht="14" x14ac:dyDescent="0.3">
      <c r="B531" s="203" t="s">
        <v>162</v>
      </c>
      <c r="C531" s="203"/>
      <c r="D531" s="203"/>
      <c r="E531" s="203"/>
      <c r="F531" s="203"/>
      <c r="G531" s="203"/>
      <c r="H531" s="203"/>
      <c r="I531" s="203"/>
      <c r="J531" s="203"/>
      <c r="K531" s="203"/>
      <c r="L531" s="203"/>
      <c r="M531" s="203"/>
      <c r="N531" s="203"/>
      <c r="O531" s="26"/>
      <c r="P531" s="26"/>
      <c r="Q531" s="26"/>
      <c r="R531" s="26"/>
      <c r="S531" s="18"/>
      <c r="T531" s="3"/>
    </row>
    <row r="532" spans="1:20" ht="14" x14ac:dyDescent="0.3">
      <c r="B532" s="39" t="str">
        <f t="shared" ref="B532:Q535" si="100">IFERROR(VLOOKUP($B$531,$130:$216,MATCH($T532&amp;"/"&amp;B$348,$128:$128,0),FALSE),"")</f>
        <v/>
      </c>
      <c r="C532" s="39" t="str">
        <f t="shared" si="100"/>
        <v/>
      </c>
      <c r="D532" s="39" t="str">
        <f t="shared" si="100"/>
        <v/>
      </c>
      <c r="E532" s="39" t="str">
        <f t="shared" si="100"/>
        <v/>
      </c>
      <c r="F532" s="39" t="str">
        <f t="shared" si="100"/>
        <v/>
      </c>
      <c r="G532" s="39" t="str">
        <f t="shared" si="100"/>
        <v/>
      </c>
      <c r="H532" s="39" t="str">
        <f t="shared" si="100"/>
        <v/>
      </c>
      <c r="I532" s="39" t="str">
        <f t="shared" si="100"/>
        <v/>
      </c>
      <c r="J532" s="39" t="str">
        <f t="shared" si="100"/>
        <v/>
      </c>
      <c r="K532" s="39" t="str">
        <f t="shared" si="100"/>
        <v/>
      </c>
      <c r="L532" s="39" t="str">
        <f t="shared" si="100"/>
        <v/>
      </c>
      <c r="M532" s="39">
        <f t="shared" si="100"/>
        <v>74335</v>
      </c>
      <c r="N532" s="39">
        <f t="shared" si="100"/>
        <v>69117</v>
      </c>
      <c r="O532" s="39">
        <f t="shared" si="100"/>
        <v>72517</v>
      </c>
      <c r="P532" s="39">
        <f t="shared" si="100"/>
        <v>75290</v>
      </c>
      <c r="Q532" s="39">
        <f t="shared" si="100"/>
        <v>87054</v>
      </c>
      <c r="R532" s="39">
        <f t="shared" ref="L532:R535" si="101">IFERROR(VLOOKUP($B$531,$130:$216,MATCH($T532&amp;"/"&amp;R$348,$128:$128,0),FALSE),"")</f>
        <v>111033</v>
      </c>
      <c r="S532" s="18"/>
      <c r="T532" s="22" t="s">
        <v>260</v>
      </c>
    </row>
    <row r="533" spans="1:20" ht="14" x14ac:dyDescent="0.3">
      <c r="B533" s="20" t="str">
        <f t="shared" si="100"/>
        <v/>
      </c>
      <c r="C533" s="20" t="str">
        <f t="shared" si="100"/>
        <v/>
      </c>
      <c r="D533" s="20" t="str">
        <f t="shared" si="100"/>
        <v/>
      </c>
      <c r="E533" s="20" t="str">
        <f t="shared" si="100"/>
        <v/>
      </c>
      <c r="F533" s="20" t="str">
        <f t="shared" si="100"/>
        <v/>
      </c>
      <c r="G533" s="20" t="str">
        <f t="shared" si="100"/>
        <v/>
      </c>
      <c r="H533" s="20" t="str">
        <f t="shared" si="100"/>
        <v/>
      </c>
      <c r="I533" s="20" t="str">
        <f t="shared" si="100"/>
        <v/>
      </c>
      <c r="J533" s="20" t="str">
        <f t="shared" si="100"/>
        <v/>
      </c>
      <c r="K533" s="20" t="str">
        <f t="shared" si="100"/>
        <v/>
      </c>
      <c r="L533" s="20" t="str">
        <f t="shared" si="101"/>
        <v/>
      </c>
      <c r="M533" s="20">
        <f t="shared" si="101"/>
        <v>62351</v>
      </c>
      <c r="N533" s="20">
        <f t="shared" si="101"/>
        <v>69213</v>
      </c>
      <c r="O533" s="20">
        <f t="shared" si="101"/>
        <v>65843</v>
      </c>
      <c r="P533" s="20">
        <f t="shared" si="101"/>
        <v>69770</v>
      </c>
      <c r="Q533" s="20">
        <f t="shared" si="101"/>
        <v>92436</v>
      </c>
      <c r="R533" s="20">
        <f t="shared" si="101"/>
        <v>115104</v>
      </c>
      <c r="S533" s="18"/>
      <c r="T533" s="22" t="s">
        <v>261</v>
      </c>
    </row>
    <row r="534" spans="1:20" ht="14" x14ac:dyDescent="0.3">
      <c r="B534" s="20" t="str">
        <f t="shared" si="100"/>
        <v/>
      </c>
      <c r="C534" s="20" t="str">
        <f t="shared" si="100"/>
        <v/>
      </c>
      <c r="D534" s="20" t="str">
        <f t="shared" si="100"/>
        <v/>
      </c>
      <c r="E534" s="20" t="str">
        <f t="shared" si="100"/>
        <v/>
      </c>
      <c r="F534" s="20" t="str">
        <f t="shared" si="100"/>
        <v/>
      </c>
      <c r="G534" s="20" t="str">
        <f t="shared" si="100"/>
        <v/>
      </c>
      <c r="H534" s="20" t="str">
        <f t="shared" si="100"/>
        <v/>
      </c>
      <c r="I534" s="20" t="str">
        <f t="shared" si="100"/>
        <v/>
      </c>
      <c r="J534" s="20" t="str">
        <f t="shared" si="100"/>
        <v/>
      </c>
      <c r="K534" s="20" t="str">
        <f t="shared" si="100"/>
        <v/>
      </c>
      <c r="L534" s="20">
        <f t="shared" si="101"/>
        <v>63708</v>
      </c>
      <c r="M534" s="20">
        <f t="shared" si="101"/>
        <v>68829</v>
      </c>
      <c r="N534" s="20">
        <f t="shared" si="101"/>
        <v>65100</v>
      </c>
      <c r="O534" s="20">
        <f t="shared" si="101"/>
        <v>61754</v>
      </c>
      <c r="P534" s="20">
        <f t="shared" si="101"/>
        <v>72168</v>
      </c>
      <c r="Q534" s="20">
        <f t="shared" si="101"/>
        <v>98756</v>
      </c>
      <c r="R534" s="20" t="str">
        <f t="shared" si="101"/>
        <v/>
      </c>
      <c r="S534" s="18"/>
      <c r="T534" s="22" t="s">
        <v>262</v>
      </c>
    </row>
    <row r="535" spans="1:20" ht="14" x14ac:dyDescent="0.3">
      <c r="B535" s="38" t="str">
        <f t="shared" si="100"/>
        <v/>
      </c>
      <c r="C535" s="38" t="str">
        <f t="shared" si="100"/>
        <v/>
      </c>
      <c r="D535" s="38" t="str">
        <f t="shared" si="100"/>
        <v/>
      </c>
      <c r="E535" s="38" t="str">
        <f t="shared" si="100"/>
        <v/>
      </c>
      <c r="F535" s="38" t="str">
        <f t="shared" si="100"/>
        <v/>
      </c>
      <c r="G535" s="38" t="str">
        <f t="shared" si="100"/>
        <v/>
      </c>
      <c r="H535" s="38" t="str">
        <f t="shared" si="100"/>
        <v/>
      </c>
      <c r="I535" s="38" t="str">
        <f t="shared" si="100"/>
        <v/>
      </c>
      <c r="J535" s="38" t="str">
        <f t="shared" si="100"/>
        <v/>
      </c>
      <c r="K535" s="38">
        <f t="shared" si="100"/>
        <v>49156.76</v>
      </c>
      <c r="L535" s="38">
        <f t="shared" si="101"/>
        <v>66488.94</v>
      </c>
      <c r="M535" s="38">
        <f t="shared" si="101"/>
        <v>66637</v>
      </c>
      <c r="N535" s="38">
        <f t="shared" si="101"/>
        <v>87557</v>
      </c>
      <c r="O535" s="38">
        <f t="shared" si="101"/>
        <v>78421.83</v>
      </c>
      <c r="P535" s="38">
        <f t="shared" si="101"/>
        <v>83657.41</v>
      </c>
      <c r="Q535" s="38">
        <f t="shared" si="101"/>
        <v>103607.71</v>
      </c>
      <c r="R535" s="38" t="str">
        <f t="shared" si="101"/>
        <v/>
      </c>
      <c r="S535" s="18"/>
      <c r="T535" s="22" t="s">
        <v>269</v>
      </c>
    </row>
    <row r="536" spans="1:20" ht="14" x14ac:dyDescent="0.3">
      <c r="B536" s="49">
        <f t="shared" ref="B536:M536" si="102">SUM(B532:B535)</f>
        <v>0</v>
      </c>
      <c r="C536" s="49">
        <f t="shared" si="102"/>
        <v>0</v>
      </c>
      <c r="D536" s="49">
        <f t="shared" si="102"/>
        <v>0</v>
      </c>
      <c r="E536" s="49">
        <f t="shared" si="102"/>
        <v>0</v>
      </c>
      <c r="F536" s="49">
        <f t="shared" si="102"/>
        <v>0</v>
      </c>
      <c r="G536" s="49">
        <f t="shared" si="102"/>
        <v>0</v>
      </c>
      <c r="H536" s="49">
        <f t="shared" si="102"/>
        <v>0</v>
      </c>
      <c r="I536" s="49">
        <f t="shared" si="102"/>
        <v>0</v>
      </c>
      <c r="J536" s="49">
        <f t="shared" si="102"/>
        <v>0</v>
      </c>
      <c r="K536" s="49">
        <f t="shared" si="102"/>
        <v>49156.76</v>
      </c>
      <c r="L536" s="49">
        <f t="shared" si="102"/>
        <v>130196.94</v>
      </c>
      <c r="M536" s="49">
        <f t="shared" si="102"/>
        <v>272152</v>
      </c>
      <c r="N536" s="49">
        <f>IF(N533="",N532*4,IF(N534="",(N533+N532)*2,IF(N535="",((N534+N533+N532)/3)*4,SUM(N532:N535))))</f>
        <v>290987</v>
      </c>
      <c r="O536" s="49">
        <f>IF(O533="",O532*4,IF(O534="",(O533+O532)*2,IF(O535="",((O534+O533+O532)/3)*4,SUM(O532:O535))))</f>
        <v>278535.83</v>
      </c>
      <c r="P536" s="49">
        <f>IF(P533="",P532*4,IF(P534="",(P533+P532)*2,IF(P535="",((P534+P533+P532)/3)*4,SUM(P532:P535))))</f>
        <v>300885.41000000003</v>
      </c>
      <c r="Q536" s="49">
        <f>IF(Q533="",Q532*4,IF(Q534="",(Q533+Q532)*2,IF(Q535="",((Q534+Q533+Q532)/3)*4,SUM(Q532:Q535))))</f>
        <v>381853.71</v>
      </c>
      <c r="R536" s="49">
        <f>IF(R533="",R532*4,IF(R534="",(R533+R532)*2,IF(R535="",((R534+R533+R532)/3)*4,SUM(R532:R535))))</f>
        <v>452274</v>
      </c>
      <c r="S536" s="18"/>
      <c r="T536" s="22" t="s">
        <v>263</v>
      </c>
    </row>
    <row r="537" spans="1:20" ht="14" x14ac:dyDescent="0.3">
      <c r="B537" s="44" t="e">
        <f t="shared" ref="B537:R537" si="103">+B536/(B$465+B$472)</f>
        <v>#DIV/0!</v>
      </c>
      <c r="C537" s="47" t="e">
        <f t="shared" si="103"/>
        <v>#DIV/0!</v>
      </c>
      <c r="D537" s="47" t="e">
        <f t="shared" si="103"/>
        <v>#DIV/0!</v>
      </c>
      <c r="E537" s="47" t="e">
        <f t="shared" si="103"/>
        <v>#DIV/0!</v>
      </c>
      <c r="F537" s="47" t="e">
        <f t="shared" si="103"/>
        <v>#DIV/0!</v>
      </c>
      <c r="G537" s="47" t="e">
        <f t="shared" si="103"/>
        <v>#DIV/0!</v>
      </c>
      <c r="H537" s="47" t="e">
        <f t="shared" si="103"/>
        <v>#DIV/0!</v>
      </c>
      <c r="I537" s="47" t="e">
        <f t="shared" si="103"/>
        <v>#DIV/0!</v>
      </c>
      <c r="J537" s="47" t="e">
        <f t="shared" si="103"/>
        <v>#DIV/0!</v>
      </c>
      <c r="K537" s="47">
        <f t="shared" si="103"/>
        <v>0.26345154562353273</v>
      </c>
      <c r="L537" s="47">
        <f t="shared" si="103"/>
        <v>0.26335743595970584</v>
      </c>
      <c r="M537" s="47">
        <f t="shared" si="103"/>
        <v>0.24101139913992817</v>
      </c>
      <c r="N537" s="47">
        <f t="shared" si="103"/>
        <v>0.2722466309143779</v>
      </c>
      <c r="O537" s="47">
        <f t="shared" si="103"/>
        <v>0.26001221890892168</v>
      </c>
      <c r="P537" s="47">
        <f t="shared" si="103"/>
        <v>0.22454678176208726</v>
      </c>
      <c r="Q537" s="47">
        <f t="shared" si="103"/>
        <v>0.19779376190694187</v>
      </c>
      <c r="R537" s="47">
        <f t="shared" si="103"/>
        <v>0.19814418085036473</v>
      </c>
      <c r="S537" s="18"/>
      <c r="T537" s="24" t="s">
        <v>264</v>
      </c>
    </row>
    <row r="538" spans="1:20" s="32" customFormat="1" ht="14" x14ac:dyDescent="0.3">
      <c r="A538" s="29"/>
      <c r="B538" s="40"/>
      <c r="C538" s="47" t="e">
        <f t="shared" ref="C538:M538" si="104">C536/B536-1</f>
        <v>#DIV/0!</v>
      </c>
      <c r="D538" s="47" t="e">
        <f t="shared" si="104"/>
        <v>#DIV/0!</v>
      </c>
      <c r="E538" s="47" t="e">
        <f t="shared" si="104"/>
        <v>#DIV/0!</v>
      </c>
      <c r="F538" s="47" t="e">
        <f t="shared" si="104"/>
        <v>#DIV/0!</v>
      </c>
      <c r="G538" s="47" t="e">
        <f t="shared" si="104"/>
        <v>#DIV/0!</v>
      </c>
      <c r="H538" s="47" t="e">
        <f t="shared" si="104"/>
        <v>#DIV/0!</v>
      </c>
      <c r="I538" s="47" t="e">
        <f t="shared" si="104"/>
        <v>#DIV/0!</v>
      </c>
      <c r="J538" s="47" t="e">
        <f t="shared" si="104"/>
        <v>#DIV/0!</v>
      </c>
      <c r="K538" s="47" t="e">
        <f t="shared" si="104"/>
        <v>#DIV/0!</v>
      </c>
      <c r="L538" s="47">
        <f t="shared" si="104"/>
        <v>1.6486070278024831</v>
      </c>
      <c r="M538" s="47">
        <f t="shared" si="104"/>
        <v>1.0903102638203324</v>
      </c>
      <c r="N538" s="47">
        <f>N536/M536-1</f>
        <v>6.9207648666921529E-2</v>
      </c>
      <c r="O538" s="47">
        <f>O536/N536-1</f>
        <v>-4.278943732881535E-2</v>
      </c>
      <c r="P538" s="47">
        <f>P536/O536-1</f>
        <v>8.0239515325550848E-2</v>
      </c>
      <c r="Q538" s="47">
        <f>Q536/P536-1</f>
        <v>0.26910012020855367</v>
      </c>
      <c r="R538" s="47">
        <f>R536/Q536-1</f>
        <v>0.18441693286153993</v>
      </c>
      <c r="S538" s="36"/>
      <c r="T538" s="31" t="s">
        <v>270</v>
      </c>
    </row>
    <row r="539" spans="1:20" ht="14" x14ac:dyDescent="0.3">
      <c r="B539" s="201" t="s">
        <v>191</v>
      </c>
      <c r="C539" s="201"/>
      <c r="D539" s="201"/>
      <c r="E539" s="201"/>
      <c r="F539" s="201"/>
      <c r="G539" s="201"/>
      <c r="H539" s="201"/>
      <c r="I539" s="201"/>
      <c r="J539" s="201"/>
      <c r="K539" s="201"/>
      <c r="L539" s="201"/>
      <c r="M539" s="201"/>
      <c r="N539" s="201"/>
      <c r="O539" s="27"/>
      <c r="P539" s="27"/>
      <c r="Q539" s="27"/>
      <c r="R539" s="27"/>
      <c r="S539" s="18"/>
      <c r="T539" s="3"/>
    </row>
    <row r="540" spans="1:20" ht="14" x14ac:dyDescent="0.3">
      <c r="B540" s="39" t="str">
        <f t="shared" ref="B540:Q543" si="105">IFERROR(VLOOKUP($B$539,$130:$216,MATCH($T540&amp;"/"&amp;B$348,$128:$128,0),FALSE),"")</f>
        <v/>
      </c>
      <c r="C540" s="39" t="str">
        <f t="shared" si="105"/>
        <v/>
      </c>
      <c r="D540" s="39" t="str">
        <f t="shared" si="105"/>
        <v/>
      </c>
      <c r="E540" s="39" t="str">
        <f t="shared" si="105"/>
        <v/>
      </c>
      <c r="F540" s="39" t="str">
        <f t="shared" si="105"/>
        <v/>
      </c>
      <c r="G540" s="39" t="str">
        <f t="shared" si="105"/>
        <v/>
      </c>
      <c r="H540" s="39" t="str">
        <f t="shared" si="105"/>
        <v/>
      </c>
      <c r="I540" s="39" t="str">
        <f t="shared" si="105"/>
        <v/>
      </c>
      <c r="J540" s="39" t="str">
        <f t="shared" si="105"/>
        <v/>
      </c>
      <c r="K540" s="39" t="str">
        <f t="shared" si="105"/>
        <v/>
      </c>
      <c r="L540" s="39" t="str">
        <f t="shared" si="105"/>
        <v/>
      </c>
      <c r="M540" s="39">
        <f t="shared" si="105"/>
        <v>0</v>
      </c>
      <c r="N540" s="39">
        <f t="shared" si="105"/>
        <v>0</v>
      </c>
      <c r="O540" s="39">
        <f t="shared" si="105"/>
        <v>0</v>
      </c>
      <c r="P540" s="39">
        <f t="shared" si="105"/>
        <v>0</v>
      </c>
      <c r="Q540" s="39">
        <f t="shared" si="105"/>
        <v>0</v>
      </c>
      <c r="R540" s="39">
        <f t="shared" ref="L540:R543" si="106">IFERROR(VLOOKUP($B$539,$130:$216,MATCH($T540&amp;"/"&amp;R$348,$128:$128,0),FALSE),"")</f>
        <v>0</v>
      </c>
      <c r="S540" s="18"/>
      <c r="T540" s="22" t="s">
        <v>260</v>
      </c>
    </row>
    <row r="541" spans="1:20" ht="14" x14ac:dyDescent="0.3">
      <c r="B541" s="20" t="str">
        <f t="shared" si="105"/>
        <v/>
      </c>
      <c r="C541" s="20" t="str">
        <f t="shared" si="105"/>
        <v/>
      </c>
      <c r="D541" s="20" t="str">
        <f t="shared" si="105"/>
        <v/>
      </c>
      <c r="E541" s="20" t="str">
        <f t="shared" si="105"/>
        <v/>
      </c>
      <c r="F541" s="20" t="str">
        <f t="shared" si="105"/>
        <v/>
      </c>
      <c r="G541" s="20" t="str">
        <f t="shared" si="105"/>
        <v/>
      </c>
      <c r="H541" s="20" t="str">
        <f t="shared" si="105"/>
        <v/>
      </c>
      <c r="I541" s="20" t="str">
        <f t="shared" si="105"/>
        <v/>
      </c>
      <c r="J541" s="20" t="str">
        <f t="shared" si="105"/>
        <v/>
      </c>
      <c r="K541" s="20" t="str">
        <f t="shared" si="105"/>
        <v/>
      </c>
      <c r="L541" s="20" t="str">
        <f t="shared" si="106"/>
        <v/>
      </c>
      <c r="M541" s="20">
        <f t="shared" si="106"/>
        <v>0</v>
      </c>
      <c r="N541" s="20">
        <f t="shared" si="106"/>
        <v>0</v>
      </c>
      <c r="O541" s="20">
        <f t="shared" si="106"/>
        <v>0</v>
      </c>
      <c r="P541" s="20">
        <f t="shared" si="106"/>
        <v>0</v>
      </c>
      <c r="Q541" s="20">
        <f t="shared" si="106"/>
        <v>0</v>
      </c>
      <c r="R541" s="20">
        <f t="shared" si="106"/>
        <v>0</v>
      </c>
      <c r="S541" s="18"/>
      <c r="T541" s="22" t="s">
        <v>261</v>
      </c>
    </row>
    <row r="542" spans="1:20" ht="14" x14ac:dyDescent="0.3">
      <c r="B542" s="20" t="str">
        <f t="shared" si="105"/>
        <v/>
      </c>
      <c r="C542" s="20" t="str">
        <f t="shared" si="105"/>
        <v/>
      </c>
      <c r="D542" s="20" t="str">
        <f t="shared" si="105"/>
        <v/>
      </c>
      <c r="E542" s="20" t="str">
        <f t="shared" si="105"/>
        <v/>
      </c>
      <c r="F542" s="20" t="str">
        <f t="shared" si="105"/>
        <v/>
      </c>
      <c r="G542" s="20" t="str">
        <f t="shared" si="105"/>
        <v/>
      </c>
      <c r="H542" s="20" t="str">
        <f t="shared" si="105"/>
        <v/>
      </c>
      <c r="I542" s="20" t="str">
        <f t="shared" si="105"/>
        <v/>
      </c>
      <c r="J542" s="20" t="str">
        <f t="shared" si="105"/>
        <v/>
      </c>
      <c r="K542" s="20" t="str">
        <f t="shared" si="105"/>
        <v/>
      </c>
      <c r="L542" s="20">
        <f t="shared" si="106"/>
        <v>0</v>
      </c>
      <c r="M542" s="20">
        <f t="shared" si="106"/>
        <v>0</v>
      </c>
      <c r="N542" s="20">
        <f t="shared" si="106"/>
        <v>0</v>
      </c>
      <c r="O542" s="20">
        <f t="shared" si="106"/>
        <v>0</v>
      </c>
      <c r="P542" s="20">
        <f t="shared" si="106"/>
        <v>0</v>
      </c>
      <c r="Q542" s="20">
        <f t="shared" si="106"/>
        <v>0</v>
      </c>
      <c r="R542" s="20" t="str">
        <f t="shared" si="106"/>
        <v/>
      </c>
      <c r="S542" s="18"/>
      <c r="T542" s="22" t="s">
        <v>262</v>
      </c>
    </row>
    <row r="543" spans="1:20" ht="14" x14ac:dyDescent="0.3">
      <c r="B543" s="38" t="str">
        <f t="shared" si="105"/>
        <v/>
      </c>
      <c r="C543" s="38" t="str">
        <f t="shared" si="105"/>
        <v/>
      </c>
      <c r="D543" s="38" t="str">
        <f t="shared" si="105"/>
        <v/>
      </c>
      <c r="E543" s="38" t="str">
        <f t="shared" si="105"/>
        <v/>
      </c>
      <c r="F543" s="38" t="str">
        <f t="shared" si="105"/>
        <v/>
      </c>
      <c r="G543" s="38" t="str">
        <f t="shared" si="105"/>
        <v/>
      </c>
      <c r="H543" s="38" t="str">
        <f t="shared" si="105"/>
        <v/>
      </c>
      <c r="I543" s="38" t="str">
        <f t="shared" si="105"/>
        <v/>
      </c>
      <c r="J543" s="38" t="str">
        <f t="shared" si="105"/>
        <v/>
      </c>
      <c r="K543" s="38">
        <f t="shared" si="105"/>
        <v>0</v>
      </c>
      <c r="L543" s="38">
        <f t="shared" si="106"/>
        <v>0</v>
      </c>
      <c r="M543" s="38">
        <f t="shared" si="106"/>
        <v>0</v>
      </c>
      <c r="N543" s="38">
        <f t="shared" si="106"/>
        <v>0</v>
      </c>
      <c r="O543" s="38">
        <f t="shared" si="106"/>
        <v>0</v>
      </c>
      <c r="P543" s="38">
        <f t="shared" si="106"/>
        <v>0</v>
      </c>
      <c r="Q543" s="38">
        <f t="shared" si="106"/>
        <v>0</v>
      </c>
      <c r="R543" s="38" t="str">
        <f t="shared" si="106"/>
        <v/>
      </c>
      <c r="S543" s="18"/>
      <c r="T543" s="22" t="s">
        <v>269</v>
      </c>
    </row>
    <row r="544" spans="1:20" ht="14" x14ac:dyDescent="0.3">
      <c r="B544" s="38">
        <f>SUM(B540:B543)</f>
        <v>0</v>
      </c>
      <c r="C544" s="38">
        <f t="shared" ref="C544:M544" si="107">SUM(C540:C543)</f>
        <v>0</v>
      </c>
      <c r="D544" s="38">
        <f t="shared" si="107"/>
        <v>0</v>
      </c>
      <c r="E544" s="38">
        <f t="shared" si="107"/>
        <v>0</v>
      </c>
      <c r="F544" s="38">
        <f t="shared" si="107"/>
        <v>0</v>
      </c>
      <c r="G544" s="38">
        <f t="shared" si="107"/>
        <v>0</v>
      </c>
      <c r="H544" s="38">
        <f t="shared" si="107"/>
        <v>0</v>
      </c>
      <c r="I544" s="38">
        <f t="shared" si="107"/>
        <v>0</v>
      </c>
      <c r="J544" s="38">
        <f t="shared" si="107"/>
        <v>0</v>
      </c>
      <c r="K544" s="38">
        <f t="shared" si="107"/>
        <v>0</v>
      </c>
      <c r="L544" s="38">
        <f t="shared" si="107"/>
        <v>0</v>
      </c>
      <c r="M544" s="38">
        <f t="shared" si="107"/>
        <v>0</v>
      </c>
      <c r="N544" s="38">
        <f>IF(N541="",N540*4,IF(N542="",(N541+N540)*2,IF(N543="",((N542+N541+N540)/3)*4,SUM(N540:N543))))</f>
        <v>0</v>
      </c>
      <c r="O544" s="38">
        <f>IF(O541="",O540*4,IF(O542="",(O541+O540)*2,IF(O543="",((O542+O541+O540)/3)*4,SUM(O540:O543))))</f>
        <v>0</v>
      </c>
      <c r="P544" s="38">
        <f>IF(P541="",P540*4,IF(P542="",(P541+P540)*2,IF(P543="",((P542+P541+P540)/3)*4,SUM(P540:P543))))</f>
        <v>0</v>
      </c>
      <c r="Q544" s="38">
        <f>IF(Q541="",Q540*4,IF(Q542="",(Q541+Q540)*2,IF(Q543="",((Q542+Q541+Q540)/3)*4,SUM(Q540:Q543))))</f>
        <v>0</v>
      </c>
      <c r="R544" s="38">
        <f>IF(R541="",R540*4,IF(R542="",(R541+R540)*2,IF(R543="",((R542+R541+R540)/3)*4,SUM(R540:R543))))</f>
        <v>0</v>
      </c>
      <c r="S544" s="18"/>
      <c r="T544" s="22" t="s">
        <v>263</v>
      </c>
    </row>
    <row r="545" spans="1:20" ht="14" x14ac:dyDescent="0.3">
      <c r="B545" s="44" t="e">
        <f t="shared" ref="B545:R545" si="108">+B544/(B$465+B$472)</f>
        <v>#DIV/0!</v>
      </c>
      <c r="C545" s="45" t="e">
        <f t="shared" si="108"/>
        <v>#DIV/0!</v>
      </c>
      <c r="D545" s="45" t="e">
        <f t="shared" si="108"/>
        <v>#DIV/0!</v>
      </c>
      <c r="E545" s="45" t="e">
        <f t="shared" si="108"/>
        <v>#DIV/0!</v>
      </c>
      <c r="F545" s="45" t="e">
        <f t="shared" si="108"/>
        <v>#DIV/0!</v>
      </c>
      <c r="G545" s="45" t="e">
        <f t="shared" si="108"/>
        <v>#DIV/0!</v>
      </c>
      <c r="H545" s="45" t="e">
        <f t="shared" si="108"/>
        <v>#DIV/0!</v>
      </c>
      <c r="I545" s="45" t="e">
        <f t="shared" si="108"/>
        <v>#DIV/0!</v>
      </c>
      <c r="J545" s="45" t="e">
        <f t="shared" si="108"/>
        <v>#DIV/0!</v>
      </c>
      <c r="K545" s="45">
        <f t="shared" si="108"/>
        <v>0</v>
      </c>
      <c r="L545" s="45">
        <f t="shared" si="108"/>
        <v>0</v>
      </c>
      <c r="M545" s="45">
        <f t="shared" si="108"/>
        <v>0</v>
      </c>
      <c r="N545" s="46">
        <f t="shared" si="108"/>
        <v>0</v>
      </c>
      <c r="O545" s="46">
        <f t="shared" si="108"/>
        <v>0</v>
      </c>
      <c r="P545" s="46">
        <f t="shared" si="108"/>
        <v>0</v>
      </c>
      <c r="Q545" s="46">
        <f t="shared" si="108"/>
        <v>0</v>
      </c>
      <c r="R545" s="46">
        <f t="shared" si="108"/>
        <v>0</v>
      </c>
      <c r="S545" s="18"/>
      <c r="T545" s="24" t="s">
        <v>264</v>
      </c>
    </row>
    <row r="546" spans="1:20" ht="14" x14ac:dyDescent="0.3">
      <c r="B546" s="200" t="s">
        <v>276</v>
      </c>
      <c r="C546" s="200"/>
      <c r="D546" s="200"/>
      <c r="E546" s="200"/>
      <c r="F546" s="200"/>
      <c r="G546" s="200"/>
      <c r="H546" s="200"/>
      <c r="I546" s="200"/>
      <c r="J546" s="200"/>
      <c r="K546" s="200"/>
      <c r="L546" s="200"/>
      <c r="M546" s="200"/>
      <c r="N546" s="200"/>
      <c r="O546" s="33"/>
      <c r="P546" s="33"/>
      <c r="Q546" s="33"/>
      <c r="R546" s="33"/>
      <c r="S546" s="18"/>
      <c r="T546" s="3"/>
    </row>
    <row r="547" spans="1:20" ht="14" x14ac:dyDescent="0.3">
      <c r="B547" s="39" t="str">
        <f t="shared" ref="B547:R551" si="109">IFERROR(B507+B468-B532-B540,"")</f>
        <v/>
      </c>
      <c r="C547" s="39" t="str">
        <f t="shared" si="109"/>
        <v/>
      </c>
      <c r="D547" s="39" t="str">
        <f t="shared" si="109"/>
        <v/>
      </c>
      <c r="E547" s="39" t="str">
        <f t="shared" si="109"/>
        <v/>
      </c>
      <c r="F547" s="39" t="str">
        <f t="shared" si="109"/>
        <v/>
      </c>
      <c r="G547" s="39" t="str">
        <f t="shared" si="109"/>
        <v/>
      </c>
      <c r="H547" s="39" t="str">
        <f t="shared" si="109"/>
        <v/>
      </c>
      <c r="I547" s="39" t="str">
        <f t="shared" si="109"/>
        <v/>
      </c>
      <c r="J547" s="39" t="str">
        <f t="shared" si="109"/>
        <v/>
      </c>
      <c r="K547" s="39" t="str">
        <f t="shared" si="109"/>
        <v/>
      </c>
      <c r="L547" s="39" t="str">
        <f t="shared" si="109"/>
        <v/>
      </c>
      <c r="M547" s="39">
        <f t="shared" si="109"/>
        <v>43127</v>
      </c>
      <c r="N547" s="39">
        <f t="shared" si="109"/>
        <v>66058</v>
      </c>
      <c r="O547" s="39">
        <f t="shared" si="109"/>
        <v>75584</v>
      </c>
      <c r="P547" s="39">
        <f t="shared" si="109"/>
        <v>68402</v>
      </c>
      <c r="Q547" s="39">
        <f t="shared" si="109"/>
        <v>159703</v>
      </c>
      <c r="R547" s="39">
        <f t="shared" si="109"/>
        <v>209437</v>
      </c>
      <c r="S547" s="18"/>
      <c r="T547" s="22" t="s">
        <v>260</v>
      </c>
    </row>
    <row r="548" spans="1:20" ht="14" x14ac:dyDescent="0.3">
      <c r="B548" s="20" t="str">
        <f t="shared" si="109"/>
        <v/>
      </c>
      <c r="C548" s="20" t="str">
        <f t="shared" si="109"/>
        <v/>
      </c>
      <c r="D548" s="20" t="str">
        <f t="shared" si="109"/>
        <v/>
      </c>
      <c r="E548" s="20" t="str">
        <f t="shared" si="109"/>
        <v/>
      </c>
      <c r="F548" s="20" t="str">
        <f t="shared" si="109"/>
        <v/>
      </c>
      <c r="G548" s="20" t="str">
        <f t="shared" si="109"/>
        <v/>
      </c>
      <c r="H548" s="20" t="str">
        <f t="shared" si="109"/>
        <v/>
      </c>
      <c r="I548" s="20" t="str">
        <f t="shared" si="109"/>
        <v/>
      </c>
      <c r="J548" s="20" t="str">
        <f t="shared" si="109"/>
        <v/>
      </c>
      <c r="K548" s="20" t="str">
        <f t="shared" si="109"/>
        <v/>
      </c>
      <c r="L548" s="20" t="str">
        <f t="shared" si="109"/>
        <v/>
      </c>
      <c r="M548" s="20">
        <f t="shared" si="109"/>
        <v>54118</v>
      </c>
      <c r="N548" s="20">
        <f t="shared" si="109"/>
        <v>25023</v>
      </c>
      <c r="O548" s="20">
        <f t="shared" si="109"/>
        <v>71081</v>
      </c>
      <c r="P548" s="20">
        <f t="shared" si="109"/>
        <v>82869</v>
      </c>
      <c r="Q548" s="20">
        <f t="shared" si="109"/>
        <v>157028</v>
      </c>
      <c r="R548" s="20">
        <f t="shared" si="109"/>
        <v>207194</v>
      </c>
      <c r="S548" s="18"/>
      <c r="T548" s="22" t="s">
        <v>261</v>
      </c>
    </row>
    <row r="549" spans="1:20" ht="14" x14ac:dyDescent="0.3">
      <c r="B549" s="20" t="str">
        <f t="shared" si="109"/>
        <v/>
      </c>
      <c r="C549" s="20" t="str">
        <f t="shared" si="109"/>
        <v/>
      </c>
      <c r="D549" s="20" t="str">
        <f t="shared" si="109"/>
        <v/>
      </c>
      <c r="E549" s="20" t="str">
        <f t="shared" si="109"/>
        <v/>
      </c>
      <c r="F549" s="20" t="str">
        <f t="shared" si="109"/>
        <v/>
      </c>
      <c r="G549" s="20" t="str">
        <f t="shared" si="109"/>
        <v/>
      </c>
      <c r="H549" s="20" t="str">
        <f t="shared" si="109"/>
        <v/>
      </c>
      <c r="I549" s="20" t="str">
        <f t="shared" si="109"/>
        <v/>
      </c>
      <c r="J549" s="20" t="str">
        <f t="shared" si="109"/>
        <v/>
      </c>
      <c r="K549" s="20" t="str">
        <f t="shared" si="109"/>
        <v/>
      </c>
      <c r="L549" s="20">
        <f t="shared" si="109"/>
        <v>38283</v>
      </c>
      <c r="M549" s="20">
        <f t="shared" si="109"/>
        <v>60095</v>
      </c>
      <c r="N549" s="20">
        <f t="shared" si="109"/>
        <v>34164</v>
      </c>
      <c r="O549" s="20">
        <f t="shared" si="109"/>
        <v>55838</v>
      </c>
      <c r="P549" s="20">
        <f t="shared" si="109"/>
        <v>103784</v>
      </c>
      <c r="Q549" s="20">
        <f t="shared" si="109"/>
        <v>127710</v>
      </c>
      <c r="R549" s="20" t="str">
        <f t="shared" si="109"/>
        <v/>
      </c>
      <c r="S549" s="18"/>
      <c r="T549" s="22" t="s">
        <v>262</v>
      </c>
    </row>
    <row r="550" spans="1:20" ht="14" x14ac:dyDescent="0.3">
      <c r="B550" s="38" t="str">
        <f t="shared" si="109"/>
        <v/>
      </c>
      <c r="C550" s="38" t="str">
        <f t="shared" si="109"/>
        <v/>
      </c>
      <c r="D550" s="38" t="str">
        <f t="shared" si="109"/>
        <v/>
      </c>
      <c r="E550" s="38" t="str">
        <f t="shared" si="109"/>
        <v/>
      </c>
      <c r="F550" s="38" t="str">
        <f t="shared" si="109"/>
        <v/>
      </c>
      <c r="G550" s="38" t="str">
        <f t="shared" si="109"/>
        <v/>
      </c>
      <c r="H550" s="38" t="str">
        <f t="shared" si="109"/>
        <v/>
      </c>
      <c r="I550" s="38" t="str">
        <f t="shared" si="109"/>
        <v/>
      </c>
      <c r="J550" s="38" t="str">
        <f t="shared" si="109"/>
        <v/>
      </c>
      <c r="K550" s="38">
        <f t="shared" si="109"/>
        <v>14593.210000000014</v>
      </c>
      <c r="L550" s="38">
        <f t="shared" si="109"/>
        <v>38785.64</v>
      </c>
      <c r="M550" s="38">
        <f t="shared" si="109"/>
        <v>65990</v>
      </c>
      <c r="N550" s="38">
        <f t="shared" si="109"/>
        <v>51964</v>
      </c>
      <c r="O550" s="38">
        <f t="shared" si="109"/>
        <v>31786.24000000002</v>
      </c>
      <c r="P550" s="38">
        <f t="shared" si="109"/>
        <v>130712.78999999998</v>
      </c>
      <c r="Q550" s="38">
        <f t="shared" si="109"/>
        <v>206756.91999999998</v>
      </c>
      <c r="R550" s="38" t="str">
        <f t="shared" si="109"/>
        <v/>
      </c>
      <c r="S550" s="18"/>
      <c r="T550" s="22" t="s">
        <v>269</v>
      </c>
    </row>
    <row r="551" spans="1:20" ht="14" x14ac:dyDescent="0.3">
      <c r="B551" s="49">
        <f t="shared" si="109"/>
        <v>0</v>
      </c>
      <c r="C551" s="38">
        <f t="shared" si="109"/>
        <v>0</v>
      </c>
      <c r="D551" s="38">
        <f t="shared" si="109"/>
        <v>0</v>
      </c>
      <c r="E551" s="38">
        <f t="shared" si="109"/>
        <v>0</v>
      </c>
      <c r="F551" s="38">
        <f t="shared" si="109"/>
        <v>0</v>
      </c>
      <c r="G551" s="38">
        <f t="shared" si="109"/>
        <v>0</v>
      </c>
      <c r="H551" s="38">
        <f t="shared" si="109"/>
        <v>0</v>
      </c>
      <c r="I551" s="38">
        <f t="shared" si="109"/>
        <v>0</v>
      </c>
      <c r="J551" s="38">
        <f t="shared" si="109"/>
        <v>0</v>
      </c>
      <c r="K551" s="38">
        <f t="shared" si="109"/>
        <v>14593.210000000014</v>
      </c>
      <c r="L551" s="38">
        <f t="shared" si="109"/>
        <v>77068.639999999985</v>
      </c>
      <c r="M551" s="38">
        <f t="shared" si="109"/>
        <v>223330</v>
      </c>
      <c r="N551" s="38">
        <f t="shared" si="109"/>
        <v>177209</v>
      </c>
      <c r="O551" s="38">
        <f t="shared" si="109"/>
        <v>234289.23999999993</v>
      </c>
      <c r="P551" s="38">
        <f t="shared" si="109"/>
        <v>385767.78999999992</v>
      </c>
      <c r="Q551" s="38">
        <f t="shared" si="109"/>
        <v>651197.92000000016</v>
      </c>
      <c r="R551" s="38">
        <f t="shared" si="109"/>
        <v>833262</v>
      </c>
      <c r="S551" s="18"/>
      <c r="T551" s="22" t="s">
        <v>263</v>
      </c>
    </row>
    <row r="552" spans="1:20" ht="14" x14ac:dyDescent="0.3">
      <c r="B552" s="47" t="e">
        <f t="shared" ref="B552:R552" si="110">+B551/(B$465+B$472)</f>
        <v>#DIV/0!</v>
      </c>
      <c r="C552" s="47" t="e">
        <f t="shared" si="110"/>
        <v>#DIV/0!</v>
      </c>
      <c r="D552" s="47" t="e">
        <f t="shared" si="110"/>
        <v>#DIV/0!</v>
      </c>
      <c r="E552" s="47" t="e">
        <f t="shared" si="110"/>
        <v>#DIV/0!</v>
      </c>
      <c r="F552" s="47" t="e">
        <f t="shared" si="110"/>
        <v>#DIV/0!</v>
      </c>
      <c r="G552" s="47" t="e">
        <f t="shared" si="110"/>
        <v>#DIV/0!</v>
      </c>
      <c r="H552" s="47" t="e">
        <f t="shared" si="110"/>
        <v>#DIV/0!</v>
      </c>
      <c r="I552" s="47" t="e">
        <f t="shared" si="110"/>
        <v>#DIV/0!</v>
      </c>
      <c r="J552" s="47" t="e">
        <f t="shared" si="110"/>
        <v>#DIV/0!</v>
      </c>
      <c r="K552" s="47">
        <f t="shared" si="110"/>
        <v>7.8211088975530474E-2</v>
      </c>
      <c r="L552" s="47">
        <f t="shared" si="110"/>
        <v>0.15589152420403751</v>
      </c>
      <c r="M552" s="47">
        <f t="shared" si="110"/>
        <v>0.19777578621476291</v>
      </c>
      <c r="N552" s="47">
        <f t="shared" si="110"/>
        <v>0.16579624937782783</v>
      </c>
      <c r="O552" s="47">
        <f t="shared" si="110"/>
        <v>0.21870818256626037</v>
      </c>
      <c r="P552" s="47">
        <f t="shared" si="110"/>
        <v>0.2878933736001778</v>
      </c>
      <c r="Q552" s="47">
        <f t="shared" si="110"/>
        <v>0.33730950615296051</v>
      </c>
      <c r="R552" s="47">
        <f t="shared" si="110"/>
        <v>0.36505750147860944</v>
      </c>
      <c r="S552" s="18"/>
      <c r="T552" s="24" t="s">
        <v>277</v>
      </c>
    </row>
    <row r="553" spans="1:20" s="32" customFormat="1" ht="14" x14ac:dyDescent="0.3">
      <c r="A553" s="29"/>
      <c r="B553" s="40"/>
      <c r="C553" s="47" t="e">
        <f t="shared" ref="C553:M553" si="111">C551/B551-1</f>
        <v>#DIV/0!</v>
      </c>
      <c r="D553" s="47" t="e">
        <f t="shared" si="111"/>
        <v>#DIV/0!</v>
      </c>
      <c r="E553" s="47" t="e">
        <f t="shared" si="111"/>
        <v>#DIV/0!</v>
      </c>
      <c r="F553" s="47" t="e">
        <f t="shared" si="111"/>
        <v>#DIV/0!</v>
      </c>
      <c r="G553" s="47" t="e">
        <f t="shared" si="111"/>
        <v>#DIV/0!</v>
      </c>
      <c r="H553" s="47" t="e">
        <f t="shared" si="111"/>
        <v>#DIV/0!</v>
      </c>
      <c r="I553" s="47" t="e">
        <f t="shared" si="111"/>
        <v>#DIV/0!</v>
      </c>
      <c r="J553" s="47" t="e">
        <f t="shared" si="111"/>
        <v>#DIV/0!</v>
      </c>
      <c r="K553" s="47" t="e">
        <f t="shared" si="111"/>
        <v>#DIV/0!</v>
      </c>
      <c r="L553" s="47">
        <f t="shared" si="111"/>
        <v>4.2811300598017787</v>
      </c>
      <c r="M553" s="47">
        <f t="shared" si="111"/>
        <v>1.8978064229497242</v>
      </c>
      <c r="N553" s="47">
        <f>N551/M551-1</f>
        <v>-0.20651502261227783</v>
      </c>
      <c r="O553" s="47">
        <f>O551/N551-1</f>
        <v>0.32210689073354026</v>
      </c>
      <c r="P553" s="47">
        <f>P551/O551-1</f>
        <v>0.64654505687072961</v>
      </c>
      <c r="Q553" s="47">
        <f>Q551/P551-1</f>
        <v>0.6880567452248938</v>
      </c>
      <c r="R553" s="47">
        <f>R551/Q551-1</f>
        <v>0.27958332545042497</v>
      </c>
      <c r="S553" s="36"/>
      <c r="T553" s="31" t="s">
        <v>270</v>
      </c>
    </row>
    <row r="554" spans="1:20" ht="14" x14ac:dyDescent="0.3">
      <c r="B554" s="200" t="s">
        <v>278</v>
      </c>
      <c r="C554" s="200"/>
      <c r="D554" s="200"/>
      <c r="E554" s="200"/>
      <c r="F554" s="200"/>
      <c r="G554" s="200"/>
      <c r="H554" s="200"/>
      <c r="I554" s="200"/>
      <c r="J554" s="200"/>
      <c r="K554" s="200"/>
      <c r="L554" s="200"/>
      <c r="M554" s="200"/>
      <c r="N554" s="200"/>
      <c r="O554" s="33"/>
      <c r="P554" s="33"/>
      <c r="Q554" s="33"/>
      <c r="R554" s="33"/>
      <c r="S554" s="18"/>
      <c r="T554" s="24"/>
    </row>
    <row r="555" spans="1:20" ht="14" x14ac:dyDescent="0.3">
      <c r="B555" s="39" t="str">
        <f t="shared" ref="B555:R555" si="112">IFERROR(B547+B593,"")</f>
        <v/>
      </c>
      <c r="C555" s="39" t="str">
        <f t="shared" si="112"/>
        <v/>
      </c>
      <c r="D555" s="39" t="str">
        <f t="shared" si="112"/>
        <v/>
      </c>
      <c r="E555" s="39" t="str">
        <f t="shared" si="112"/>
        <v/>
      </c>
      <c r="F555" s="39" t="str">
        <f t="shared" si="112"/>
        <v/>
      </c>
      <c r="G555" s="39" t="str">
        <f t="shared" si="112"/>
        <v/>
      </c>
      <c r="H555" s="39" t="str">
        <f t="shared" si="112"/>
        <v/>
      </c>
      <c r="I555" s="39" t="str">
        <f t="shared" si="112"/>
        <v/>
      </c>
      <c r="J555" s="39" t="str">
        <f t="shared" si="112"/>
        <v/>
      </c>
      <c r="K555" s="39" t="str">
        <f t="shared" si="112"/>
        <v/>
      </c>
      <c r="L555" s="39" t="str">
        <f t="shared" si="112"/>
        <v/>
      </c>
      <c r="M555" s="39">
        <f t="shared" si="112"/>
        <v>73292</v>
      </c>
      <c r="N555" s="39">
        <f t="shared" si="112"/>
        <v>105579</v>
      </c>
      <c r="O555" s="39">
        <f t="shared" si="112"/>
        <v>113151</v>
      </c>
      <c r="P555" s="39">
        <f t="shared" si="112"/>
        <v>106162</v>
      </c>
      <c r="Q555" s="39">
        <f t="shared" si="112"/>
        <v>199530</v>
      </c>
      <c r="R555" s="39">
        <f t="shared" si="112"/>
        <v>264853</v>
      </c>
      <c r="S555" s="18"/>
      <c r="T555" s="22" t="s">
        <v>260</v>
      </c>
    </row>
    <row r="556" spans="1:20" ht="14" x14ac:dyDescent="0.3">
      <c r="B556" s="20" t="str">
        <f t="shared" ref="B556:R558" si="113">IFERROR(B548+B594-B593,"")</f>
        <v/>
      </c>
      <c r="C556" s="20" t="str">
        <f t="shared" si="113"/>
        <v/>
      </c>
      <c r="D556" s="20" t="str">
        <f t="shared" si="113"/>
        <v/>
      </c>
      <c r="E556" s="20" t="str">
        <f t="shared" si="113"/>
        <v/>
      </c>
      <c r="F556" s="20" t="str">
        <f t="shared" si="113"/>
        <v/>
      </c>
      <c r="G556" s="20" t="str">
        <f t="shared" si="113"/>
        <v/>
      </c>
      <c r="H556" s="20" t="str">
        <f t="shared" si="113"/>
        <v/>
      </c>
      <c r="I556" s="20" t="str">
        <f t="shared" si="113"/>
        <v/>
      </c>
      <c r="J556" s="20" t="str">
        <f t="shared" si="113"/>
        <v/>
      </c>
      <c r="K556" s="20" t="str">
        <f t="shared" si="113"/>
        <v/>
      </c>
      <c r="L556" s="20" t="str">
        <f t="shared" si="113"/>
        <v/>
      </c>
      <c r="M556" s="20">
        <f t="shared" si="113"/>
        <v>85698</v>
      </c>
      <c r="N556" s="20">
        <f t="shared" si="113"/>
        <v>64183</v>
      </c>
      <c r="O556" s="20">
        <f t="shared" si="113"/>
        <v>108709</v>
      </c>
      <c r="P556" s="20">
        <f t="shared" si="113"/>
        <v>122528</v>
      </c>
      <c r="Q556" s="20">
        <f t="shared" si="113"/>
        <v>197017</v>
      </c>
      <c r="R556" s="20">
        <f t="shared" si="113"/>
        <v>261505</v>
      </c>
      <c r="S556" s="18"/>
      <c r="T556" s="22" t="s">
        <v>261</v>
      </c>
    </row>
    <row r="557" spans="1:20" ht="14" x14ac:dyDescent="0.3">
      <c r="B557" s="20" t="str">
        <f t="shared" si="113"/>
        <v/>
      </c>
      <c r="C557" s="20" t="str">
        <f t="shared" si="113"/>
        <v/>
      </c>
      <c r="D557" s="20" t="str">
        <f t="shared" si="113"/>
        <v/>
      </c>
      <c r="E557" s="20" t="str">
        <f t="shared" si="113"/>
        <v/>
      </c>
      <c r="F557" s="20" t="str">
        <f t="shared" si="113"/>
        <v/>
      </c>
      <c r="G557" s="20" t="str">
        <f t="shared" si="113"/>
        <v/>
      </c>
      <c r="H557" s="20" t="str">
        <f t="shared" si="113"/>
        <v/>
      </c>
      <c r="I557" s="20" t="str">
        <f t="shared" si="113"/>
        <v/>
      </c>
      <c r="J557" s="20" t="str">
        <f t="shared" si="113"/>
        <v/>
      </c>
      <c r="K557" s="20" t="str">
        <f t="shared" si="113"/>
        <v/>
      </c>
      <c r="L557" s="20" t="str">
        <f t="shared" si="113"/>
        <v/>
      </c>
      <c r="M557" s="20">
        <f t="shared" si="113"/>
        <v>92300</v>
      </c>
      <c r="N557" s="20">
        <f t="shared" si="113"/>
        <v>73403</v>
      </c>
      <c r="O557" s="20">
        <f t="shared" si="113"/>
        <v>94313</v>
      </c>
      <c r="P557" s="20">
        <f t="shared" si="113"/>
        <v>145596</v>
      </c>
      <c r="Q557" s="20">
        <f t="shared" si="113"/>
        <v>183727</v>
      </c>
      <c r="R557" s="20" t="str">
        <f t="shared" si="113"/>
        <v/>
      </c>
      <c r="S557" s="18"/>
      <c r="T557" s="22" t="s">
        <v>262</v>
      </c>
    </row>
    <row r="558" spans="1:20" ht="14" x14ac:dyDescent="0.3">
      <c r="B558" s="38" t="str">
        <f t="shared" si="113"/>
        <v/>
      </c>
      <c r="C558" s="38" t="str">
        <f t="shared" si="113"/>
        <v/>
      </c>
      <c r="D558" s="38" t="str">
        <f t="shared" si="113"/>
        <v/>
      </c>
      <c r="E558" s="38" t="str">
        <f t="shared" si="113"/>
        <v/>
      </c>
      <c r="F558" s="38" t="str">
        <f t="shared" si="113"/>
        <v/>
      </c>
      <c r="G558" s="38" t="str">
        <f t="shared" si="113"/>
        <v/>
      </c>
      <c r="H558" s="38" t="str">
        <f t="shared" si="113"/>
        <v/>
      </c>
      <c r="I558" s="38" t="str">
        <f t="shared" si="113"/>
        <v/>
      </c>
      <c r="J558" s="38" t="str">
        <f t="shared" si="113"/>
        <v/>
      </c>
      <c r="K558" s="38" t="str">
        <f t="shared" si="113"/>
        <v/>
      </c>
      <c r="L558" s="38">
        <f t="shared" si="113"/>
        <v>69539.929999999993</v>
      </c>
      <c r="M558" s="38">
        <f t="shared" si="113"/>
        <v>98392</v>
      </c>
      <c r="N558" s="38">
        <f t="shared" si="113"/>
        <v>90090</v>
      </c>
      <c r="O558" s="38">
        <f t="shared" si="113"/>
        <v>69785.440000000031</v>
      </c>
      <c r="P558" s="38">
        <f t="shared" si="113"/>
        <v>172147.56999999995</v>
      </c>
      <c r="Q558" s="38">
        <f t="shared" si="113"/>
        <v>261598.65999999997</v>
      </c>
      <c r="R558" s="38" t="str">
        <f t="shared" si="113"/>
        <v/>
      </c>
      <c r="S558" s="18"/>
      <c r="T558" s="22" t="s">
        <v>269</v>
      </c>
    </row>
    <row r="559" spans="1:20" ht="14" x14ac:dyDescent="0.3">
      <c r="B559" s="49" t="str">
        <f t="shared" ref="B559:R559" si="114">IFERROR(B551+B596,"")</f>
        <v/>
      </c>
      <c r="C559" s="38" t="str">
        <f t="shared" si="114"/>
        <v/>
      </c>
      <c r="D559" s="38" t="str">
        <f t="shared" si="114"/>
        <v/>
      </c>
      <c r="E559" s="38" t="str">
        <f t="shared" si="114"/>
        <v/>
      </c>
      <c r="F559" s="38" t="str">
        <f t="shared" si="114"/>
        <v/>
      </c>
      <c r="G559" s="38" t="str">
        <f t="shared" si="114"/>
        <v/>
      </c>
      <c r="H559" s="38" t="str">
        <f t="shared" si="114"/>
        <v/>
      </c>
      <c r="I559" s="38" t="str">
        <f t="shared" si="114"/>
        <v/>
      </c>
      <c r="J559" s="38" t="str">
        <f t="shared" si="114"/>
        <v/>
      </c>
      <c r="K559" s="38">
        <f t="shared" si="114"/>
        <v>115471.13</v>
      </c>
      <c r="L559" s="38">
        <f t="shared" si="114"/>
        <v>195258.93</v>
      </c>
      <c r="M559" s="38">
        <f t="shared" si="114"/>
        <v>349682</v>
      </c>
      <c r="N559" s="38">
        <f t="shared" si="114"/>
        <v>333255</v>
      </c>
      <c r="O559" s="38">
        <f t="shared" si="114"/>
        <v>385958.43999999994</v>
      </c>
      <c r="P559" s="38">
        <f t="shared" si="114"/>
        <v>546433.56999999995</v>
      </c>
      <c r="Q559" s="38">
        <f t="shared" si="114"/>
        <v>841872.66000000015</v>
      </c>
      <c r="R559" s="38">
        <f t="shared" si="114"/>
        <v>1052716</v>
      </c>
      <c r="S559" s="18"/>
      <c r="T559" s="22" t="s">
        <v>263</v>
      </c>
    </row>
    <row r="560" spans="1:20" ht="14" x14ac:dyDescent="0.3">
      <c r="B560" s="47" t="e">
        <f t="shared" ref="B560:R560" si="115">+B559/(B$465+B$472)</f>
        <v>#VALUE!</v>
      </c>
      <c r="C560" s="47" t="e">
        <f t="shared" si="115"/>
        <v>#VALUE!</v>
      </c>
      <c r="D560" s="47" t="e">
        <f t="shared" si="115"/>
        <v>#VALUE!</v>
      </c>
      <c r="E560" s="47" t="e">
        <f t="shared" si="115"/>
        <v>#VALUE!</v>
      </c>
      <c r="F560" s="47" t="e">
        <f t="shared" si="115"/>
        <v>#VALUE!</v>
      </c>
      <c r="G560" s="47" t="e">
        <f t="shared" si="115"/>
        <v>#VALUE!</v>
      </c>
      <c r="H560" s="47" t="e">
        <f t="shared" si="115"/>
        <v>#VALUE!</v>
      </c>
      <c r="I560" s="47" t="e">
        <f t="shared" si="115"/>
        <v>#VALUE!</v>
      </c>
      <c r="J560" s="47" t="e">
        <f t="shared" si="115"/>
        <v>#VALUE!</v>
      </c>
      <c r="K560" s="47">
        <f t="shared" si="115"/>
        <v>0.61885786763399131</v>
      </c>
      <c r="L560" s="47">
        <f t="shared" si="115"/>
        <v>0.39496236357809705</v>
      </c>
      <c r="M560" s="47">
        <f t="shared" si="115"/>
        <v>0.30967014048784636</v>
      </c>
      <c r="N560" s="47">
        <f t="shared" si="115"/>
        <v>0.31179245459546645</v>
      </c>
      <c r="O560" s="47">
        <f t="shared" si="115"/>
        <v>0.36029084800697231</v>
      </c>
      <c r="P560" s="47">
        <f t="shared" si="115"/>
        <v>0.40779610945664729</v>
      </c>
      <c r="Q560" s="47">
        <f t="shared" si="115"/>
        <v>0.43607579580149641</v>
      </c>
      <c r="R560" s="47">
        <f t="shared" si="115"/>
        <v>0.46120172613962457</v>
      </c>
      <c r="S560" s="18"/>
      <c r="T560" s="24" t="s">
        <v>279</v>
      </c>
    </row>
    <row r="561" spans="1:20" s="32" customFormat="1" ht="14" x14ac:dyDescent="0.3">
      <c r="A561" s="29"/>
      <c r="B561" s="40"/>
      <c r="C561" s="47" t="e">
        <f t="shared" ref="C561:M561" si="116">C559/B559-1</f>
        <v>#VALUE!</v>
      </c>
      <c r="D561" s="47" t="e">
        <f t="shared" si="116"/>
        <v>#VALUE!</v>
      </c>
      <c r="E561" s="47" t="e">
        <f t="shared" si="116"/>
        <v>#VALUE!</v>
      </c>
      <c r="F561" s="47" t="e">
        <f t="shared" si="116"/>
        <v>#VALUE!</v>
      </c>
      <c r="G561" s="47" t="e">
        <f t="shared" si="116"/>
        <v>#VALUE!</v>
      </c>
      <c r="H561" s="47" t="e">
        <f t="shared" si="116"/>
        <v>#VALUE!</v>
      </c>
      <c r="I561" s="47" t="e">
        <f t="shared" si="116"/>
        <v>#VALUE!</v>
      </c>
      <c r="J561" s="47" t="e">
        <f t="shared" si="116"/>
        <v>#VALUE!</v>
      </c>
      <c r="K561" s="47" t="e">
        <f t="shared" si="116"/>
        <v>#VALUE!</v>
      </c>
      <c r="L561" s="47">
        <f t="shared" si="116"/>
        <v>0.69097617733540839</v>
      </c>
      <c r="M561" s="47">
        <f t="shared" si="116"/>
        <v>0.79086303504787203</v>
      </c>
      <c r="N561" s="47">
        <f>N559/M559-1</f>
        <v>-4.697696764488879E-2</v>
      </c>
      <c r="O561" s="47">
        <f>O559/N559-1</f>
        <v>0.15814748465889461</v>
      </c>
      <c r="P561" s="47">
        <f>P559/O559-1</f>
        <v>0.41578344549221424</v>
      </c>
      <c r="Q561" s="47">
        <f>Q559/P559-1</f>
        <v>0.54066789856999486</v>
      </c>
      <c r="R561" s="47">
        <f>R559/Q559-1</f>
        <v>0.25044564340645037</v>
      </c>
      <c r="S561" s="36"/>
      <c r="T561" s="31" t="s">
        <v>270</v>
      </c>
    </row>
    <row r="562" spans="1:20" ht="14" x14ac:dyDescent="0.3">
      <c r="B562" s="201" t="s">
        <v>170</v>
      </c>
      <c r="C562" s="201"/>
      <c r="D562" s="201"/>
      <c r="E562" s="201"/>
      <c r="F562" s="201"/>
      <c r="G562" s="201"/>
      <c r="H562" s="201"/>
      <c r="I562" s="201"/>
      <c r="J562" s="201"/>
      <c r="K562" s="201"/>
      <c r="L562" s="201"/>
      <c r="M562" s="201"/>
      <c r="N562" s="201"/>
      <c r="O562" s="27"/>
      <c r="P562" s="27"/>
      <c r="Q562" s="27"/>
      <c r="R562" s="27"/>
      <c r="S562" s="18"/>
      <c r="T562" s="3"/>
    </row>
    <row r="563" spans="1:20" ht="14" x14ac:dyDescent="0.3">
      <c r="B563" s="39" t="str">
        <f t="shared" ref="B563:Q566" si="117">IFERROR(VLOOKUP($B$562,$130:$216,MATCH($T563&amp;"/"&amp;B$348,$128:$128,0),FALSE),"")</f>
        <v/>
      </c>
      <c r="C563" s="39" t="str">
        <f t="shared" si="117"/>
        <v/>
      </c>
      <c r="D563" s="39" t="str">
        <f t="shared" si="117"/>
        <v/>
      </c>
      <c r="E563" s="39" t="str">
        <f t="shared" si="117"/>
        <v/>
      </c>
      <c r="F563" s="39" t="str">
        <f t="shared" si="117"/>
        <v/>
      </c>
      <c r="G563" s="39" t="str">
        <f t="shared" si="117"/>
        <v/>
      </c>
      <c r="H563" s="39" t="str">
        <f t="shared" si="117"/>
        <v/>
      </c>
      <c r="I563" s="39" t="str">
        <f t="shared" si="117"/>
        <v/>
      </c>
      <c r="J563" s="39" t="str">
        <f t="shared" si="117"/>
        <v/>
      </c>
      <c r="K563" s="39" t="str">
        <f t="shared" si="117"/>
        <v/>
      </c>
      <c r="L563" s="39" t="str">
        <f t="shared" si="117"/>
        <v/>
      </c>
      <c r="M563" s="39">
        <f t="shared" si="117"/>
        <v>600</v>
      </c>
      <c r="N563" s="39">
        <f t="shared" si="117"/>
        <v>7949</v>
      </c>
      <c r="O563" s="39">
        <f t="shared" si="117"/>
        <v>6531</v>
      </c>
      <c r="P563" s="39">
        <f t="shared" si="117"/>
        <v>6219</v>
      </c>
      <c r="Q563" s="39">
        <f t="shared" si="117"/>
        <v>6432</v>
      </c>
      <c r="R563" s="39">
        <f t="shared" ref="L563:R566" si="118">IFERROR(VLOOKUP($B$562,$130:$216,MATCH($T563&amp;"/"&amp;R$348,$128:$128,0),FALSE),"")</f>
        <v>7213</v>
      </c>
      <c r="S563" s="18"/>
      <c r="T563" s="22" t="s">
        <v>260</v>
      </c>
    </row>
    <row r="564" spans="1:20" ht="14" x14ac:dyDescent="0.3">
      <c r="B564" s="20" t="str">
        <f t="shared" si="117"/>
        <v/>
      </c>
      <c r="C564" s="20" t="str">
        <f t="shared" si="117"/>
        <v/>
      </c>
      <c r="D564" s="20" t="str">
        <f t="shared" si="117"/>
        <v/>
      </c>
      <c r="E564" s="20" t="str">
        <f t="shared" si="117"/>
        <v/>
      </c>
      <c r="F564" s="20" t="str">
        <f t="shared" si="117"/>
        <v/>
      </c>
      <c r="G564" s="20" t="str">
        <f t="shared" si="117"/>
        <v/>
      </c>
      <c r="H564" s="20" t="str">
        <f t="shared" si="117"/>
        <v/>
      </c>
      <c r="I564" s="20" t="str">
        <f t="shared" si="117"/>
        <v/>
      </c>
      <c r="J564" s="20" t="str">
        <f t="shared" si="117"/>
        <v/>
      </c>
      <c r="K564" s="20" t="str">
        <f t="shared" si="117"/>
        <v/>
      </c>
      <c r="L564" s="20" t="str">
        <f t="shared" si="118"/>
        <v/>
      </c>
      <c r="M564" s="20">
        <f t="shared" si="118"/>
        <v>1191</v>
      </c>
      <c r="N564" s="20">
        <f t="shared" si="118"/>
        <v>6672</v>
      </c>
      <c r="O564" s="20">
        <f t="shared" si="118"/>
        <v>6457</v>
      </c>
      <c r="P564" s="20">
        <f t="shared" si="118"/>
        <v>6376</v>
      </c>
      <c r="Q564" s="20">
        <f t="shared" si="118"/>
        <v>6528</v>
      </c>
      <c r="R564" s="20">
        <f t="shared" si="118"/>
        <v>8116</v>
      </c>
      <c r="S564" s="18"/>
      <c r="T564" s="22" t="s">
        <v>261</v>
      </c>
    </row>
    <row r="565" spans="1:20" ht="14" x14ac:dyDescent="0.3">
      <c r="B565" s="20" t="str">
        <f t="shared" si="117"/>
        <v/>
      </c>
      <c r="C565" s="20" t="str">
        <f t="shared" si="117"/>
        <v/>
      </c>
      <c r="D565" s="20" t="str">
        <f t="shared" si="117"/>
        <v/>
      </c>
      <c r="E565" s="20" t="str">
        <f t="shared" si="117"/>
        <v/>
      </c>
      <c r="F565" s="20" t="str">
        <f t="shared" si="117"/>
        <v/>
      </c>
      <c r="G565" s="20" t="str">
        <f t="shared" si="117"/>
        <v/>
      </c>
      <c r="H565" s="20" t="str">
        <f t="shared" si="117"/>
        <v/>
      </c>
      <c r="I565" s="20" t="str">
        <f t="shared" si="117"/>
        <v/>
      </c>
      <c r="J565" s="20" t="str">
        <f t="shared" si="117"/>
        <v/>
      </c>
      <c r="K565" s="20" t="str">
        <f t="shared" si="117"/>
        <v/>
      </c>
      <c r="L565" s="20">
        <f t="shared" si="118"/>
        <v>9623</v>
      </c>
      <c r="M565" s="20">
        <f t="shared" si="118"/>
        <v>665</v>
      </c>
      <c r="N565" s="20">
        <f t="shared" si="118"/>
        <v>4910</v>
      </c>
      <c r="O565" s="20">
        <f t="shared" si="118"/>
        <v>6402</v>
      </c>
      <c r="P565" s="20">
        <f t="shared" si="118"/>
        <v>6474</v>
      </c>
      <c r="Q565" s="20">
        <f t="shared" si="118"/>
        <v>6659</v>
      </c>
      <c r="R565" s="20" t="str">
        <f t="shared" si="118"/>
        <v/>
      </c>
      <c r="S565" s="18"/>
      <c r="T565" s="22" t="s">
        <v>262</v>
      </c>
    </row>
    <row r="566" spans="1:20" ht="14" x14ac:dyDescent="0.3">
      <c r="B566" s="38" t="str">
        <f t="shared" si="117"/>
        <v/>
      </c>
      <c r="C566" s="38" t="str">
        <f t="shared" si="117"/>
        <v/>
      </c>
      <c r="D566" s="38" t="str">
        <f t="shared" si="117"/>
        <v/>
      </c>
      <c r="E566" s="38" t="str">
        <f t="shared" si="117"/>
        <v/>
      </c>
      <c r="F566" s="38" t="str">
        <f t="shared" si="117"/>
        <v/>
      </c>
      <c r="G566" s="38" t="str">
        <f t="shared" si="117"/>
        <v/>
      </c>
      <c r="H566" s="38" t="str">
        <f t="shared" si="117"/>
        <v/>
      </c>
      <c r="I566" s="38" t="str">
        <f t="shared" si="117"/>
        <v/>
      </c>
      <c r="J566" s="38" t="str">
        <f t="shared" si="117"/>
        <v/>
      </c>
      <c r="K566" s="38">
        <f t="shared" si="117"/>
        <v>7464.81</v>
      </c>
      <c r="L566" s="38">
        <f t="shared" si="118"/>
        <v>6571.54</v>
      </c>
      <c r="M566" s="38">
        <f t="shared" si="118"/>
        <v>262</v>
      </c>
      <c r="N566" s="38">
        <f t="shared" si="118"/>
        <v>6559</v>
      </c>
      <c r="O566" s="38">
        <f t="shared" si="118"/>
        <v>6133.18</v>
      </c>
      <c r="P566" s="38">
        <f t="shared" si="118"/>
        <v>6214.29</v>
      </c>
      <c r="Q566" s="38">
        <f t="shared" si="118"/>
        <v>6301.51</v>
      </c>
      <c r="R566" s="38" t="str">
        <f t="shared" si="118"/>
        <v/>
      </c>
      <c r="S566" s="18"/>
      <c r="T566" s="22" t="s">
        <v>269</v>
      </c>
    </row>
    <row r="567" spans="1:20" ht="14" x14ac:dyDescent="0.3">
      <c r="B567" s="38">
        <f>SUM(B563:B566)</f>
        <v>0</v>
      </c>
      <c r="C567" s="38">
        <f t="shared" ref="C567:M567" si="119">SUM(C563:C566)</f>
        <v>0</v>
      </c>
      <c r="D567" s="38">
        <f t="shared" si="119"/>
        <v>0</v>
      </c>
      <c r="E567" s="38">
        <f t="shared" si="119"/>
        <v>0</v>
      </c>
      <c r="F567" s="38">
        <f t="shared" si="119"/>
        <v>0</v>
      </c>
      <c r="G567" s="38">
        <f t="shared" si="119"/>
        <v>0</v>
      </c>
      <c r="H567" s="38">
        <f t="shared" si="119"/>
        <v>0</v>
      </c>
      <c r="I567" s="38">
        <f t="shared" si="119"/>
        <v>0</v>
      </c>
      <c r="J567" s="38">
        <f t="shared" si="119"/>
        <v>0</v>
      </c>
      <c r="K567" s="38">
        <f t="shared" si="119"/>
        <v>7464.81</v>
      </c>
      <c r="L567" s="38">
        <f t="shared" si="119"/>
        <v>16194.54</v>
      </c>
      <c r="M567" s="38">
        <f t="shared" si="119"/>
        <v>2718</v>
      </c>
      <c r="N567" s="38">
        <f>IF(N564="",N563*4,IF(N565="",(N564+N563)*2,IF(N566="",((N565+N564+N563)/3)*4,SUM(N563:N566))))</f>
        <v>26090</v>
      </c>
      <c r="O567" s="38">
        <f>IF(O564="",O563*4,IF(O565="",(O564+O563)*2,IF(O566="",((O565+O564+O563)/3)*4,SUM(O563:O566))))</f>
        <v>25523.18</v>
      </c>
      <c r="P567" s="38">
        <f>IF(P564="",P563*4,IF(P565="",(P564+P563)*2,IF(P566="",((P565+P564+P563)/3)*4,SUM(P563:P566))))</f>
        <v>25283.29</v>
      </c>
      <c r="Q567" s="38">
        <f>IF(Q564="",Q563*4,IF(Q565="",(Q564+Q563)*2,IF(Q566="",((Q565+Q564+Q563)/3)*4,SUM(Q563:Q566))))</f>
        <v>25920.510000000002</v>
      </c>
      <c r="R567" s="38">
        <f>IF(R564="",R563*4,IF(R565="",(R564+R563)*2,IF(R566="",((R565+R564+R563)/3)*4,SUM(R563:R566))))</f>
        <v>30658</v>
      </c>
      <c r="S567" s="18"/>
      <c r="T567" s="22" t="s">
        <v>263</v>
      </c>
    </row>
    <row r="568" spans="1:20" ht="14" x14ac:dyDescent="0.3">
      <c r="B568" s="47" t="e">
        <f t="shared" ref="B568:R568" si="120">+B567/(B$465+B$472)</f>
        <v>#DIV/0!</v>
      </c>
      <c r="C568" s="47" t="e">
        <f t="shared" si="120"/>
        <v>#DIV/0!</v>
      </c>
      <c r="D568" s="47" t="e">
        <f t="shared" si="120"/>
        <v>#DIV/0!</v>
      </c>
      <c r="E568" s="47" t="e">
        <f t="shared" si="120"/>
        <v>#DIV/0!</v>
      </c>
      <c r="F568" s="47" t="e">
        <f t="shared" si="120"/>
        <v>#DIV/0!</v>
      </c>
      <c r="G568" s="47" t="e">
        <f t="shared" si="120"/>
        <v>#DIV/0!</v>
      </c>
      <c r="H568" s="47" t="e">
        <f t="shared" si="120"/>
        <v>#DIV/0!</v>
      </c>
      <c r="I568" s="47" t="e">
        <f t="shared" si="120"/>
        <v>#DIV/0!</v>
      </c>
      <c r="J568" s="47" t="e">
        <f t="shared" si="120"/>
        <v>#DIV/0!</v>
      </c>
      <c r="K568" s="47">
        <f t="shared" si="120"/>
        <v>4.0007025123014683E-2</v>
      </c>
      <c r="L568" s="47">
        <f t="shared" si="120"/>
        <v>3.275770176278256E-2</v>
      </c>
      <c r="M568" s="47">
        <f t="shared" si="120"/>
        <v>2.4069967623325376E-3</v>
      </c>
      <c r="N568" s="47">
        <f t="shared" si="120"/>
        <v>2.4409731708138573E-2</v>
      </c>
      <c r="O568" s="47">
        <f t="shared" si="120"/>
        <v>2.3825798876258793E-2</v>
      </c>
      <c r="P568" s="47">
        <f t="shared" si="120"/>
        <v>1.8868583231927274E-2</v>
      </c>
      <c r="Q568" s="47">
        <f t="shared" si="120"/>
        <v>1.3426385679077221E-2</v>
      </c>
      <c r="R568" s="47">
        <f t="shared" si="120"/>
        <v>1.3431469190160129E-2</v>
      </c>
      <c r="S568" s="18"/>
      <c r="T568" s="24" t="s">
        <v>264</v>
      </c>
    </row>
    <row r="569" spans="1:20" ht="14" x14ac:dyDescent="0.3">
      <c r="B569" s="200" t="s">
        <v>280</v>
      </c>
      <c r="C569" s="200"/>
      <c r="D569" s="200"/>
      <c r="E569" s="200"/>
      <c r="F569" s="200"/>
      <c r="G569" s="200"/>
      <c r="H569" s="200"/>
      <c r="I569" s="200"/>
      <c r="J569" s="200"/>
      <c r="K569" s="200"/>
      <c r="L569" s="200"/>
      <c r="M569" s="200"/>
      <c r="N569" s="200"/>
      <c r="O569" s="33"/>
      <c r="P569" s="33"/>
      <c r="Q569" s="33"/>
      <c r="R569" s="33"/>
      <c r="S569" s="18"/>
      <c r="T569" s="3"/>
    </row>
    <row r="570" spans="1:20" ht="14" x14ac:dyDescent="0.3">
      <c r="B570" s="39" t="str">
        <f t="shared" ref="B570:R573" si="121">IFERROR(B547-B563,"")</f>
        <v/>
      </c>
      <c r="C570" s="39" t="str">
        <f t="shared" si="121"/>
        <v/>
      </c>
      <c r="D570" s="39" t="str">
        <f t="shared" si="121"/>
        <v/>
      </c>
      <c r="E570" s="39" t="str">
        <f t="shared" si="121"/>
        <v/>
      </c>
      <c r="F570" s="39" t="str">
        <f t="shared" si="121"/>
        <v/>
      </c>
      <c r="G570" s="39" t="str">
        <f t="shared" si="121"/>
        <v/>
      </c>
      <c r="H570" s="39" t="str">
        <f t="shared" si="121"/>
        <v/>
      </c>
      <c r="I570" s="39" t="str">
        <f t="shared" si="121"/>
        <v/>
      </c>
      <c r="J570" s="39" t="str">
        <f t="shared" si="121"/>
        <v/>
      </c>
      <c r="K570" s="39" t="str">
        <f t="shared" si="121"/>
        <v/>
      </c>
      <c r="L570" s="39" t="str">
        <f t="shared" si="121"/>
        <v/>
      </c>
      <c r="M570" s="39">
        <f t="shared" si="121"/>
        <v>42527</v>
      </c>
      <c r="N570" s="39">
        <f t="shared" si="121"/>
        <v>58109</v>
      </c>
      <c r="O570" s="39">
        <f t="shared" si="121"/>
        <v>69053</v>
      </c>
      <c r="P570" s="39">
        <f t="shared" si="121"/>
        <v>62183</v>
      </c>
      <c r="Q570" s="39">
        <f t="shared" si="121"/>
        <v>153271</v>
      </c>
      <c r="R570" s="39">
        <f t="shared" si="121"/>
        <v>202224</v>
      </c>
      <c r="S570" s="18"/>
      <c r="T570" s="22" t="s">
        <v>260</v>
      </c>
    </row>
    <row r="571" spans="1:20" ht="14" x14ac:dyDescent="0.3">
      <c r="B571" s="20" t="str">
        <f t="shared" si="121"/>
        <v/>
      </c>
      <c r="C571" s="20" t="str">
        <f t="shared" si="121"/>
        <v/>
      </c>
      <c r="D571" s="20" t="str">
        <f t="shared" si="121"/>
        <v/>
      </c>
      <c r="E571" s="20" t="str">
        <f t="shared" si="121"/>
        <v/>
      </c>
      <c r="F571" s="20" t="str">
        <f t="shared" si="121"/>
        <v/>
      </c>
      <c r="G571" s="20" t="str">
        <f t="shared" si="121"/>
        <v/>
      </c>
      <c r="H571" s="20" t="str">
        <f t="shared" si="121"/>
        <v/>
      </c>
      <c r="I571" s="20" t="str">
        <f t="shared" si="121"/>
        <v/>
      </c>
      <c r="J571" s="20" t="str">
        <f t="shared" si="121"/>
        <v/>
      </c>
      <c r="K571" s="20" t="str">
        <f t="shared" si="121"/>
        <v/>
      </c>
      <c r="L571" s="20" t="str">
        <f t="shared" si="121"/>
        <v/>
      </c>
      <c r="M571" s="20">
        <f t="shared" si="121"/>
        <v>52927</v>
      </c>
      <c r="N571" s="20">
        <f t="shared" si="121"/>
        <v>18351</v>
      </c>
      <c r="O571" s="20">
        <f t="shared" si="121"/>
        <v>64624</v>
      </c>
      <c r="P571" s="20">
        <f t="shared" si="121"/>
        <v>76493</v>
      </c>
      <c r="Q571" s="20">
        <f t="shared" si="121"/>
        <v>150500</v>
      </c>
      <c r="R571" s="20">
        <f t="shared" si="121"/>
        <v>199078</v>
      </c>
      <c r="S571" s="18"/>
      <c r="T571" s="22" t="s">
        <v>261</v>
      </c>
    </row>
    <row r="572" spans="1:20" ht="14" x14ac:dyDescent="0.3">
      <c r="B572" s="20" t="str">
        <f t="shared" si="121"/>
        <v/>
      </c>
      <c r="C572" s="20" t="str">
        <f t="shared" si="121"/>
        <v/>
      </c>
      <c r="D572" s="20" t="str">
        <f t="shared" si="121"/>
        <v/>
      </c>
      <c r="E572" s="20" t="str">
        <f t="shared" si="121"/>
        <v/>
      </c>
      <c r="F572" s="20" t="str">
        <f t="shared" si="121"/>
        <v/>
      </c>
      <c r="G572" s="20" t="str">
        <f t="shared" si="121"/>
        <v/>
      </c>
      <c r="H572" s="20" t="str">
        <f t="shared" si="121"/>
        <v/>
      </c>
      <c r="I572" s="20" t="str">
        <f t="shared" si="121"/>
        <v/>
      </c>
      <c r="J572" s="20" t="str">
        <f t="shared" si="121"/>
        <v/>
      </c>
      <c r="K572" s="20" t="str">
        <f t="shared" si="121"/>
        <v/>
      </c>
      <c r="L572" s="20">
        <f t="shared" si="121"/>
        <v>28660</v>
      </c>
      <c r="M572" s="20">
        <f t="shared" si="121"/>
        <v>59430</v>
      </c>
      <c r="N572" s="20">
        <f t="shared" si="121"/>
        <v>29254</v>
      </c>
      <c r="O572" s="20">
        <f t="shared" si="121"/>
        <v>49436</v>
      </c>
      <c r="P572" s="20">
        <f t="shared" si="121"/>
        <v>97310</v>
      </c>
      <c r="Q572" s="20">
        <f t="shared" si="121"/>
        <v>121051</v>
      </c>
      <c r="R572" s="20" t="str">
        <f t="shared" si="121"/>
        <v/>
      </c>
      <c r="S572" s="18"/>
      <c r="T572" s="22" t="s">
        <v>262</v>
      </c>
    </row>
    <row r="573" spans="1:20" ht="14" x14ac:dyDescent="0.3">
      <c r="B573" s="20" t="str">
        <f t="shared" si="121"/>
        <v/>
      </c>
      <c r="C573" s="38" t="str">
        <f t="shared" si="121"/>
        <v/>
      </c>
      <c r="D573" s="38" t="str">
        <f t="shared" si="121"/>
        <v/>
      </c>
      <c r="E573" s="38" t="str">
        <f t="shared" si="121"/>
        <v/>
      </c>
      <c r="F573" s="38" t="str">
        <f t="shared" si="121"/>
        <v/>
      </c>
      <c r="G573" s="38" t="str">
        <f t="shared" si="121"/>
        <v/>
      </c>
      <c r="H573" s="38" t="str">
        <f t="shared" si="121"/>
        <v/>
      </c>
      <c r="I573" s="38" t="str">
        <f t="shared" si="121"/>
        <v/>
      </c>
      <c r="J573" s="38" t="str">
        <f t="shared" si="121"/>
        <v/>
      </c>
      <c r="K573" s="38">
        <f t="shared" si="121"/>
        <v>7128.4000000000133</v>
      </c>
      <c r="L573" s="38">
        <f t="shared" si="121"/>
        <v>32214.1</v>
      </c>
      <c r="M573" s="38">
        <f t="shared" si="121"/>
        <v>65728</v>
      </c>
      <c r="N573" s="38">
        <f t="shared" si="121"/>
        <v>45405</v>
      </c>
      <c r="O573" s="38">
        <f t="shared" si="121"/>
        <v>25653.060000000019</v>
      </c>
      <c r="P573" s="38">
        <f t="shared" si="121"/>
        <v>124498.49999999999</v>
      </c>
      <c r="Q573" s="38">
        <f t="shared" si="121"/>
        <v>200455.40999999997</v>
      </c>
      <c r="R573" s="38" t="str">
        <f t="shared" si="121"/>
        <v/>
      </c>
      <c r="S573" s="18"/>
      <c r="T573" s="22" t="s">
        <v>269</v>
      </c>
    </row>
    <row r="574" spans="1:20" ht="14" x14ac:dyDescent="0.3">
      <c r="B574" s="49">
        <f t="shared" ref="B574:M574" si="122">B551-B567</f>
        <v>0</v>
      </c>
      <c r="C574" s="38">
        <f t="shared" si="122"/>
        <v>0</v>
      </c>
      <c r="D574" s="38">
        <f t="shared" si="122"/>
        <v>0</v>
      </c>
      <c r="E574" s="38">
        <f t="shared" si="122"/>
        <v>0</v>
      </c>
      <c r="F574" s="38">
        <f t="shared" si="122"/>
        <v>0</v>
      </c>
      <c r="G574" s="38">
        <f t="shared" si="122"/>
        <v>0</v>
      </c>
      <c r="H574" s="38">
        <f t="shared" si="122"/>
        <v>0</v>
      </c>
      <c r="I574" s="38">
        <f t="shared" si="122"/>
        <v>0</v>
      </c>
      <c r="J574" s="38">
        <f t="shared" si="122"/>
        <v>0</v>
      </c>
      <c r="K574" s="38">
        <f t="shared" si="122"/>
        <v>7128.4000000000133</v>
      </c>
      <c r="L574" s="38">
        <f t="shared" si="122"/>
        <v>60874.099999999984</v>
      </c>
      <c r="M574" s="38">
        <f t="shared" si="122"/>
        <v>220612</v>
      </c>
      <c r="N574" s="38">
        <f>IFERROR(N551-N567,"")</f>
        <v>151119</v>
      </c>
      <c r="O574" s="38">
        <f>IFERROR(O551-O567,"")</f>
        <v>208766.05999999994</v>
      </c>
      <c r="P574" s="38">
        <f>IFERROR(P551-P567,"")</f>
        <v>360484.49999999994</v>
      </c>
      <c r="Q574" s="38">
        <f>IFERROR(Q551-Q567,"")</f>
        <v>625277.41000000015</v>
      </c>
      <c r="R574" s="38">
        <f>IFERROR(R551-R567,"")</f>
        <v>802604</v>
      </c>
      <c r="S574" s="18"/>
      <c r="T574" s="22" t="s">
        <v>263</v>
      </c>
    </row>
    <row r="575" spans="1:20" ht="14" x14ac:dyDescent="0.3">
      <c r="B575" s="47" t="e">
        <f t="shared" ref="B575:R575" si="123">+B574/(B$465+B$472)</f>
        <v>#DIV/0!</v>
      </c>
      <c r="C575" s="47" t="e">
        <f t="shared" si="123"/>
        <v>#DIV/0!</v>
      </c>
      <c r="D575" s="47" t="e">
        <f t="shared" si="123"/>
        <v>#DIV/0!</v>
      </c>
      <c r="E575" s="47" t="e">
        <f t="shared" si="123"/>
        <v>#DIV/0!</v>
      </c>
      <c r="F575" s="47" t="e">
        <f t="shared" si="123"/>
        <v>#DIV/0!</v>
      </c>
      <c r="G575" s="47" t="e">
        <f t="shared" si="123"/>
        <v>#DIV/0!</v>
      </c>
      <c r="H575" s="47" t="e">
        <f t="shared" si="123"/>
        <v>#DIV/0!</v>
      </c>
      <c r="I575" s="47" t="e">
        <f t="shared" si="123"/>
        <v>#DIV/0!</v>
      </c>
      <c r="J575" s="47" t="e">
        <f t="shared" si="123"/>
        <v>#DIV/0!</v>
      </c>
      <c r="K575" s="47">
        <f t="shared" si="123"/>
        <v>3.8204063852515791E-2</v>
      </c>
      <c r="L575" s="47">
        <f t="shared" si="123"/>
        <v>0.12313382244125495</v>
      </c>
      <c r="M575" s="47">
        <f t="shared" si="123"/>
        <v>0.19536878945243039</v>
      </c>
      <c r="N575" s="47">
        <f t="shared" si="123"/>
        <v>0.14138651766968927</v>
      </c>
      <c r="O575" s="47">
        <f t="shared" si="123"/>
        <v>0.19488238369000158</v>
      </c>
      <c r="P575" s="47">
        <f t="shared" si="123"/>
        <v>0.26902479036825055</v>
      </c>
      <c r="Q575" s="47">
        <f t="shared" si="123"/>
        <v>0.32388312047388329</v>
      </c>
      <c r="R575" s="47">
        <f t="shared" si="123"/>
        <v>0.3516260322884493</v>
      </c>
      <c r="S575" s="18"/>
      <c r="T575" s="24" t="s">
        <v>281</v>
      </c>
    </row>
    <row r="576" spans="1:20" ht="14" x14ac:dyDescent="0.3">
      <c r="B576" s="202" t="s">
        <v>171</v>
      </c>
      <c r="C576" s="202"/>
      <c r="D576" s="202"/>
      <c r="E576" s="202"/>
      <c r="F576" s="202"/>
      <c r="G576" s="202"/>
      <c r="H576" s="202"/>
      <c r="I576" s="202"/>
      <c r="J576" s="202"/>
      <c r="K576" s="202"/>
      <c r="L576" s="202"/>
      <c r="M576" s="202"/>
      <c r="N576" s="202"/>
      <c r="O576" s="50"/>
      <c r="P576" s="50"/>
      <c r="Q576" s="50"/>
      <c r="R576" s="50"/>
      <c r="S576" s="18"/>
      <c r="T576" s="3"/>
    </row>
    <row r="577" spans="1:20" ht="14" x14ac:dyDescent="0.3">
      <c r="B577" s="39" t="str">
        <f t="shared" ref="B577:Q580" si="124">IFERROR(VLOOKUP($B$576,$130:$216,MATCH($T577&amp;"/"&amp;B$348,$128:$128,0),FALSE),"")</f>
        <v/>
      </c>
      <c r="C577" s="39" t="str">
        <f t="shared" si="124"/>
        <v/>
      </c>
      <c r="D577" s="39" t="str">
        <f t="shared" si="124"/>
        <v/>
      </c>
      <c r="E577" s="39" t="str">
        <f t="shared" si="124"/>
        <v/>
      </c>
      <c r="F577" s="39" t="str">
        <f t="shared" si="124"/>
        <v/>
      </c>
      <c r="G577" s="39" t="str">
        <f t="shared" si="124"/>
        <v/>
      </c>
      <c r="H577" s="39" t="str">
        <f t="shared" si="124"/>
        <v/>
      </c>
      <c r="I577" s="39" t="str">
        <f t="shared" si="124"/>
        <v/>
      </c>
      <c r="J577" s="39" t="str">
        <f t="shared" si="124"/>
        <v/>
      </c>
      <c r="K577" s="39" t="str">
        <f t="shared" si="124"/>
        <v/>
      </c>
      <c r="L577" s="39" t="str">
        <f t="shared" si="124"/>
        <v/>
      </c>
      <c r="M577" s="39">
        <f t="shared" si="124"/>
        <v>304</v>
      </c>
      <c r="N577" s="39">
        <f t="shared" si="124"/>
        <v>589</v>
      </c>
      <c r="O577" s="39">
        <f t="shared" si="124"/>
        <v>29</v>
      </c>
      <c r="P577" s="39">
        <f t="shared" si="124"/>
        <v>46</v>
      </c>
      <c r="Q577" s="39">
        <f t="shared" si="124"/>
        <v>143</v>
      </c>
      <c r="R577" s="39">
        <f t="shared" ref="L577:R580" si="125">IFERROR(VLOOKUP($B$576,$130:$216,MATCH($T577&amp;"/"&amp;R$348,$128:$128,0),FALSE),"")</f>
        <v>1818</v>
      </c>
      <c r="S577" s="18"/>
      <c r="T577" s="22" t="s">
        <v>260</v>
      </c>
    </row>
    <row r="578" spans="1:20" ht="14" x14ac:dyDescent="0.3">
      <c r="B578" s="20" t="str">
        <f t="shared" si="124"/>
        <v/>
      </c>
      <c r="C578" s="20" t="str">
        <f t="shared" si="124"/>
        <v/>
      </c>
      <c r="D578" s="20" t="str">
        <f t="shared" si="124"/>
        <v/>
      </c>
      <c r="E578" s="20" t="str">
        <f t="shared" si="124"/>
        <v/>
      </c>
      <c r="F578" s="20" t="str">
        <f t="shared" si="124"/>
        <v/>
      </c>
      <c r="G578" s="20" t="str">
        <f t="shared" si="124"/>
        <v/>
      </c>
      <c r="H578" s="20" t="str">
        <f t="shared" si="124"/>
        <v/>
      </c>
      <c r="I578" s="20" t="str">
        <f t="shared" si="124"/>
        <v/>
      </c>
      <c r="J578" s="20" t="str">
        <f t="shared" si="124"/>
        <v/>
      </c>
      <c r="K578" s="20" t="str">
        <f t="shared" si="124"/>
        <v/>
      </c>
      <c r="L578" s="20" t="str">
        <f t="shared" si="125"/>
        <v/>
      </c>
      <c r="M578" s="20">
        <f t="shared" si="125"/>
        <v>847</v>
      </c>
      <c r="N578" s="20">
        <f t="shared" si="125"/>
        <v>-1173</v>
      </c>
      <c r="O578" s="20">
        <f t="shared" si="125"/>
        <v>13</v>
      </c>
      <c r="P578" s="20">
        <f t="shared" si="125"/>
        <v>47</v>
      </c>
      <c r="Q578" s="20">
        <f t="shared" si="125"/>
        <v>255</v>
      </c>
      <c r="R578" s="20">
        <f t="shared" si="125"/>
        <v>1600</v>
      </c>
      <c r="S578" s="18"/>
      <c r="T578" s="22" t="s">
        <v>261</v>
      </c>
    </row>
    <row r="579" spans="1:20" ht="14" x14ac:dyDescent="0.3">
      <c r="B579" s="20" t="str">
        <f t="shared" si="124"/>
        <v/>
      </c>
      <c r="C579" s="20" t="str">
        <f t="shared" si="124"/>
        <v/>
      </c>
      <c r="D579" s="20" t="str">
        <f t="shared" si="124"/>
        <v/>
      </c>
      <c r="E579" s="20" t="str">
        <f t="shared" si="124"/>
        <v/>
      </c>
      <c r="F579" s="20" t="str">
        <f t="shared" si="124"/>
        <v/>
      </c>
      <c r="G579" s="20" t="str">
        <f t="shared" si="124"/>
        <v/>
      </c>
      <c r="H579" s="20" t="str">
        <f t="shared" si="124"/>
        <v/>
      </c>
      <c r="I579" s="20" t="str">
        <f t="shared" si="124"/>
        <v/>
      </c>
      <c r="J579" s="20" t="str">
        <f t="shared" si="124"/>
        <v/>
      </c>
      <c r="K579" s="20" t="str">
        <f t="shared" si="124"/>
        <v/>
      </c>
      <c r="L579" s="20">
        <f t="shared" si="125"/>
        <v>749</v>
      </c>
      <c r="M579" s="20">
        <f t="shared" si="125"/>
        <v>429</v>
      </c>
      <c r="N579" s="20">
        <f t="shared" si="125"/>
        <v>36</v>
      </c>
      <c r="O579" s="20">
        <f t="shared" si="125"/>
        <v>83</v>
      </c>
      <c r="P579" s="20">
        <f t="shared" si="125"/>
        <v>467</v>
      </c>
      <c r="Q579" s="20">
        <f t="shared" si="125"/>
        <v>99</v>
      </c>
      <c r="R579" s="20" t="str">
        <f t="shared" si="125"/>
        <v/>
      </c>
      <c r="S579" s="18"/>
      <c r="T579" s="22" t="s">
        <v>262</v>
      </c>
    </row>
    <row r="580" spans="1:20" ht="14" x14ac:dyDescent="0.3">
      <c r="B580" s="38" t="str">
        <f t="shared" si="124"/>
        <v/>
      </c>
      <c r="C580" s="38" t="str">
        <f t="shared" si="124"/>
        <v/>
      </c>
      <c r="D580" s="38" t="str">
        <f t="shared" si="124"/>
        <v/>
      </c>
      <c r="E580" s="38" t="str">
        <f t="shared" si="124"/>
        <v/>
      </c>
      <c r="F580" s="38" t="str">
        <f t="shared" si="124"/>
        <v/>
      </c>
      <c r="G580" s="38" t="str">
        <f t="shared" si="124"/>
        <v/>
      </c>
      <c r="H580" s="38" t="str">
        <f t="shared" si="124"/>
        <v/>
      </c>
      <c r="I580" s="38" t="str">
        <f t="shared" si="124"/>
        <v/>
      </c>
      <c r="J580" s="38" t="str">
        <f t="shared" si="124"/>
        <v/>
      </c>
      <c r="K580" s="38">
        <f t="shared" si="124"/>
        <v>169.62</v>
      </c>
      <c r="L580" s="38">
        <f t="shared" si="125"/>
        <v>73.290000000000006</v>
      </c>
      <c r="M580" s="38">
        <f t="shared" si="125"/>
        <v>900</v>
      </c>
      <c r="N580" s="38">
        <f t="shared" si="125"/>
        <v>-108</v>
      </c>
      <c r="O580" s="38">
        <f t="shared" si="125"/>
        <v>22.06</v>
      </c>
      <c r="P580" s="38">
        <f t="shared" si="125"/>
        <v>358.5</v>
      </c>
      <c r="Q580" s="38">
        <f t="shared" si="125"/>
        <v>573.49</v>
      </c>
      <c r="R580" s="38" t="str">
        <f t="shared" si="125"/>
        <v/>
      </c>
      <c r="S580" s="18"/>
      <c r="T580" s="22" t="s">
        <v>269</v>
      </c>
    </row>
    <row r="581" spans="1:20" ht="14" x14ac:dyDescent="0.3">
      <c r="B581" s="38">
        <f>SUM(B577:B580)</f>
        <v>0</v>
      </c>
      <c r="C581" s="38">
        <f t="shared" ref="C581:M581" si="126">SUM(C577:C580)</f>
        <v>0</v>
      </c>
      <c r="D581" s="38">
        <f t="shared" si="126"/>
        <v>0</v>
      </c>
      <c r="E581" s="38">
        <f t="shared" si="126"/>
        <v>0</v>
      </c>
      <c r="F581" s="38">
        <f t="shared" si="126"/>
        <v>0</v>
      </c>
      <c r="G581" s="38">
        <f t="shared" si="126"/>
        <v>0</v>
      </c>
      <c r="H581" s="38">
        <f t="shared" si="126"/>
        <v>0</v>
      </c>
      <c r="I581" s="38">
        <f t="shared" si="126"/>
        <v>0</v>
      </c>
      <c r="J581" s="38">
        <f t="shared" si="126"/>
        <v>0</v>
      </c>
      <c r="K581" s="38">
        <f t="shared" si="126"/>
        <v>169.62</v>
      </c>
      <c r="L581" s="38">
        <f t="shared" si="126"/>
        <v>822.29</v>
      </c>
      <c r="M581" s="38">
        <f t="shared" si="126"/>
        <v>2480</v>
      </c>
      <c r="N581" s="38">
        <f>IF(N578="",N577*4,IF(N579="",(N578+N577)*2,IF(N580="",((N579+N578+N577)/3)*4,SUM(N577:N580))))</f>
        <v>-656</v>
      </c>
      <c r="O581" s="38">
        <f>IF(O578="",O577*4,IF(O579="",(O578+O577)*2,IF(O580="",((O579+O578+O577)/3)*4,SUM(O577:O580))))</f>
        <v>147.06</v>
      </c>
      <c r="P581" s="38">
        <f>IF(P578="",P577*4,IF(P579="",(P578+P577)*2,IF(P580="",((P579+P578+P577)/3)*4,SUM(P577:P580))))</f>
        <v>918.5</v>
      </c>
      <c r="Q581" s="38">
        <f>IF(Q578="",Q577*4,IF(Q579="",(Q578+Q577)*2,IF(Q580="",((Q579+Q578+Q577)/3)*4,SUM(Q577:Q580))))</f>
        <v>1070.49</v>
      </c>
      <c r="R581" s="38">
        <f>IF(R578="",R577*4,IF(R579="",(R578+R577)*2,IF(R580="",((R579+R578+R577)/3)*4,SUM(R577:R580))))</f>
        <v>6836</v>
      </c>
      <c r="S581" s="18"/>
      <c r="T581" s="22" t="s">
        <v>263</v>
      </c>
    </row>
    <row r="582" spans="1:20" ht="14" x14ac:dyDescent="0.3">
      <c r="B582" s="47" t="e">
        <f t="shared" ref="B582:M582" si="127">+B581/B$574</f>
        <v>#DIV/0!</v>
      </c>
      <c r="C582" s="47" t="e">
        <f t="shared" si="127"/>
        <v>#DIV/0!</v>
      </c>
      <c r="D582" s="47" t="e">
        <f t="shared" si="127"/>
        <v>#DIV/0!</v>
      </c>
      <c r="E582" s="47" t="e">
        <f t="shared" si="127"/>
        <v>#DIV/0!</v>
      </c>
      <c r="F582" s="47" t="e">
        <f t="shared" si="127"/>
        <v>#DIV/0!</v>
      </c>
      <c r="G582" s="47" t="e">
        <f t="shared" si="127"/>
        <v>#DIV/0!</v>
      </c>
      <c r="H582" s="47" t="e">
        <f t="shared" si="127"/>
        <v>#DIV/0!</v>
      </c>
      <c r="I582" s="47" t="e">
        <f t="shared" si="127"/>
        <v>#DIV/0!</v>
      </c>
      <c r="J582" s="47" t="e">
        <f t="shared" si="127"/>
        <v>#DIV/0!</v>
      </c>
      <c r="K582" s="47">
        <f t="shared" si="127"/>
        <v>2.3794961001066116E-2</v>
      </c>
      <c r="L582" s="47">
        <f t="shared" si="127"/>
        <v>1.3508043650748022E-2</v>
      </c>
      <c r="M582" s="47">
        <f t="shared" si="127"/>
        <v>1.1241455587184741E-2</v>
      </c>
      <c r="N582" s="47">
        <f>+N581/N$574</f>
        <v>-4.3409498474711984E-3</v>
      </c>
      <c r="O582" s="47">
        <f>+O581/O$574</f>
        <v>7.0442484760214401E-4</v>
      </c>
      <c r="P582" s="47">
        <f>+P581/P$574</f>
        <v>2.5479597597122764E-3</v>
      </c>
      <c r="Q582" s="47">
        <f>+Q581/Q$574</f>
        <v>1.7120241078275957E-3</v>
      </c>
      <c r="R582" s="47">
        <f>+R581/R$574</f>
        <v>8.5172762657549674E-3</v>
      </c>
      <c r="S582" s="18"/>
      <c r="T582" s="24" t="s">
        <v>282</v>
      </c>
    </row>
    <row r="583" spans="1:20" ht="14" x14ac:dyDescent="0.3">
      <c r="B583" s="200" t="s">
        <v>184</v>
      </c>
      <c r="C583" s="200"/>
      <c r="D583" s="200"/>
      <c r="E583" s="200"/>
      <c r="F583" s="200"/>
      <c r="G583" s="200"/>
      <c r="H583" s="200"/>
      <c r="I583" s="200"/>
      <c r="J583" s="200"/>
      <c r="K583" s="200"/>
      <c r="L583" s="200"/>
      <c r="M583" s="200"/>
      <c r="N583" s="200"/>
      <c r="O583" s="33"/>
      <c r="P583" s="33"/>
      <c r="Q583" s="33"/>
      <c r="R583" s="33"/>
      <c r="S583" s="18"/>
      <c r="T583" s="3"/>
    </row>
    <row r="584" spans="1:20" ht="14" x14ac:dyDescent="0.3">
      <c r="B584" s="39" t="str">
        <f t="shared" ref="B584:Q587" si="128">IFERROR(VLOOKUP($B$583,$130:$216,MATCH($T584&amp;"/"&amp;B$348,$128:$128,0),FALSE),"")</f>
        <v/>
      </c>
      <c r="C584" s="39" t="str">
        <f t="shared" si="128"/>
        <v/>
      </c>
      <c r="D584" s="39" t="str">
        <f t="shared" si="128"/>
        <v/>
      </c>
      <c r="E584" s="39" t="str">
        <f t="shared" si="128"/>
        <v/>
      </c>
      <c r="F584" s="39" t="str">
        <f t="shared" si="128"/>
        <v/>
      </c>
      <c r="G584" s="39" t="str">
        <f t="shared" si="128"/>
        <v/>
      </c>
      <c r="H584" s="39" t="str">
        <f t="shared" si="128"/>
        <v/>
      </c>
      <c r="I584" s="39" t="str">
        <f t="shared" si="128"/>
        <v/>
      </c>
      <c r="J584" s="39" t="str">
        <f t="shared" si="128"/>
        <v/>
      </c>
      <c r="K584" s="39" t="str">
        <f t="shared" si="128"/>
        <v/>
      </c>
      <c r="L584" s="39" t="str">
        <f t="shared" si="128"/>
        <v/>
      </c>
      <c r="M584" s="39">
        <f t="shared" si="128"/>
        <v>42458</v>
      </c>
      <c r="N584" s="39">
        <f t="shared" si="128"/>
        <v>58855</v>
      </c>
      <c r="O584" s="39">
        <f t="shared" si="128"/>
        <v>70598</v>
      </c>
      <c r="P584" s="39">
        <f t="shared" si="128"/>
        <v>63198</v>
      </c>
      <c r="Q584" s="39">
        <f t="shared" si="128"/>
        <v>159033</v>
      </c>
      <c r="R584" s="39">
        <f t="shared" ref="L584:R587" si="129">IFERROR(VLOOKUP($B$583,$130:$216,MATCH($T584&amp;"/"&amp;R$348,$128:$128,0),FALSE),"")</f>
        <v>211923</v>
      </c>
      <c r="S584" s="18"/>
      <c r="T584" s="22" t="s">
        <v>260</v>
      </c>
    </row>
    <row r="585" spans="1:20" ht="14" x14ac:dyDescent="0.3">
      <c r="B585" s="20" t="str">
        <f t="shared" si="128"/>
        <v/>
      </c>
      <c r="C585" s="20" t="str">
        <f t="shared" si="128"/>
        <v/>
      </c>
      <c r="D585" s="20" t="str">
        <f t="shared" si="128"/>
        <v/>
      </c>
      <c r="E585" s="20" t="str">
        <f t="shared" si="128"/>
        <v/>
      </c>
      <c r="F585" s="20" t="str">
        <f t="shared" si="128"/>
        <v/>
      </c>
      <c r="G585" s="20" t="str">
        <f t="shared" si="128"/>
        <v/>
      </c>
      <c r="H585" s="20" t="str">
        <f t="shared" si="128"/>
        <v/>
      </c>
      <c r="I585" s="20" t="str">
        <f t="shared" si="128"/>
        <v/>
      </c>
      <c r="J585" s="20" t="str">
        <f t="shared" si="128"/>
        <v/>
      </c>
      <c r="K585" s="20" t="str">
        <f t="shared" si="128"/>
        <v/>
      </c>
      <c r="L585" s="20" t="str">
        <f t="shared" si="129"/>
        <v/>
      </c>
      <c r="M585" s="20">
        <f t="shared" si="129"/>
        <v>52042</v>
      </c>
      <c r="N585" s="20">
        <f t="shared" si="129"/>
        <v>4264</v>
      </c>
      <c r="O585" s="20">
        <f t="shared" si="129"/>
        <v>65468</v>
      </c>
      <c r="P585" s="20">
        <f t="shared" si="129"/>
        <v>78295</v>
      </c>
      <c r="Q585" s="20">
        <f t="shared" si="129"/>
        <v>155430</v>
      </c>
      <c r="R585" s="20">
        <f t="shared" si="129"/>
        <v>209731</v>
      </c>
      <c r="S585" s="18"/>
      <c r="T585" s="22" t="s">
        <v>261</v>
      </c>
    </row>
    <row r="586" spans="1:20" ht="14" x14ac:dyDescent="0.3">
      <c r="B586" s="20" t="str">
        <f t="shared" si="128"/>
        <v/>
      </c>
      <c r="C586" s="20" t="str">
        <f t="shared" si="128"/>
        <v/>
      </c>
      <c r="D586" s="20" t="str">
        <f t="shared" si="128"/>
        <v/>
      </c>
      <c r="E586" s="20" t="str">
        <f t="shared" si="128"/>
        <v/>
      </c>
      <c r="F586" s="20" t="str">
        <f t="shared" si="128"/>
        <v/>
      </c>
      <c r="G586" s="20" t="str">
        <f t="shared" si="128"/>
        <v/>
      </c>
      <c r="H586" s="20" t="str">
        <f t="shared" si="128"/>
        <v/>
      </c>
      <c r="I586" s="20" t="str">
        <f t="shared" si="128"/>
        <v/>
      </c>
      <c r="J586" s="20" t="str">
        <f t="shared" si="128"/>
        <v/>
      </c>
      <c r="K586" s="20" t="str">
        <f t="shared" si="128"/>
        <v/>
      </c>
      <c r="L586" s="20">
        <f t="shared" si="129"/>
        <v>27854</v>
      </c>
      <c r="M586" s="20">
        <f t="shared" si="129"/>
        <v>60397</v>
      </c>
      <c r="N586" s="20">
        <f t="shared" si="129"/>
        <v>28737</v>
      </c>
      <c r="O586" s="20">
        <f t="shared" si="129"/>
        <v>46098</v>
      </c>
      <c r="P586" s="20">
        <f t="shared" si="129"/>
        <v>99438</v>
      </c>
      <c r="Q586" s="20">
        <f t="shared" si="129"/>
        <v>128531</v>
      </c>
      <c r="R586" s="20" t="str">
        <f t="shared" si="129"/>
        <v/>
      </c>
      <c r="S586" s="18"/>
      <c r="T586" s="22" t="s">
        <v>262</v>
      </c>
    </row>
    <row r="587" spans="1:20" ht="14" x14ac:dyDescent="0.3">
      <c r="B587" s="20" t="str">
        <f t="shared" si="128"/>
        <v/>
      </c>
      <c r="C587" s="38" t="str">
        <f t="shared" si="128"/>
        <v/>
      </c>
      <c r="D587" s="38" t="str">
        <f t="shared" si="128"/>
        <v/>
      </c>
      <c r="E587" s="38" t="str">
        <f t="shared" si="128"/>
        <v/>
      </c>
      <c r="F587" s="38" t="str">
        <f t="shared" si="128"/>
        <v/>
      </c>
      <c r="G587" s="38" t="str">
        <f t="shared" si="128"/>
        <v/>
      </c>
      <c r="H587" s="38" t="str">
        <f t="shared" si="128"/>
        <v/>
      </c>
      <c r="I587" s="38" t="str">
        <f t="shared" si="128"/>
        <v/>
      </c>
      <c r="J587" s="38" t="str">
        <f t="shared" si="128"/>
        <v/>
      </c>
      <c r="K587" s="38">
        <f t="shared" si="128"/>
        <v>4479.24</v>
      </c>
      <c r="L587" s="38">
        <f t="shared" si="129"/>
        <v>31975.19</v>
      </c>
      <c r="M587" s="38">
        <f t="shared" si="129"/>
        <v>65977</v>
      </c>
      <c r="N587" s="38">
        <f t="shared" si="129"/>
        <v>68077</v>
      </c>
      <c r="O587" s="38">
        <f t="shared" si="129"/>
        <v>26589.22</v>
      </c>
      <c r="P587" s="38">
        <f t="shared" si="129"/>
        <v>128345.49</v>
      </c>
      <c r="Q587" s="38">
        <f t="shared" si="129"/>
        <v>210533.91</v>
      </c>
      <c r="R587" s="38" t="str">
        <f t="shared" si="129"/>
        <v/>
      </c>
      <c r="S587" s="18"/>
      <c r="T587" s="22" t="s">
        <v>269</v>
      </c>
    </row>
    <row r="588" spans="1:20" ht="14" x14ac:dyDescent="0.3">
      <c r="B588" s="51">
        <f>SUM(B584:B587)</f>
        <v>0</v>
      </c>
      <c r="C588" s="38">
        <f t="shared" ref="C588:M588" si="130">SUM(C584:C587)</f>
        <v>0</v>
      </c>
      <c r="D588" s="38">
        <f t="shared" si="130"/>
        <v>0</v>
      </c>
      <c r="E588" s="38">
        <f t="shared" si="130"/>
        <v>0</v>
      </c>
      <c r="F588" s="38">
        <f t="shared" si="130"/>
        <v>0</v>
      </c>
      <c r="G588" s="38">
        <f t="shared" si="130"/>
        <v>0</v>
      </c>
      <c r="H588" s="38">
        <f t="shared" si="130"/>
        <v>0</v>
      </c>
      <c r="I588" s="38">
        <f t="shared" si="130"/>
        <v>0</v>
      </c>
      <c r="J588" s="38">
        <f t="shared" si="130"/>
        <v>0</v>
      </c>
      <c r="K588" s="38">
        <f t="shared" si="130"/>
        <v>4479.24</v>
      </c>
      <c r="L588" s="38">
        <f t="shared" si="130"/>
        <v>59829.19</v>
      </c>
      <c r="M588" s="38">
        <f t="shared" si="130"/>
        <v>220874</v>
      </c>
      <c r="N588" s="38">
        <f>IF(N585="",N584*4,IF(N586="",(N585+N584)*2,IF(N587="",((N586+N585+N584)/3)*4,SUM(N584:N587))))</f>
        <v>159933</v>
      </c>
      <c r="O588" s="38">
        <f>IF(O585="",O584*4,IF(O586="",(O585+O584)*2,IF(O587="",((O586+O585+O584)/3)*4,SUM(O584:O587))))</f>
        <v>208753.22</v>
      </c>
      <c r="P588" s="38">
        <f>IF(P585="",P584*4,IF(P586="",(P585+P584)*2,IF(P587="",((P586+P585+P584)/3)*4,SUM(P584:P587))))</f>
        <v>369276.49</v>
      </c>
      <c r="Q588" s="38">
        <f>IF(Q585="",Q584*4,IF(Q586="",(Q585+Q584)*2,IF(Q587="",((Q586+Q585+Q584)/3)*4,SUM(Q584:Q587))))</f>
        <v>653527.91</v>
      </c>
      <c r="R588" s="38">
        <f>IF(R585="",R584*4,IF(R586="",(R585+R584)*2,IF(R587="",((R586+R585+R584)/3)*4,SUM(R584:R587))))</f>
        <v>843308</v>
      </c>
      <c r="S588" s="18"/>
      <c r="T588" s="22" t="s">
        <v>263</v>
      </c>
    </row>
    <row r="589" spans="1:20" ht="14" x14ac:dyDescent="0.3">
      <c r="B589" s="47" t="e">
        <f t="shared" ref="B589:R589" si="131">+B588/(B$465+B$472)</f>
        <v>#DIV/0!</v>
      </c>
      <c r="C589" s="47" t="e">
        <f t="shared" si="131"/>
        <v>#DIV/0!</v>
      </c>
      <c r="D589" s="47" t="e">
        <f t="shared" si="131"/>
        <v>#DIV/0!</v>
      </c>
      <c r="E589" s="47" t="e">
        <f t="shared" si="131"/>
        <v>#DIV/0!</v>
      </c>
      <c r="F589" s="47" t="e">
        <f t="shared" si="131"/>
        <v>#DIV/0!</v>
      </c>
      <c r="G589" s="47" t="e">
        <f t="shared" si="131"/>
        <v>#DIV/0!</v>
      </c>
      <c r="H589" s="47" t="e">
        <f t="shared" si="131"/>
        <v>#DIV/0!</v>
      </c>
      <c r="I589" s="47" t="e">
        <f t="shared" si="131"/>
        <v>#DIV/0!</v>
      </c>
      <c r="J589" s="47" t="e">
        <f t="shared" si="131"/>
        <v>#DIV/0!</v>
      </c>
      <c r="K589" s="47">
        <f t="shared" si="131"/>
        <v>2.4006112307213751E-2</v>
      </c>
      <c r="L589" s="47">
        <f t="shared" si="131"/>
        <v>0.12102021809380523</v>
      </c>
      <c r="M589" s="47">
        <f t="shared" si="131"/>
        <v>0.19560081047955735</v>
      </c>
      <c r="N589" s="47">
        <f t="shared" si="131"/>
        <v>0.14963287164728734</v>
      </c>
      <c r="O589" s="47">
        <f t="shared" si="131"/>
        <v>0.19487039759510394</v>
      </c>
      <c r="P589" s="47">
        <f t="shared" si="131"/>
        <v>0.27558613563183271</v>
      </c>
      <c r="Q589" s="47">
        <f t="shared" si="131"/>
        <v>0.33851640155619106</v>
      </c>
      <c r="R589" s="47">
        <f t="shared" si="131"/>
        <v>0.36945871941468972</v>
      </c>
      <c r="S589" s="18"/>
      <c r="T589" s="24" t="s">
        <v>283</v>
      </c>
    </row>
    <row r="590" spans="1:20" s="32" customFormat="1" ht="14" x14ac:dyDescent="0.3">
      <c r="A590" s="29"/>
      <c r="B590" s="40"/>
      <c r="C590" s="47" t="e">
        <f t="shared" ref="C590:M590" si="132">C588/B588-1</f>
        <v>#DIV/0!</v>
      </c>
      <c r="D590" s="47" t="e">
        <f t="shared" si="132"/>
        <v>#DIV/0!</v>
      </c>
      <c r="E590" s="47" t="e">
        <f t="shared" si="132"/>
        <v>#DIV/0!</v>
      </c>
      <c r="F590" s="47" t="e">
        <f t="shared" si="132"/>
        <v>#DIV/0!</v>
      </c>
      <c r="G590" s="47" t="e">
        <f t="shared" si="132"/>
        <v>#DIV/0!</v>
      </c>
      <c r="H590" s="47" t="e">
        <f t="shared" si="132"/>
        <v>#DIV/0!</v>
      </c>
      <c r="I590" s="47" t="e">
        <f t="shared" si="132"/>
        <v>#DIV/0!</v>
      </c>
      <c r="J590" s="47" t="e">
        <f t="shared" si="132"/>
        <v>#DIV/0!</v>
      </c>
      <c r="K590" s="47" t="e">
        <f t="shared" si="132"/>
        <v>#DIV/0!</v>
      </c>
      <c r="L590" s="47">
        <f t="shared" si="132"/>
        <v>12.356995829649675</v>
      </c>
      <c r="M590" s="47">
        <f t="shared" si="132"/>
        <v>2.6917431106789178</v>
      </c>
      <c r="N590" s="47">
        <f>N588/M588-1</f>
        <v>-0.27590843648414931</v>
      </c>
      <c r="O590" s="47">
        <f>O588/N588-1</f>
        <v>0.30525420019633231</v>
      </c>
      <c r="P590" s="47">
        <f>P588/O588-1</f>
        <v>0.76896188715077063</v>
      </c>
      <c r="Q590" s="47">
        <f>Q588/P588-1</f>
        <v>0.76975227965365467</v>
      </c>
      <c r="R590" s="47">
        <f>R588/Q588-1</f>
        <v>0.29039324426098334</v>
      </c>
      <c r="S590" s="36"/>
      <c r="T590" s="31" t="s">
        <v>270</v>
      </c>
    </row>
    <row r="591" spans="1:20" ht="14" x14ac:dyDescent="0.3">
      <c r="B591" s="192" t="s">
        <v>284</v>
      </c>
      <c r="C591" s="192"/>
      <c r="D591" s="192"/>
      <c r="E591" s="192"/>
      <c r="F591" s="192"/>
      <c r="G591" s="192"/>
      <c r="H591" s="192"/>
      <c r="I591" s="192"/>
      <c r="J591" s="192"/>
      <c r="K591" s="192"/>
      <c r="L591" s="192"/>
      <c r="M591" s="192"/>
      <c r="N591" s="192"/>
      <c r="O591" s="17"/>
      <c r="P591" s="17"/>
      <c r="Q591" s="17"/>
      <c r="R591" s="17"/>
    </row>
    <row r="592" spans="1:20" ht="14" x14ac:dyDescent="0.3">
      <c r="B592" s="193" t="s">
        <v>195</v>
      </c>
      <c r="C592" s="193"/>
      <c r="D592" s="193"/>
      <c r="E592" s="193"/>
      <c r="F592" s="193"/>
      <c r="G592" s="193"/>
      <c r="H592" s="193"/>
      <c r="I592" s="193"/>
      <c r="J592" s="193"/>
      <c r="K592" s="193"/>
      <c r="L592" s="193"/>
      <c r="M592" s="193"/>
      <c r="N592" s="193"/>
      <c r="O592" s="52"/>
      <c r="P592" s="52"/>
      <c r="Q592" s="52"/>
      <c r="R592" s="52"/>
    </row>
    <row r="593" spans="2:20" ht="14" x14ac:dyDescent="0.3">
      <c r="B593" s="20" t="str">
        <f t="shared" ref="B593:Q596" si="133">IFERROR(VLOOKUP($B$592,$221:$343,MATCH($T593&amp;"/"&amp;B$348,$219:$219,0),FALSE),"")</f>
        <v/>
      </c>
      <c r="C593" s="20" t="str">
        <f t="shared" si="133"/>
        <v/>
      </c>
      <c r="D593" s="20" t="str">
        <f t="shared" si="133"/>
        <v/>
      </c>
      <c r="E593" s="20" t="str">
        <f t="shared" si="133"/>
        <v/>
      </c>
      <c r="F593" s="20" t="str">
        <f t="shared" si="133"/>
        <v/>
      </c>
      <c r="G593" s="20" t="str">
        <f t="shared" si="133"/>
        <v/>
      </c>
      <c r="H593" s="20" t="str">
        <f t="shared" si="133"/>
        <v/>
      </c>
      <c r="I593" s="20" t="str">
        <f t="shared" si="133"/>
        <v/>
      </c>
      <c r="J593" s="20" t="str">
        <f t="shared" si="133"/>
        <v/>
      </c>
      <c r="K593" s="20" t="str">
        <f t="shared" si="133"/>
        <v/>
      </c>
      <c r="L593" s="20" t="str">
        <f t="shared" si="133"/>
        <v/>
      </c>
      <c r="M593" s="20">
        <f t="shared" si="133"/>
        <v>30165</v>
      </c>
      <c r="N593" s="21">
        <f t="shared" si="133"/>
        <v>39521</v>
      </c>
      <c r="O593" s="21">
        <f t="shared" si="133"/>
        <v>37567</v>
      </c>
      <c r="P593" s="21">
        <f t="shared" si="133"/>
        <v>37760</v>
      </c>
      <c r="Q593" s="21">
        <f t="shared" si="133"/>
        <v>39827</v>
      </c>
      <c r="R593" s="21">
        <f t="shared" ref="L593:R595" si="134">IFERROR(VLOOKUP($B$592,$221:$343,MATCH($T593&amp;"/"&amp;R$348,$219:$219,0),FALSE),"")</f>
        <v>55416</v>
      </c>
      <c r="S593" s="18"/>
      <c r="T593" s="22" t="s">
        <v>260</v>
      </c>
    </row>
    <row r="594" spans="2:20" ht="14" x14ac:dyDescent="0.3">
      <c r="B594" s="20" t="str">
        <f t="shared" si="133"/>
        <v/>
      </c>
      <c r="C594" s="20" t="str">
        <f t="shared" si="133"/>
        <v/>
      </c>
      <c r="D594" s="20" t="str">
        <f t="shared" si="133"/>
        <v/>
      </c>
      <c r="E594" s="20" t="str">
        <f t="shared" si="133"/>
        <v/>
      </c>
      <c r="F594" s="20" t="str">
        <f t="shared" si="133"/>
        <v/>
      </c>
      <c r="G594" s="20" t="str">
        <f t="shared" si="133"/>
        <v/>
      </c>
      <c r="H594" s="20" t="str">
        <f t="shared" si="133"/>
        <v/>
      </c>
      <c r="I594" s="20" t="str">
        <f t="shared" si="133"/>
        <v/>
      </c>
      <c r="J594" s="20" t="str">
        <f t="shared" si="133"/>
        <v/>
      </c>
      <c r="K594" s="20" t="str">
        <f t="shared" si="133"/>
        <v/>
      </c>
      <c r="L594" s="20" t="str">
        <f t="shared" si="134"/>
        <v/>
      </c>
      <c r="M594" s="20">
        <f t="shared" si="134"/>
        <v>61745</v>
      </c>
      <c r="N594" s="21">
        <f t="shared" si="134"/>
        <v>78681</v>
      </c>
      <c r="O594" s="21">
        <f t="shared" si="134"/>
        <v>75195</v>
      </c>
      <c r="P594" s="21">
        <f t="shared" si="134"/>
        <v>77419</v>
      </c>
      <c r="Q594" s="21">
        <f t="shared" si="134"/>
        <v>79816</v>
      </c>
      <c r="R594" s="21">
        <f t="shared" si="134"/>
        <v>109727</v>
      </c>
      <c r="S594" s="18"/>
      <c r="T594" s="22" t="s">
        <v>261</v>
      </c>
    </row>
    <row r="595" spans="2:20" ht="14" x14ac:dyDescent="0.3">
      <c r="B595" s="20" t="str">
        <f t="shared" si="133"/>
        <v/>
      </c>
      <c r="C595" s="20" t="str">
        <f t="shared" si="133"/>
        <v/>
      </c>
      <c r="D595" s="20" t="str">
        <f t="shared" si="133"/>
        <v/>
      </c>
      <c r="E595" s="20" t="str">
        <f t="shared" si="133"/>
        <v/>
      </c>
      <c r="F595" s="20" t="str">
        <f t="shared" si="133"/>
        <v/>
      </c>
      <c r="G595" s="20" t="str">
        <f t="shared" si="133"/>
        <v/>
      </c>
      <c r="H595" s="20" t="str">
        <f t="shared" si="133"/>
        <v/>
      </c>
      <c r="I595" s="20" t="str">
        <f t="shared" si="133"/>
        <v/>
      </c>
      <c r="J595" s="20" t="str">
        <f t="shared" si="133"/>
        <v/>
      </c>
      <c r="K595" s="20" t="str">
        <f t="shared" si="133"/>
        <v/>
      </c>
      <c r="L595" s="20">
        <f t="shared" si="134"/>
        <v>87436</v>
      </c>
      <c r="M595" s="20">
        <f t="shared" si="134"/>
        <v>93950</v>
      </c>
      <c r="N595" s="21">
        <f t="shared" si="134"/>
        <v>117920</v>
      </c>
      <c r="O595" s="21">
        <f t="shared" si="134"/>
        <v>113670</v>
      </c>
      <c r="P595" s="21">
        <f t="shared" si="134"/>
        <v>119231</v>
      </c>
      <c r="Q595" s="21">
        <f t="shared" si="134"/>
        <v>135833</v>
      </c>
      <c r="R595" s="21" t="str">
        <f t="shared" si="134"/>
        <v/>
      </c>
      <c r="S595" s="18"/>
      <c r="T595" s="22" t="s">
        <v>262</v>
      </c>
    </row>
    <row r="596" spans="2:20" ht="14" x14ac:dyDescent="0.3">
      <c r="B596" s="20" t="str">
        <f t="shared" si="133"/>
        <v/>
      </c>
      <c r="C596" s="20" t="str">
        <f t="shared" si="133"/>
        <v/>
      </c>
      <c r="D596" s="20" t="str">
        <f t="shared" si="133"/>
        <v/>
      </c>
      <c r="E596" s="20" t="str">
        <f t="shared" si="133"/>
        <v/>
      </c>
      <c r="F596" s="20" t="str">
        <f t="shared" si="133"/>
        <v/>
      </c>
      <c r="G596" s="20" t="str">
        <f t="shared" si="133"/>
        <v/>
      </c>
      <c r="H596" s="20" t="str">
        <f t="shared" si="133"/>
        <v/>
      </c>
      <c r="I596" s="20" t="str">
        <f t="shared" si="133"/>
        <v/>
      </c>
      <c r="J596" s="20" t="str">
        <f t="shared" si="133"/>
        <v/>
      </c>
      <c r="K596" s="20">
        <f t="shared" si="133"/>
        <v>100877.92</v>
      </c>
      <c r="L596" s="20">
        <f t="shared" si="133"/>
        <v>118190.29</v>
      </c>
      <c r="M596" s="20">
        <f t="shared" si="133"/>
        <v>126352</v>
      </c>
      <c r="N596" s="21">
        <f>IFERROR(VLOOKUP($B$592,$221:$343,MATCH($T596&amp;"/"&amp;N$348,$219:$219,0),FALSE),IFERROR((VLOOKUP($B$592,$221:$343,MATCH($T595&amp;"/"&amp;N$348,$219:$219,0),FALSE)/3)*4,IFERROR(VLOOKUP($B$592,$221:$343,MATCH($T594&amp;"/"&amp;N$348,$219:$219,0),FALSE)*2,IFERROR(VLOOKUP($B$592,$221:$343,MATCH($T593&amp;"/"&amp;N$348,$219:$219,0),FALSE)*4,""))))</f>
        <v>156046</v>
      </c>
      <c r="O596" s="21">
        <f>IFERROR(VLOOKUP($B$592,$221:$343,MATCH($T596&amp;"/"&amp;O$348,$219:$219,0),FALSE),IFERROR((VLOOKUP($B$592,$221:$343,MATCH($T595&amp;"/"&amp;O$348,$219:$219,0),FALSE)/3)*4,IFERROR(VLOOKUP($B$592,$221:$343,MATCH($T594&amp;"/"&amp;O$348,$219:$219,0),FALSE)*2,IFERROR(VLOOKUP($B$592,$221:$343,MATCH($T593&amp;"/"&amp;O$348,$219:$219,0),FALSE)*4,""))))</f>
        <v>151669.20000000001</v>
      </c>
      <c r="P596" s="21">
        <f>IFERROR(VLOOKUP($B$592,$221:$343,MATCH($T596&amp;"/"&amp;P$348,$219:$219,0),FALSE),IFERROR((VLOOKUP($B$592,$221:$343,MATCH($T595&amp;"/"&amp;P$348,$219:$219,0),FALSE)/3)*4,IFERROR(VLOOKUP($B$592,$221:$343,MATCH($T594&amp;"/"&amp;P$348,$219:$219,0),FALSE)*2,IFERROR(VLOOKUP($B$592,$221:$343,MATCH($T593&amp;"/"&amp;P$348,$219:$219,0),FALSE)*4,""))))</f>
        <v>160665.78</v>
      </c>
      <c r="Q596" s="21">
        <f>IFERROR(VLOOKUP($B$592,$221:$343,MATCH($T596&amp;"/"&amp;Q$348,$219:$219,0),FALSE),IFERROR((VLOOKUP($B$592,$221:$343,MATCH($T595&amp;"/"&amp;Q$348,$219:$219,0),FALSE)/3)*4,IFERROR(VLOOKUP($B$592,$221:$343,MATCH($T594&amp;"/"&amp;Q$348,$219:$219,0),FALSE)*2,IFERROR(VLOOKUP($B$592,$221:$343,MATCH($T593&amp;"/"&amp;Q$348,$219:$219,0),FALSE)*4,""))))</f>
        <v>190674.74</v>
      </c>
      <c r="R596" s="21">
        <f>IFERROR(VLOOKUP($B$592,$221:$343,MATCH($T596&amp;"/"&amp;R$348,$219:$219,0),FALSE),IFERROR((VLOOKUP($B$592,$221:$343,MATCH($T595&amp;"/"&amp;R$348,$219:$219,0),FALSE)/3)*4,IFERROR(VLOOKUP($B$592,$221:$343,MATCH($T594&amp;"/"&amp;R$348,$219:$219,0),FALSE)*2,IFERROR(VLOOKUP($B$592,$221:$343,MATCH($T593&amp;"/"&amp;R$348,$219:$219,0),FALSE)*4,""))))</f>
        <v>219454</v>
      </c>
      <c r="S596" s="18"/>
      <c r="T596" s="22" t="s">
        <v>263</v>
      </c>
    </row>
    <row r="597" spans="2:20" ht="14" x14ac:dyDescent="0.3">
      <c r="B597" s="47" t="e">
        <f t="shared" ref="B597:R597" si="135">B596/(B$465+B472)</f>
        <v>#VALUE!</v>
      </c>
      <c r="C597" s="47" t="e">
        <f t="shared" si="135"/>
        <v>#VALUE!</v>
      </c>
      <c r="D597" s="47" t="e">
        <f t="shared" si="135"/>
        <v>#VALUE!</v>
      </c>
      <c r="E597" s="47" t="e">
        <f t="shared" si="135"/>
        <v>#VALUE!</v>
      </c>
      <c r="F597" s="47" t="e">
        <f t="shared" si="135"/>
        <v>#VALUE!</v>
      </c>
      <c r="G597" s="47" t="e">
        <f t="shared" si="135"/>
        <v>#VALUE!</v>
      </c>
      <c r="H597" s="47" t="e">
        <f t="shared" si="135"/>
        <v>#VALUE!</v>
      </c>
      <c r="I597" s="47" t="e">
        <f t="shared" si="135"/>
        <v>#VALUE!</v>
      </c>
      <c r="J597" s="47" t="e">
        <f t="shared" si="135"/>
        <v>#VALUE!</v>
      </c>
      <c r="K597" s="47">
        <f t="shared" si="135"/>
        <v>0.54064677865846089</v>
      </c>
      <c r="L597" s="47">
        <f t="shared" si="135"/>
        <v>0.23907083937405949</v>
      </c>
      <c r="M597" s="47">
        <f t="shared" si="135"/>
        <v>0.11189435427308343</v>
      </c>
      <c r="N597" s="47">
        <f t="shared" si="135"/>
        <v>0.14599620521763862</v>
      </c>
      <c r="O597" s="47">
        <f t="shared" si="135"/>
        <v>0.14158266544071196</v>
      </c>
      <c r="P597" s="47">
        <f t="shared" si="135"/>
        <v>0.11990273585646948</v>
      </c>
      <c r="Q597" s="47">
        <f t="shared" si="135"/>
        <v>9.8766289648535927E-2</v>
      </c>
      <c r="R597" s="47">
        <f t="shared" si="135"/>
        <v>9.614422466101509E-2</v>
      </c>
      <c r="S597" s="18"/>
      <c r="T597" s="24" t="s">
        <v>264</v>
      </c>
    </row>
    <row r="598" spans="2:20" ht="14" x14ac:dyDescent="0.3">
      <c r="B598" s="194" t="s">
        <v>226</v>
      </c>
      <c r="C598" s="195"/>
      <c r="D598" s="195"/>
      <c r="E598" s="195"/>
      <c r="F598" s="195"/>
      <c r="G598" s="195"/>
      <c r="H598" s="195"/>
      <c r="I598" s="195"/>
      <c r="J598" s="195"/>
      <c r="K598" s="195"/>
      <c r="L598" s="195"/>
      <c r="M598" s="195"/>
      <c r="N598" s="195"/>
      <c r="O598" s="17"/>
      <c r="P598" s="17"/>
      <c r="Q598" s="17"/>
      <c r="R598" s="17"/>
    </row>
    <row r="599" spans="2:20" ht="14" x14ac:dyDescent="0.3">
      <c r="B599" s="20" t="str">
        <f t="shared" ref="B599:Q602" si="136">IFERROR(VLOOKUP($B$598,$221:$343,MATCH($T599&amp;"/"&amp;B$348,$219:$219,0),FALSE),"")</f>
        <v/>
      </c>
      <c r="C599" s="20" t="str">
        <f t="shared" si="136"/>
        <v/>
      </c>
      <c r="D599" s="20" t="str">
        <f t="shared" si="136"/>
        <v/>
      </c>
      <c r="E599" s="20" t="str">
        <f t="shared" si="136"/>
        <v/>
      </c>
      <c r="F599" s="20" t="str">
        <f t="shared" si="136"/>
        <v/>
      </c>
      <c r="G599" s="20" t="str">
        <f t="shared" si="136"/>
        <v/>
      </c>
      <c r="H599" s="20" t="str">
        <f t="shared" si="136"/>
        <v/>
      </c>
      <c r="I599" s="20" t="str">
        <f t="shared" si="136"/>
        <v/>
      </c>
      <c r="J599" s="20" t="str">
        <f t="shared" si="136"/>
        <v/>
      </c>
      <c r="K599" s="20" t="str">
        <f t="shared" si="136"/>
        <v/>
      </c>
      <c r="L599" s="20" t="str">
        <f t="shared" si="136"/>
        <v/>
      </c>
      <c r="M599" s="20">
        <f t="shared" si="136"/>
        <v>44874</v>
      </c>
      <c r="N599" s="21">
        <f t="shared" si="136"/>
        <v>-21566</v>
      </c>
      <c r="O599" s="21">
        <f t="shared" si="136"/>
        <v>70457</v>
      </c>
      <c r="P599" s="21">
        <f t="shared" si="136"/>
        <v>20342</v>
      </c>
      <c r="Q599" s="21">
        <f t="shared" si="136"/>
        <v>272208</v>
      </c>
      <c r="R599" s="21">
        <f t="shared" ref="L599:R602" si="137">IFERROR(VLOOKUP($B$598,$221:$343,MATCH($T599&amp;"/"&amp;R$348,$219:$219,0),FALSE),"")</f>
        <v>263032</v>
      </c>
      <c r="S599" s="18"/>
      <c r="T599" s="22" t="s">
        <v>260</v>
      </c>
    </row>
    <row r="600" spans="2:20" ht="14" x14ac:dyDescent="0.3">
      <c r="B600" s="20" t="str">
        <f t="shared" si="136"/>
        <v/>
      </c>
      <c r="C600" s="20" t="str">
        <f t="shared" si="136"/>
        <v/>
      </c>
      <c r="D600" s="20" t="str">
        <f t="shared" si="136"/>
        <v/>
      </c>
      <c r="E600" s="20" t="str">
        <f t="shared" si="136"/>
        <v/>
      </c>
      <c r="F600" s="20" t="str">
        <f t="shared" si="136"/>
        <v/>
      </c>
      <c r="G600" s="20" t="str">
        <f t="shared" si="136"/>
        <v/>
      </c>
      <c r="H600" s="20" t="str">
        <f t="shared" si="136"/>
        <v/>
      </c>
      <c r="I600" s="20" t="str">
        <f t="shared" si="136"/>
        <v/>
      </c>
      <c r="J600" s="20" t="str">
        <f t="shared" si="136"/>
        <v/>
      </c>
      <c r="K600" s="20" t="str">
        <f t="shared" si="136"/>
        <v/>
      </c>
      <c r="L600" s="20" t="str">
        <f t="shared" si="137"/>
        <v/>
      </c>
      <c r="M600" s="20">
        <f t="shared" si="137"/>
        <v>361687</v>
      </c>
      <c r="N600" s="21">
        <f t="shared" si="137"/>
        <v>128391</v>
      </c>
      <c r="O600" s="21">
        <f t="shared" si="137"/>
        <v>84850</v>
      </c>
      <c r="P600" s="21">
        <f t="shared" si="137"/>
        <v>293843</v>
      </c>
      <c r="Q600" s="21">
        <f t="shared" si="137"/>
        <v>591313</v>
      </c>
      <c r="R600" s="21">
        <f t="shared" si="137"/>
        <v>963467</v>
      </c>
      <c r="S600" s="18"/>
      <c r="T600" s="22" t="s">
        <v>261</v>
      </c>
    </row>
    <row r="601" spans="2:20" ht="14" x14ac:dyDescent="0.3">
      <c r="B601" s="20" t="str">
        <f t="shared" si="136"/>
        <v/>
      </c>
      <c r="C601" s="20" t="str">
        <f t="shared" si="136"/>
        <v/>
      </c>
      <c r="D601" s="20" t="str">
        <f t="shared" si="136"/>
        <v/>
      </c>
      <c r="E601" s="20" t="str">
        <f t="shared" si="136"/>
        <v/>
      </c>
      <c r="F601" s="20" t="str">
        <f t="shared" si="136"/>
        <v/>
      </c>
      <c r="G601" s="20" t="str">
        <f t="shared" si="136"/>
        <v/>
      </c>
      <c r="H601" s="20" t="str">
        <f t="shared" si="136"/>
        <v/>
      </c>
      <c r="I601" s="20" t="str">
        <f t="shared" si="136"/>
        <v/>
      </c>
      <c r="J601" s="20" t="str">
        <f t="shared" si="136"/>
        <v/>
      </c>
      <c r="K601" s="20" t="str">
        <f t="shared" si="136"/>
        <v/>
      </c>
      <c r="L601" s="20">
        <f t="shared" si="137"/>
        <v>293353</v>
      </c>
      <c r="M601" s="20">
        <f t="shared" si="137"/>
        <v>347608</v>
      </c>
      <c r="N601" s="21">
        <f t="shared" si="137"/>
        <v>302975</v>
      </c>
      <c r="O601" s="21">
        <f t="shared" si="137"/>
        <v>335974</v>
      </c>
      <c r="P601" s="21">
        <f t="shared" si="137"/>
        <v>530703</v>
      </c>
      <c r="Q601" s="21">
        <f t="shared" si="137"/>
        <v>995089</v>
      </c>
      <c r="R601" s="21" t="str">
        <f t="shared" si="137"/>
        <v/>
      </c>
      <c r="S601" s="18"/>
      <c r="T601" s="22" t="s">
        <v>262</v>
      </c>
    </row>
    <row r="602" spans="2:20" ht="14" x14ac:dyDescent="0.3">
      <c r="B602" s="20" t="str">
        <f t="shared" si="136"/>
        <v/>
      </c>
      <c r="C602" s="20" t="str">
        <f t="shared" si="136"/>
        <v/>
      </c>
      <c r="D602" s="20" t="str">
        <f t="shared" si="136"/>
        <v/>
      </c>
      <c r="E602" s="20" t="str">
        <f t="shared" si="136"/>
        <v/>
      </c>
      <c r="F602" s="20" t="str">
        <f t="shared" si="136"/>
        <v/>
      </c>
      <c r="G602" s="20" t="str">
        <f t="shared" si="136"/>
        <v/>
      </c>
      <c r="H602" s="20" t="str">
        <f t="shared" si="136"/>
        <v/>
      </c>
      <c r="I602" s="20" t="str">
        <f t="shared" si="136"/>
        <v/>
      </c>
      <c r="J602" s="20" t="str">
        <f t="shared" si="136"/>
        <v/>
      </c>
      <c r="K602" s="20">
        <f t="shared" si="136"/>
        <v>225182.72</v>
      </c>
      <c r="L602" s="20">
        <f t="shared" si="137"/>
        <v>295384.99</v>
      </c>
      <c r="M602" s="20">
        <f t="shared" si="137"/>
        <v>363161</v>
      </c>
      <c r="N602" s="21">
        <f t="shared" si="137"/>
        <v>347673</v>
      </c>
      <c r="O602" s="21">
        <f t="shared" si="137"/>
        <v>428707.87</v>
      </c>
      <c r="P602" s="21">
        <f t="shared" si="137"/>
        <v>700300.05</v>
      </c>
      <c r="Q602" s="21">
        <f t="shared" si="137"/>
        <v>1169754.23</v>
      </c>
      <c r="R602" s="21" t="str">
        <f t="shared" si="137"/>
        <v/>
      </c>
      <c r="S602" s="18"/>
      <c r="T602" s="22" t="s">
        <v>263</v>
      </c>
    </row>
    <row r="603" spans="2:20" ht="14" x14ac:dyDescent="0.3">
      <c r="B603" s="53" t="e">
        <f t="shared" ref="B603:M603" si="138">B602/B$588</f>
        <v>#VALUE!</v>
      </c>
      <c r="C603" s="53" t="e">
        <f t="shared" si="138"/>
        <v>#VALUE!</v>
      </c>
      <c r="D603" s="53" t="e">
        <f t="shared" si="138"/>
        <v>#VALUE!</v>
      </c>
      <c r="E603" s="53" t="e">
        <f t="shared" si="138"/>
        <v>#VALUE!</v>
      </c>
      <c r="F603" s="53" t="e">
        <f t="shared" si="138"/>
        <v>#VALUE!</v>
      </c>
      <c r="G603" s="53" t="e">
        <f t="shared" si="138"/>
        <v>#VALUE!</v>
      </c>
      <c r="H603" s="53" t="e">
        <f t="shared" si="138"/>
        <v>#VALUE!</v>
      </c>
      <c r="I603" s="53" t="e">
        <f t="shared" si="138"/>
        <v>#VALUE!</v>
      </c>
      <c r="J603" s="53" t="e">
        <f t="shared" si="138"/>
        <v>#VALUE!</v>
      </c>
      <c r="K603" s="53">
        <f t="shared" si="138"/>
        <v>50.272528375349395</v>
      </c>
      <c r="L603" s="53">
        <f t="shared" si="138"/>
        <v>4.9371383767689316</v>
      </c>
      <c r="M603" s="53">
        <f t="shared" si="138"/>
        <v>1.6441998605539809</v>
      </c>
      <c r="N603" s="53">
        <f>IFERROR(N602/N$588,IFERROR(N601/N$588,IFERROR(N600/N$588,N599/N$588)))</f>
        <v>2.173866556620585</v>
      </c>
      <c r="O603" s="53">
        <f>IFERROR(O602/O$588,IFERROR(O601/O$588,IFERROR(O600/O$588,O599/O$588)))</f>
        <v>2.0536587172164338</v>
      </c>
      <c r="P603" s="53">
        <f>IFERROR(P602/P$588,IFERROR(P601/P$588,IFERROR(P600/P$588,P599/P$588)))</f>
        <v>1.896411141689524</v>
      </c>
      <c r="Q603" s="53">
        <f>IFERROR(Q602/Q$588,IFERROR(Q601/Q$588,IFERROR(Q600/Q$588,Q599/Q$588)))</f>
        <v>1.7899070752770145</v>
      </c>
      <c r="R603" s="53">
        <f>IFERROR(R602/R$588,IFERROR(R601/R$588,IFERROR(R600/R$588,R599/R$588)))</f>
        <v>1.1424853078590502</v>
      </c>
      <c r="S603" s="18"/>
      <c r="T603" s="24" t="s">
        <v>285</v>
      </c>
    </row>
    <row r="604" spans="2:20" ht="14" x14ac:dyDescent="0.3">
      <c r="B604" s="186" t="s">
        <v>286</v>
      </c>
      <c r="C604" s="187"/>
      <c r="D604" s="187"/>
      <c r="E604" s="187"/>
      <c r="F604" s="187"/>
      <c r="G604" s="187"/>
      <c r="H604" s="187"/>
      <c r="I604" s="187"/>
      <c r="J604" s="187"/>
      <c r="K604" s="187"/>
      <c r="L604" s="187"/>
      <c r="M604" s="187"/>
      <c r="N604" s="187"/>
      <c r="O604" s="33"/>
      <c r="P604" s="33"/>
      <c r="Q604" s="33"/>
      <c r="R604" s="33"/>
    </row>
    <row r="605" spans="2:20" ht="14" x14ac:dyDescent="0.3">
      <c r="B605" s="20" t="str">
        <f>IFERROR(B599+B611,"")</f>
        <v/>
      </c>
      <c r="C605" s="20" t="str">
        <f t="shared" ref="C605:R608" si="139">IFERROR(C599+C611,"")</f>
        <v/>
      </c>
      <c r="D605" s="20" t="str">
        <f t="shared" si="139"/>
        <v/>
      </c>
      <c r="E605" s="20" t="str">
        <f t="shared" si="139"/>
        <v/>
      </c>
      <c r="F605" s="20" t="str">
        <f t="shared" si="139"/>
        <v/>
      </c>
      <c r="G605" s="20" t="str">
        <f t="shared" si="139"/>
        <v/>
      </c>
      <c r="H605" s="20" t="str">
        <f t="shared" si="139"/>
        <v/>
      </c>
      <c r="I605" s="20" t="str">
        <f t="shared" si="139"/>
        <v/>
      </c>
      <c r="J605" s="20" t="str">
        <f t="shared" si="139"/>
        <v/>
      </c>
      <c r="K605" s="20" t="str">
        <f t="shared" si="139"/>
        <v/>
      </c>
      <c r="L605" s="20" t="str">
        <f t="shared" si="139"/>
        <v/>
      </c>
      <c r="M605" s="20">
        <f t="shared" si="139"/>
        <v>26620</v>
      </c>
      <c r="N605" s="21">
        <f t="shared" si="139"/>
        <v>-57040</v>
      </c>
      <c r="O605" s="21">
        <f t="shared" si="139"/>
        <v>12795</v>
      </c>
      <c r="P605" s="21">
        <f t="shared" si="139"/>
        <v>-6662</v>
      </c>
      <c r="Q605" s="21">
        <f t="shared" si="139"/>
        <v>44348</v>
      </c>
      <c r="R605" s="21">
        <f t="shared" si="139"/>
        <v>82448</v>
      </c>
      <c r="S605" s="18"/>
      <c r="T605" s="22" t="s">
        <v>260</v>
      </c>
    </row>
    <row r="606" spans="2:20" ht="14" x14ac:dyDescent="0.3">
      <c r="B606" s="20" t="str">
        <f t="shared" ref="B606:N608" si="140">IFERROR(B600+B612,"")</f>
        <v/>
      </c>
      <c r="C606" s="20" t="str">
        <f t="shared" si="140"/>
        <v/>
      </c>
      <c r="D606" s="20" t="str">
        <f t="shared" si="140"/>
        <v/>
      </c>
      <c r="E606" s="20" t="str">
        <f t="shared" si="140"/>
        <v/>
      </c>
      <c r="F606" s="20" t="str">
        <f t="shared" si="140"/>
        <v/>
      </c>
      <c r="G606" s="20" t="str">
        <f t="shared" si="140"/>
        <v/>
      </c>
      <c r="H606" s="20" t="str">
        <f t="shared" si="140"/>
        <v/>
      </c>
      <c r="I606" s="20" t="str">
        <f t="shared" si="140"/>
        <v/>
      </c>
      <c r="J606" s="20" t="str">
        <f t="shared" si="140"/>
        <v/>
      </c>
      <c r="K606" s="20" t="str">
        <f t="shared" si="140"/>
        <v/>
      </c>
      <c r="L606" s="20" t="str">
        <f t="shared" si="140"/>
        <v/>
      </c>
      <c r="M606" s="20">
        <f t="shared" si="140"/>
        <v>338754</v>
      </c>
      <c r="N606" s="21">
        <f t="shared" si="140"/>
        <v>79723</v>
      </c>
      <c r="O606" s="21">
        <f t="shared" si="139"/>
        <v>-113626</v>
      </c>
      <c r="P606" s="21">
        <f t="shared" si="139"/>
        <v>157851</v>
      </c>
      <c r="Q606" s="21">
        <f t="shared" si="139"/>
        <v>165459</v>
      </c>
      <c r="R606" s="21">
        <f t="shared" si="139"/>
        <v>747804</v>
      </c>
      <c r="S606" s="18"/>
      <c r="T606" s="22" t="s">
        <v>261</v>
      </c>
    </row>
    <row r="607" spans="2:20" ht="14" x14ac:dyDescent="0.3">
      <c r="B607" s="20" t="str">
        <f t="shared" si="140"/>
        <v/>
      </c>
      <c r="C607" s="20" t="str">
        <f t="shared" si="140"/>
        <v/>
      </c>
      <c r="D607" s="20" t="str">
        <f t="shared" si="140"/>
        <v/>
      </c>
      <c r="E607" s="20" t="str">
        <f t="shared" si="140"/>
        <v/>
      </c>
      <c r="F607" s="20" t="str">
        <f t="shared" si="140"/>
        <v/>
      </c>
      <c r="G607" s="20" t="str">
        <f t="shared" si="140"/>
        <v/>
      </c>
      <c r="H607" s="20" t="str">
        <f t="shared" si="140"/>
        <v/>
      </c>
      <c r="I607" s="20" t="str">
        <f t="shared" si="140"/>
        <v/>
      </c>
      <c r="J607" s="20" t="str">
        <f t="shared" si="140"/>
        <v/>
      </c>
      <c r="K607" s="20" t="str">
        <f t="shared" si="140"/>
        <v/>
      </c>
      <c r="L607" s="20">
        <f t="shared" si="140"/>
        <v>225757</v>
      </c>
      <c r="M607" s="20">
        <f t="shared" si="140"/>
        <v>196818</v>
      </c>
      <c r="N607" s="21">
        <f t="shared" si="140"/>
        <v>206771</v>
      </c>
      <c r="O607" s="21">
        <f t="shared" si="139"/>
        <v>-69707</v>
      </c>
      <c r="P607" s="21">
        <f t="shared" si="139"/>
        <v>308432</v>
      </c>
      <c r="Q607" s="21">
        <f t="shared" si="139"/>
        <v>338962</v>
      </c>
      <c r="R607" s="21" t="str">
        <f t="shared" si="139"/>
        <v/>
      </c>
      <c r="S607" s="18"/>
      <c r="T607" s="22" t="s">
        <v>262</v>
      </c>
    </row>
    <row r="608" spans="2:20" ht="14" x14ac:dyDescent="0.3">
      <c r="B608" s="20" t="str">
        <f t="shared" si="140"/>
        <v/>
      </c>
      <c r="C608" s="38" t="str">
        <f t="shared" si="140"/>
        <v/>
      </c>
      <c r="D608" s="38" t="str">
        <f t="shared" si="140"/>
        <v/>
      </c>
      <c r="E608" s="38" t="str">
        <f t="shared" si="140"/>
        <v/>
      </c>
      <c r="F608" s="38" t="str">
        <f t="shared" si="140"/>
        <v/>
      </c>
      <c r="G608" s="38" t="str">
        <f t="shared" si="140"/>
        <v/>
      </c>
      <c r="H608" s="38" t="str">
        <f t="shared" si="140"/>
        <v/>
      </c>
      <c r="I608" s="38" t="str">
        <f t="shared" si="140"/>
        <v/>
      </c>
      <c r="J608" s="38" t="str">
        <f t="shared" si="140"/>
        <v/>
      </c>
      <c r="K608" s="38">
        <f t="shared" si="140"/>
        <v>-131978.85</v>
      </c>
      <c r="L608" s="38">
        <f t="shared" si="140"/>
        <v>208688.81</v>
      </c>
      <c r="M608" s="38">
        <f t="shared" si="140"/>
        <v>196837</v>
      </c>
      <c r="N608" s="38">
        <f t="shared" si="140"/>
        <v>58752</v>
      </c>
      <c r="O608" s="38">
        <f t="shared" si="139"/>
        <v>-144485.78000000003</v>
      </c>
      <c r="P608" s="38">
        <f t="shared" si="139"/>
        <v>170857.22000000009</v>
      </c>
      <c r="Q608" s="38">
        <f t="shared" si="139"/>
        <v>466947.4</v>
      </c>
      <c r="R608" s="38" t="str">
        <f t="shared" si="139"/>
        <v/>
      </c>
      <c r="S608" s="18"/>
      <c r="T608" s="22" t="s">
        <v>263</v>
      </c>
    </row>
    <row r="609" spans="2:20" ht="14" x14ac:dyDescent="0.3">
      <c r="B609" s="196" t="s">
        <v>287</v>
      </c>
      <c r="C609" s="197"/>
      <c r="D609" s="197"/>
      <c r="E609" s="197"/>
      <c r="F609" s="197"/>
      <c r="G609" s="197"/>
      <c r="H609" s="197"/>
      <c r="I609" s="197"/>
      <c r="J609" s="197"/>
      <c r="K609" s="197"/>
      <c r="L609" s="197"/>
      <c r="M609" s="197"/>
      <c r="N609" s="197"/>
      <c r="O609" s="54"/>
      <c r="P609" s="54"/>
      <c r="Q609" s="54"/>
      <c r="R609" s="54"/>
      <c r="S609" s="18"/>
      <c r="T609" s="22"/>
    </row>
    <row r="610" spans="2:20" ht="14" x14ac:dyDescent="0.3">
      <c r="B610" s="198" t="s">
        <v>234</v>
      </c>
      <c r="C610" s="199"/>
      <c r="D610" s="199"/>
      <c r="E610" s="199"/>
      <c r="F610" s="199"/>
      <c r="G610" s="199"/>
      <c r="H610" s="199"/>
      <c r="I610" s="199"/>
      <c r="J610" s="199"/>
      <c r="K610" s="199"/>
      <c r="L610" s="199"/>
      <c r="M610" s="199"/>
      <c r="N610" s="199"/>
      <c r="O610" s="27"/>
      <c r="P610" s="27"/>
      <c r="Q610" s="27"/>
      <c r="R610" s="27"/>
    </row>
    <row r="611" spans="2:20" ht="14" x14ac:dyDescent="0.3">
      <c r="B611" s="20" t="str">
        <f t="shared" ref="B611:Q614" si="141">IFERROR(VLOOKUP($B$610,$221:$343,MATCH($T611&amp;"/"&amp;B$348,$219:$219,0),FALSE),"")</f>
        <v/>
      </c>
      <c r="C611" s="20" t="str">
        <f t="shared" si="141"/>
        <v/>
      </c>
      <c r="D611" s="20" t="str">
        <f t="shared" si="141"/>
        <v/>
      </c>
      <c r="E611" s="20" t="str">
        <f t="shared" si="141"/>
        <v/>
      </c>
      <c r="F611" s="20" t="str">
        <f t="shared" si="141"/>
        <v/>
      </c>
      <c r="G611" s="20" t="str">
        <f t="shared" si="141"/>
        <v/>
      </c>
      <c r="H611" s="20" t="str">
        <f t="shared" si="141"/>
        <v/>
      </c>
      <c r="I611" s="20" t="str">
        <f t="shared" si="141"/>
        <v/>
      </c>
      <c r="J611" s="20" t="str">
        <f t="shared" si="141"/>
        <v/>
      </c>
      <c r="K611" s="20" t="str">
        <f t="shared" si="141"/>
        <v/>
      </c>
      <c r="L611" s="20" t="str">
        <f t="shared" si="141"/>
        <v/>
      </c>
      <c r="M611" s="20">
        <f t="shared" si="141"/>
        <v>-18254</v>
      </c>
      <c r="N611" s="21">
        <f t="shared" si="141"/>
        <v>-35474</v>
      </c>
      <c r="O611" s="21">
        <f t="shared" si="141"/>
        <v>-57662</v>
      </c>
      <c r="P611" s="21">
        <f t="shared" si="141"/>
        <v>-27004</v>
      </c>
      <c r="Q611" s="21">
        <f t="shared" si="141"/>
        <v>-227860</v>
      </c>
      <c r="R611" s="21">
        <f t="shared" ref="L611:R614" si="142">IFERROR(VLOOKUP($B$610,$221:$343,MATCH($T611&amp;"/"&amp;R$348,$219:$219,0),FALSE),"")</f>
        <v>-180584</v>
      </c>
      <c r="S611" s="18"/>
      <c r="T611" s="22" t="s">
        <v>260</v>
      </c>
    </row>
    <row r="612" spans="2:20" ht="14" x14ac:dyDescent="0.3">
      <c r="B612" s="20" t="str">
        <f t="shared" si="141"/>
        <v/>
      </c>
      <c r="C612" s="20" t="str">
        <f t="shared" si="141"/>
        <v/>
      </c>
      <c r="D612" s="20" t="str">
        <f t="shared" si="141"/>
        <v/>
      </c>
      <c r="E612" s="20" t="str">
        <f t="shared" si="141"/>
        <v/>
      </c>
      <c r="F612" s="20" t="str">
        <f t="shared" si="141"/>
        <v/>
      </c>
      <c r="G612" s="20" t="str">
        <f t="shared" si="141"/>
        <v/>
      </c>
      <c r="H612" s="20" t="str">
        <f t="shared" si="141"/>
        <v/>
      </c>
      <c r="I612" s="20" t="str">
        <f t="shared" si="141"/>
        <v/>
      </c>
      <c r="J612" s="20" t="str">
        <f t="shared" si="141"/>
        <v/>
      </c>
      <c r="K612" s="20" t="str">
        <f t="shared" si="141"/>
        <v/>
      </c>
      <c r="L612" s="20" t="str">
        <f t="shared" si="142"/>
        <v/>
      </c>
      <c r="M612" s="20">
        <f t="shared" si="142"/>
        <v>-22933</v>
      </c>
      <c r="N612" s="21">
        <f t="shared" si="142"/>
        <v>-48668</v>
      </c>
      <c r="O612" s="21">
        <f t="shared" si="142"/>
        <v>-198476</v>
      </c>
      <c r="P612" s="21">
        <f t="shared" si="142"/>
        <v>-135992</v>
      </c>
      <c r="Q612" s="21">
        <f t="shared" si="142"/>
        <v>-425854</v>
      </c>
      <c r="R612" s="21">
        <f t="shared" si="142"/>
        <v>-215663</v>
      </c>
      <c r="S612" s="18"/>
      <c r="T612" s="22" t="s">
        <v>261</v>
      </c>
    </row>
    <row r="613" spans="2:20" ht="14" x14ac:dyDescent="0.3">
      <c r="B613" s="20" t="str">
        <f t="shared" si="141"/>
        <v/>
      </c>
      <c r="C613" s="20" t="str">
        <f t="shared" si="141"/>
        <v/>
      </c>
      <c r="D613" s="20" t="str">
        <f t="shared" si="141"/>
        <v/>
      </c>
      <c r="E613" s="20" t="str">
        <f t="shared" si="141"/>
        <v/>
      </c>
      <c r="F613" s="20" t="str">
        <f t="shared" si="141"/>
        <v/>
      </c>
      <c r="G613" s="20" t="str">
        <f t="shared" si="141"/>
        <v/>
      </c>
      <c r="H613" s="20" t="str">
        <f t="shared" si="141"/>
        <v/>
      </c>
      <c r="I613" s="20" t="str">
        <f t="shared" si="141"/>
        <v/>
      </c>
      <c r="J613" s="20" t="str">
        <f t="shared" si="141"/>
        <v/>
      </c>
      <c r="K613" s="20" t="str">
        <f t="shared" si="141"/>
        <v/>
      </c>
      <c r="L613" s="20">
        <f t="shared" si="142"/>
        <v>-67596</v>
      </c>
      <c r="M613" s="20">
        <f t="shared" si="142"/>
        <v>-150790</v>
      </c>
      <c r="N613" s="21">
        <f t="shared" si="142"/>
        <v>-96204</v>
      </c>
      <c r="O613" s="21">
        <f t="shared" si="142"/>
        <v>-405681</v>
      </c>
      <c r="P613" s="21">
        <f t="shared" si="142"/>
        <v>-222271</v>
      </c>
      <c r="Q613" s="21">
        <f t="shared" si="142"/>
        <v>-656127</v>
      </c>
      <c r="R613" s="21" t="str">
        <f t="shared" si="142"/>
        <v/>
      </c>
      <c r="S613" s="18"/>
      <c r="T613" s="22" t="s">
        <v>262</v>
      </c>
    </row>
    <row r="614" spans="2:20" ht="14" x14ac:dyDescent="0.3">
      <c r="B614" s="20" t="str">
        <f t="shared" si="141"/>
        <v/>
      </c>
      <c r="C614" s="20" t="str">
        <f t="shared" si="141"/>
        <v/>
      </c>
      <c r="D614" s="20" t="str">
        <f t="shared" si="141"/>
        <v/>
      </c>
      <c r="E614" s="20" t="str">
        <f t="shared" si="141"/>
        <v/>
      </c>
      <c r="F614" s="20" t="str">
        <f t="shared" si="141"/>
        <v/>
      </c>
      <c r="G614" s="20" t="str">
        <f t="shared" si="141"/>
        <v/>
      </c>
      <c r="H614" s="20" t="str">
        <f t="shared" si="141"/>
        <v/>
      </c>
      <c r="I614" s="20" t="str">
        <f t="shared" si="141"/>
        <v/>
      </c>
      <c r="J614" s="20" t="str">
        <f t="shared" si="141"/>
        <v/>
      </c>
      <c r="K614" s="20">
        <f t="shared" si="141"/>
        <v>-357161.57</v>
      </c>
      <c r="L614" s="20">
        <f t="shared" si="142"/>
        <v>-86696.18</v>
      </c>
      <c r="M614" s="20">
        <f t="shared" si="142"/>
        <v>-166324</v>
      </c>
      <c r="N614" s="21">
        <f t="shared" si="142"/>
        <v>-288921</v>
      </c>
      <c r="O614" s="21">
        <f t="shared" si="142"/>
        <v>-573193.65</v>
      </c>
      <c r="P614" s="21">
        <f t="shared" si="142"/>
        <v>-529442.82999999996</v>
      </c>
      <c r="Q614" s="21">
        <f t="shared" si="142"/>
        <v>-702806.83</v>
      </c>
      <c r="R614" s="21" t="str">
        <f t="shared" si="142"/>
        <v/>
      </c>
      <c r="S614" s="18"/>
      <c r="T614" s="22" t="s">
        <v>263</v>
      </c>
    </row>
    <row r="615" spans="2:20" ht="14" x14ac:dyDescent="0.3">
      <c r="B615" s="184" t="s">
        <v>238</v>
      </c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50"/>
      <c r="P615" s="50"/>
      <c r="Q615" s="50"/>
      <c r="R615" s="50"/>
    </row>
    <row r="616" spans="2:20" ht="14" x14ac:dyDescent="0.3">
      <c r="B616" s="20" t="str">
        <f t="shared" ref="B616:Q619" si="143">IFERROR(VLOOKUP($B$615,$221:$343,MATCH($T616&amp;"/"&amp;B$348,$219:$219,0),FALSE),"")</f>
        <v/>
      </c>
      <c r="C616" s="20" t="str">
        <f t="shared" si="143"/>
        <v/>
      </c>
      <c r="D616" s="20" t="str">
        <f t="shared" si="143"/>
        <v/>
      </c>
      <c r="E616" s="20" t="str">
        <f t="shared" si="143"/>
        <v/>
      </c>
      <c r="F616" s="20" t="str">
        <f t="shared" si="143"/>
        <v/>
      </c>
      <c r="G616" s="20" t="str">
        <f t="shared" si="143"/>
        <v/>
      </c>
      <c r="H616" s="20" t="str">
        <f t="shared" si="143"/>
        <v/>
      </c>
      <c r="I616" s="20" t="str">
        <f t="shared" si="143"/>
        <v/>
      </c>
      <c r="J616" s="20" t="str">
        <f t="shared" si="143"/>
        <v/>
      </c>
      <c r="K616" s="20" t="str">
        <f t="shared" si="143"/>
        <v/>
      </c>
      <c r="L616" s="20" t="str">
        <f t="shared" si="143"/>
        <v/>
      </c>
      <c r="M616" s="20">
        <f t="shared" si="143"/>
        <v>-62200</v>
      </c>
      <c r="N616" s="21">
        <f t="shared" si="143"/>
        <v>221783</v>
      </c>
      <c r="O616" s="21">
        <f t="shared" si="143"/>
        <v>-264739</v>
      </c>
      <c r="P616" s="21">
        <f t="shared" si="143"/>
        <v>198656</v>
      </c>
      <c r="Q616" s="21">
        <f t="shared" si="143"/>
        <v>76354</v>
      </c>
      <c r="R616" s="21">
        <f t="shared" ref="L616:R619" si="144">IFERROR(VLOOKUP($B$615,$221:$343,MATCH($T616&amp;"/"&amp;R$348,$219:$219,0),FALSE),"")</f>
        <v>-306662</v>
      </c>
      <c r="S616" s="18"/>
      <c r="T616" s="22" t="s">
        <v>260</v>
      </c>
    </row>
    <row r="617" spans="2:20" ht="14" x14ac:dyDescent="0.3">
      <c r="B617" s="20" t="str">
        <f t="shared" si="143"/>
        <v/>
      </c>
      <c r="C617" s="20" t="str">
        <f t="shared" si="143"/>
        <v/>
      </c>
      <c r="D617" s="20" t="str">
        <f t="shared" si="143"/>
        <v/>
      </c>
      <c r="E617" s="20" t="str">
        <f t="shared" si="143"/>
        <v/>
      </c>
      <c r="F617" s="20" t="str">
        <f t="shared" si="143"/>
        <v/>
      </c>
      <c r="G617" s="20" t="str">
        <f t="shared" si="143"/>
        <v/>
      </c>
      <c r="H617" s="20" t="str">
        <f t="shared" si="143"/>
        <v/>
      </c>
      <c r="I617" s="20" t="str">
        <f t="shared" si="143"/>
        <v/>
      </c>
      <c r="J617" s="20" t="str">
        <f t="shared" si="143"/>
        <v/>
      </c>
      <c r="K617" s="20" t="str">
        <f t="shared" si="143"/>
        <v/>
      </c>
      <c r="L617" s="20" t="str">
        <f t="shared" si="144"/>
        <v/>
      </c>
      <c r="M617" s="20">
        <f t="shared" si="144"/>
        <v>-294937</v>
      </c>
      <c r="N617" s="21">
        <f t="shared" si="144"/>
        <v>212105</v>
      </c>
      <c r="O617" s="21">
        <f t="shared" si="144"/>
        <v>-233916</v>
      </c>
      <c r="P617" s="21">
        <f t="shared" si="144"/>
        <v>40577</v>
      </c>
      <c r="Q617" s="21">
        <f t="shared" si="144"/>
        <v>-308304</v>
      </c>
      <c r="R617" s="21">
        <f t="shared" si="144"/>
        <v>-807686</v>
      </c>
      <c r="S617" s="18"/>
      <c r="T617" s="22" t="s">
        <v>261</v>
      </c>
    </row>
    <row r="618" spans="2:20" ht="14" x14ac:dyDescent="0.3">
      <c r="B618" s="20" t="str">
        <f t="shared" si="143"/>
        <v/>
      </c>
      <c r="C618" s="20" t="str">
        <f t="shared" si="143"/>
        <v/>
      </c>
      <c r="D618" s="20" t="str">
        <f t="shared" si="143"/>
        <v/>
      </c>
      <c r="E618" s="20" t="str">
        <f t="shared" si="143"/>
        <v/>
      </c>
      <c r="F618" s="20" t="str">
        <f t="shared" si="143"/>
        <v/>
      </c>
      <c r="G618" s="20" t="str">
        <f t="shared" si="143"/>
        <v/>
      </c>
      <c r="H618" s="20" t="str">
        <f t="shared" si="143"/>
        <v/>
      </c>
      <c r="I618" s="20" t="str">
        <f t="shared" si="143"/>
        <v/>
      </c>
      <c r="J618" s="20" t="str">
        <f t="shared" si="143"/>
        <v/>
      </c>
      <c r="K618" s="20" t="str">
        <f t="shared" si="143"/>
        <v/>
      </c>
      <c r="L618" s="20">
        <f t="shared" si="144"/>
        <v>-276154</v>
      </c>
      <c r="M618" s="20">
        <f t="shared" si="144"/>
        <v>-487535</v>
      </c>
      <c r="N618" s="21">
        <f t="shared" si="144"/>
        <v>-29310</v>
      </c>
      <c r="O618" s="21">
        <f t="shared" si="144"/>
        <v>-559925</v>
      </c>
      <c r="P618" s="21">
        <f t="shared" si="144"/>
        <v>-327275</v>
      </c>
      <c r="Q618" s="21">
        <f t="shared" si="144"/>
        <v>-717666</v>
      </c>
      <c r="R618" s="21" t="str">
        <f t="shared" si="144"/>
        <v/>
      </c>
      <c r="S618" s="18"/>
      <c r="T618" s="22" t="s">
        <v>262</v>
      </c>
    </row>
    <row r="619" spans="2:20" ht="14" x14ac:dyDescent="0.3">
      <c r="B619" s="20" t="str">
        <f t="shared" si="143"/>
        <v/>
      </c>
      <c r="C619" s="20" t="str">
        <f t="shared" si="143"/>
        <v/>
      </c>
      <c r="D619" s="20" t="str">
        <f t="shared" si="143"/>
        <v/>
      </c>
      <c r="E619" s="20" t="str">
        <f t="shared" si="143"/>
        <v/>
      </c>
      <c r="F619" s="20" t="str">
        <f t="shared" si="143"/>
        <v/>
      </c>
      <c r="G619" s="20" t="str">
        <f t="shared" si="143"/>
        <v/>
      </c>
      <c r="H619" s="20" t="str">
        <f t="shared" si="143"/>
        <v/>
      </c>
      <c r="I619" s="20" t="str">
        <f t="shared" si="143"/>
        <v/>
      </c>
      <c r="J619" s="20" t="str">
        <f t="shared" si="143"/>
        <v/>
      </c>
      <c r="K619" s="20">
        <f t="shared" si="143"/>
        <v>-426473.16</v>
      </c>
      <c r="L619" s="20">
        <f t="shared" si="144"/>
        <v>-531004.04</v>
      </c>
      <c r="M619" s="20">
        <f t="shared" si="144"/>
        <v>-470911</v>
      </c>
      <c r="N619" s="21">
        <f t="shared" si="144"/>
        <v>30030</v>
      </c>
      <c r="O619" s="21">
        <f t="shared" si="144"/>
        <v>-591150.31999999995</v>
      </c>
      <c r="P619" s="21">
        <f t="shared" si="144"/>
        <v>-451520.12</v>
      </c>
      <c r="Q619" s="21">
        <f t="shared" si="144"/>
        <v>-254456.84</v>
      </c>
      <c r="R619" s="21" t="str">
        <f t="shared" si="144"/>
        <v/>
      </c>
      <c r="S619" s="18"/>
      <c r="T619" s="22" t="s">
        <v>263</v>
      </c>
    </row>
    <row r="620" spans="2:20" ht="14" x14ac:dyDescent="0.3">
      <c r="B620" s="186" t="s">
        <v>253</v>
      </c>
      <c r="C620" s="187"/>
      <c r="D620" s="187"/>
      <c r="E620" s="187"/>
      <c r="F620" s="187"/>
      <c r="G620" s="187"/>
      <c r="H620" s="187"/>
      <c r="I620" s="187"/>
      <c r="J620" s="187"/>
      <c r="K620" s="187"/>
      <c r="L620" s="187"/>
      <c r="M620" s="187"/>
      <c r="N620" s="187"/>
      <c r="O620" s="33"/>
      <c r="P620" s="33"/>
      <c r="Q620" s="33"/>
      <c r="R620" s="33"/>
    </row>
    <row r="621" spans="2:20" ht="14" x14ac:dyDescent="0.3">
      <c r="B621" s="20" t="str">
        <f t="shared" ref="B621:Q624" si="145">IFERROR(VLOOKUP($B$620,$221:$343,MATCH($T621&amp;"/"&amp;B$348,$219:$219,0),FALSE),"")</f>
        <v/>
      </c>
      <c r="C621" s="20" t="str">
        <f t="shared" si="145"/>
        <v/>
      </c>
      <c r="D621" s="20" t="str">
        <f t="shared" si="145"/>
        <v/>
      </c>
      <c r="E621" s="20" t="str">
        <f t="shared" si="145"/>
        <v/>
      </c>
      <c r="F621" s="20" t="str">
        <f t="shared" si="145"/>
        <v/>
      </c>
      <c r="G621" s="20" t="str">
        <f t="shared" si="145"/>
        <v/>
      </c>
      <c r="H621" s="20" t="str">
        <f t="shared" si="145"/>
        <v/>
      </c>
      <c r="I621" s="20" t="str">
        <f t="shared" si="145"/>
        <v/>
      </c>
      <c r="J621" s="20" t="str">
        <f t="shared" si="145"/>
        <v/>
      </c>
      <c r="K621" s="20" t="str">
        <f t="shared" si="145"/>
        <v/>
      </c>
      <c r="L621" s="20" t="str">
        <f t="shared" si="145"/>
        <v/>
      </c>
      <c r="M621" s="20">
        <f t="shared" si="145"/>
        <v>-1100</v>
      </c>
      <c r="N621" s="20">
        <f t="shared" si="145"/>
        <v>-10348</v>
      </c>
      <c r="O621" s="20">
        <f t="shared" si="145"/>
        <v>-8660</v>
      </c>
      <c r="P621" s="20">
        <f t="shared" si="145"/>
        <v>-8866</v>
      </c>
      <c r="Q621" s="20">
        <f t="shared" si="145"/>
        <v>-9005</v>
      </c>
      <c r="R621" s="20">
        <f t="shared" ref="L621:R624" si="146">IFERROR(VLOOKUP($B$620,$221:$343,MATCH($T621&amp;"/"&amp;R$348,$219:$219,0),FALSE),"")</f>
        <v>-10071</v>
      </c>
      <c r="S621" s="18"/>
      <c r="T621" s="22" t="s">
        <v>260</v>
      </c>
    </row>
    <row r="622" spans="2:20" ht="14" x14ac:dyDescent="0.3">
      <c r="B622" s="20" t="str">
        <f t="shared" si="145"/>
        <v/>
      </c>
      <c r="C622" s="20" t="str">
        <f t="shared" si="145"/>
        <v/>
      </c>
      <c r="D622" s="20" t="str">
        <f t="shared" si="145"/>
        <v/>
      </c>
      <c r="E622" s="20" t="str">
        <f t="shared" si="145"/>
        <v/>
      </c>
      <c r="F622" s="20" t="str">
        <f t="shared" si="145"/>
        <v/>
      </c>
      <c r="G622" s="20" t="str">
        <f t="shared" si="145"/>
        <v/>
      </c>
      <c r="H622" s="20" t="str">
        <f t="shared" si="145"/>
        <v/>
      </c>
      <c r="I622" s="20" t="str">
        <f t="shared" si="145"/>
        <v/>
      </c>
      <c r="J622" s="20" t="str">
        <f t="shared" si="145"/>
        <v/>
      </c>
      <c r="K622" s="20" t="str">
        <f t="shared" si="145"/>
        <v/>
      </c>
      <c r="L622" s="20" t="str">
        <f t="shared" si="146"/>
        <v/>
      </c>
      <c r="M622" s="20">
        <f t="shared" si="146"/>
        <v>-2086</v>
      </c>
      <c r="N622" s="20">
        <f t="shared" si="146"/>
        <v>-112839</v>
      </c>
      <c r="O622" s="20">
        <f t="shared" si="146"/>
        <v>-87723</v>
      </c>
      <c r="P622" s="20">
        <f t="shared" si="146"/>
        <v>-111811</v>
      </c>
      <c r="Q622" s="20">
        <f t="shared" si="146"/>
        <v>-168402</v>
      </c>
      <c r="R622" s="20">
        <f t="shared" si="146"/>
        <v>-311566</v>
      </c>
      <c r="S622" s="18"/>
      <c r="T622" s="22" t="s">
        <v>261</v>
      </c>
    </row>
    <row r="623" spans="2:20" ht="14" x14ac:dyDescent="0.3">
      <c r="B623" s="20" t="str">
        <f t="shared" si="145"/>
        <v/>
      </c>
      <c r="C623" s="20" t="str">
        <f t="shared" si="145"/>
        <v/>
      </c>
      <c r="D623" s="20" t="str">
        <f t="shared" si="145"/>
        <v/>
      </c>
      <c r="E623" s="20" t="str">
        <f t="shared" si="145"/>
        <v/>
      </c>
      <c r="F623" s="20" t="str">
        <f t="shared" si="145"/>
        <v/>
      </c>
      <c r="G623" s="20" t="str">
        <f t="shared" si="145"/>
        <v/>
      </c>
      <c r="H623" s="20" t="str">
        <f t="shared" si="145"/>
        <v/>
      </c>
      <c r="I623" s="20" t="str">
        <f t="shared" si="145"/>
        <v/>
      </c>
      <c r="J623" s="20" t="str">
        <f t="shared" si="145"/>
        <v/>
      </c>
      <c r="K623" s="20" t="str">
        <f t="shared" si="145"/>
        <v/>
      </c>
      <c r="L623" s="20">
        <f t="shared" si="146"/>
        <v>-16000</v>
      </c>
      <c r="M623" s="20">
        <f t="shared" si="146"/>
        <v>3001</v>
      </c>
      <c r="N623" s="20">
        <f t="shared" si="146"/>
        <v>-119067</v>
      </c>
      <c r="O623" s="20">
        <f t="shared" si="146"/>
        <v>-95713</v>
      </c>
      <c r="P623" s="20">
        <f t="shared" si="146"/>
        <v>-121077</v>
      </c>
      <c r="Q623" s="20">
        <f t="shared" si="146"/>
        <v>-177545</v>
      </c>
      <c r="R623" s="20" t="str">
        <f t="shared" si="146"/>
        <v/>
      </c>
      <c r="S623" s="18"/>
      <c r="T623" s="22" t="s">
        <v>262</v>
      </c>
    </row>
    <row r="624" spans="2:20" ht="14" x14ac:dyDescent="0.3">
      <c r="B624" s="20" t="str">
        <f t="shared" si="145"/>
        <v/>
      </c>
      <c r="C624" s="20" t="str">
        <f t="shared" si="145"/>
        <v/>
      </c>
      <c r="D624" s="20" t="str">
        <f t="shared" si="145"/>
        <v/>
      </c>
      <c r="E624" s="20" t="str">
        <f t="shared" si="145"/>
        <v/>
      </c>
      <c r="F624" s="20" t="str">
        <f t="shared" si="145"/>
        <v/>
      </c>
      <c r="G624" s="20" t="str">
        <f t="shared" si="145"/>
        <v/>
      </c>
      <c r="H624" s="20" t="str">
        <f t="shared" si="145"/>
        <v/>
      </c>
      <c r="I624" s="20" t="str">
        <f t="shared" si="145"/>
        <v/>
      </c>
      <c r="J624" s="20" t="str">
        <f t="shared" si="145"/>
        <v/>
      </c>
      <c r="K624" s="20">
        <f t="shared" si="145"/>
        <v>209000</v>
      </c>
      <c r="L624" s="20">
        <f t="shared" si="146"/>
        <v>527311.29</v>
      </c>
      <c r="M624" s="20">
        <f t="shared" si="146"/>
        <v>1945</v>
      </c>
      <c r="N624" s="20">
        <f t="shared" si="146"/>
        <v>-126926</v>
      </c>
      <c r="O624" s="20">
        <f t="shared" si="146"/>
        <v>-104215.19</v>
      </c>
      <c r="P624" s="20">
        <f t="shared" si="146"/>
        <v>-129870.73</v>
      </c>
      <c r="Q624" s="20">
        <f t="shared" si="146"/>
        <v>-186758.65</v>
      </c>
      <c r="R624" s="20" t="str">
        <f t="shared" si="146"/>
        <v/>
      </c>
      <c r="S624" s="18"/>
      <c r="T624" s="22" t="s">
        <v>263</v>
      </c>
    </row>
    <row r="625" spans="1:24" ht="14" x14ac:dyDescent="0.3">
      <c r="B625" s="188" t="s">
        <v>254</v>
      </c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  <c r="O625" s="55"/>
      <c r="P625" s="55"/>
      <c r="Q625" s="55"/>
      <c r="R625" s="55"/>
    </row>
    <row r="626" spans="1:24" ht="14" x14ac:dyDescent="0.3">
      <c r="B626" s="20" t="str">
        <f t="shared" ref="B626:Q629" si="147">IFERROR(VLOOKUP($B$625,$221:$343,MATCH($T626&amp;"/"&amp;B$348,$219:$219,0),FALSE),"")</f>
        <v/>
      </c>
      <c r="C626" s="20" t="str">
        <f t="shared" si="147"/>
        <v/>
      </c>
      <c r="D626" s="20" t="str">
        <f t="shared" si="147"/>
        <v/>
      </c>
      <c r="E626" s="20" t="str">
        <f t="shared" si="147"/>
        <v/>
      </c>
      <c r="F626" s="20" t="str">
        <f t="shared" si="147"/>
        <v/>
      </c>
      <c r="G626" s="20" t="str">
        <f t="shared" si="147"/>
        <v/>
      </c>
      <c r="H626" s="20" t="str">
        <f t="shared" si="147"/>
        <v/>
      </c>
      <c r="I626" s="20" t="str">
        <f t="shared" si="147"/>
        <v/>
      </c>
      <c r="J626" s="20" t="str">
        <f t="shared" si="147"/>
        <v/>
      </c>
      <c r="K626" s="20" t="str">
        <f t="shared" si="147"/>
        <v/>
      </c>
      <c r="L626" s="20" t="str">
        <f t="shared" si="147"/>
        <v/>
      </c>
      <c r="M626" s="20">
        <f t="shared" si="147"/>
        <v>-18426</v>
      </c>
      <c r="N626" s="21">
        <f t="shared" si="147"/>
        <v>189869</v>
      </c>
      <c r="O626" s="21">
        <f t="shared" si="147"/>
        <v>-202942</v>
      </c>
      <c r="P626" s="21">
        <f t="shared" si="147"/>
        <v>210132</v>
      </c>
      <c r="Q626" s="21">
        <f t="shared" si="147"/>
        <v>339557</v>
      </c>
      <c r="R626" s="21">
        <f t="shared" ref="L626:R629" si="148">IFERROR(VLOOKUP($B$625,$221:$343,MATCH($T626&amp;"/"&amp;R$348,$219:$219,0),FALSE),"")</f>
        <v>-53701</v>
      </c>
      <c r="S626" s="18"/>
      <c r="T626" s="22" t="s">
        <v>260</v>
      </c>
    </row>
    <row r="627" spans="1:24" ht="14" x14ac:dyDescent="0.3">
      <c r="B627" s="20" t="str">
        <f t="shared" si="147"/>
        <v/>
      </c>
      <c r="C627" s="20" t="str">
        <f t="shared" si="147"/>
        <v/>
      </c>
      <c r="D627" s="20" t="str">
        <f t="shared" si="147"/>
        <v/>
      </c>
      <c r="E627" s="20" t="str">
        <f t="shared" si="147"/>
        <v/>
      </c>
      <c r="F627" s="20" t="str">
        <f t="shared" si="147"/>
        <v/>
      </c>
      <c r="G627" s="20" t="str">
        <f t="shared" si="147"/>
        <v/>
      </c>
      <c r="H627" s="20" t="str">
        <f t="shared" si="147"/>
        <v/>
      </c>
      <c r="I627" s="20" t="str">
        <f t="shared" si="147"/>
        <v/>
      </c>
      <c r="J627" s="20" t="str">
        <f t="shared" si="147"/>
        <v/>
      </c>
      <c r="K627" s="20" t="str">
        <f t="shared" si="147"/>
        <v/>
      </c>
      <c r="L627" s="20" t="str">
        <f t="shared" si="148"/>
        <v/>
      </c>
      <c r="M627" s="20">
        <f t="shared" si="148"/>
        <v>64664</v>
      </c>
      <c r="N627" s="21">
        <f t="shared" si="148"/>
        <v>227657</v>
      </c>
      <c r="O627" s="21">
        <f t="shared" si="148"/>
        <v>-236789</v>
      </c>
      <c r="P627" s="21">
        <f t="shared" si="148"/>
        <v>222609</v>
      </c>
      <c r="Q627" s="21">
        <f t="shared" si="148"/>
        <v>114607</v>
      </c>
      <c r="R627" s="21">
        <f t="shared" si="148"/>
        <v>-155785</v>
      </c>
      <c r="S627" s="18"/>
      <c r="T627" s="22" t="s">
        <v>261</v>
      </c>
    </row>
    <row r="628" spans="1:24" ht="14" x14ac:dyDescent="0.3">
      <c r="B628" s="20" t="str">
        <f t="shared" si="147"/>
        <v/>
      </c>
      <c r="C628" s="20" t="str">
        <f t="shared" si="147"/>
        <v/>
      </c>
      <c r="D628" s="20" t="str">
        <f t="shared" si="147"/>
        <v/>
      </c>
      <c r="E628" s="20" t="str">
        <f t="shared" si="147"/>
        <v/>
      </c>
      <c r="F628" s="20" t="str">
        <f t="shared" si="147"/>
        <v/>
      </c>
      <c r="G628" s="20" t="str">
        <f t="shared" si="147"/>
        <v/>
      </c>
      <c r="H628" s="20" t="str">
        <f t="shared" si="147"/>
        <v/>
      </c>
      <c r="I628" s="20" t="str">
        <f t="shared" si="147"/>
        <v/>
      </c>
      <c r="J628" s="20" t="str">
        <f t="shared" si="147"/>
        <v/>
      </c>
      <c r="K628" s="20" t="str">
        <f t="shared" si="147"/>
        <v/>
      </c>
      <c r="L628" s="20">
        <f t="shared" si="148"/>
        <v>1199</v>
      </c>
      <c r="M628" s="20">
        <f t="shared" si="148"/>
        <v>-136926</v>
      </c>
      <c r="N628" s="21">
        <f t="shared" si="148"/>
        <v>154598</v>
      </c>
      <c r="O628" s="21">
        <f t="shared" si="148"/>
        <v>-319664</v>
      </c>
      <c r="P628" s="21">
        <f t="shared" si="148"/>
        <v>82351</v>
      </c>
      <c r="Q628" s="21">
        <f t="shared" si="148"/>
        <v>99878</v>
      </c>
      <c r="R628" s="21" t="str">
        <f t="shared" si="148"/>
        <v/>
      </c>
      <c r="S628" s="18"/>
      <c r="T628" s="22" t="s">
        <v>262</v>
      </c>
    </row>
    <row r="629" spans="1:24" ht="14" x14ac:dyDescent="0.3">
      <c r="B629" s="20" t="str">
        <f t="shared" si="147"/>
        <v/>
      </c>
      <c r="C629" s="20" t="str">
        <f t="shared" si="147"/>
        <v/>
      </c>
      <c r="D629" s="20" t="str">
        <f t="shared" si="147"/>
        <v/>
      </c>
      <c r="E629" s="20" t="str">
        <f t="shared" si="147"/>
        <v/>
      </c>
      <c r="F629" s="20" t="str">
        <f t="shared" si="147"/>
        <v/>
      </c>
      <c r="G629" s="20" t="str">
        <f t="shared" si="147"/>
        <v/>
      </c>
      <c r="H629" s="20" t="str">
        <f t="shared" si="147"/>
        <v/>
      </c>
      <c r="I629" s="20" t="str">
        <f t="shared" si="147"/>
        <v/>
      </c>
      <c r="J629" s="20" t="str">
        <f t="shared" si="147"/>
        <v/>
      </c>
      <c r="K629" s="20">
        <f t="shared" si="147"/>
        <v>7709.56</v>
      </c>
      <c r="L629" s="20">
        <f t="shared" si="148"/>
        <v>291692.25</v>
      </c>
      <c r="M629" s="20">
        <f t="shared" si="148"/>
        <v>-105805</v>
      </c>
      <c r="N629" s="21">
        <f t="shared" si="148"/>
        <v>250777</v>
      </c>
      <c r="O629" s="21">
        <f t="shared" si="148"/>
        <v>-266657.65000000002</v>
      </c>
      <c r="P629" s="21">
        <f t="shared" si="148"/>
        <v>118909.21</v>
      </c>
      <c r="Q629" s="21">
        <f t="shared" si="148"/>
        <v>728538.74</v>
      </c>
      <c r="R629" s="21" t="str">
        <f t="shared" si="148"/>
        <v/>
      </c>
      <c r="S629" s="18"/>
      <c r="T629" s="22" t="s">
        <v>263</v>
      </c>
    </row>
    <row r="630" spans="1:24" ht="14" x14ac:dyDescent="0.3">
      <c r="B630" s="190" t="s">
        <v>288</v>
      </c>
      <c r="C630" s="191"/>
      <c r="D630" s="191"/>
      <c r="E630" s="191"/>
      <c r="F630" s="191"/>
      <c r="G630" s="191"/>
      <c r="H630" s="191"/>
      <c r="I630" s="191"/>
      <c r="J630" s="191"/>
      <c r="K630" s="191"/>
      <c r="L630" s="191"/>
      <c r="M630" s="191"/>
      <c r="N630" s="191"/>
      <c r="O630" s="56"/>
      <c r="P630" s="56"/>
      <c r="Q630" s="56"/>
      <c r="R630" s="56"/>
      <c r="S630" s="57"/>
      <c r="T630" s="58"/>
    </row>
    <row r="631" spans="1:24" ht="14" x14ac:dyDescent="0.3">
      <c r="B631" s="173" t="s">
        <v>289</v>
      </c>
      <c r="C631" s="174"/>
      <c r="D631" s="174"/>
      <c r="E631" s="174"/>
      <c r="F631" s="174"/>
      <c r="G631" s="174"/>
      <c r="H631" s="174"/>
      <c r="I631" s="174"/>
      <c r="J631" s="174"/>
      <c r="K631" s="174"/>
      <c r="L631" s="174"/>
      <c r="M631" s="174"/>
      <c r="N631" s="174"/>
      <c r="O631" s="59"/>
      <c r="P631" s="59"/>
      <c r="Q631" s="59"/>
      <c r="R631" s="59"/>
      <c r="S631" s="57"/>
      <c r="T631" s="58"/>
    </row>
    <row r="632" spans="1:24" s="63" customFormat="1" ht="15" x14ac:dyDescent="0.3">
      <c r="A632" s="2"/>
      <c r="B632" s="60" t="str">
        <f t="shared" ref="B632:Q636" si="149">IFERROR(B507/B461,"")</f>
        <v/>
      </c>
      <c r="C632" s="60" t="str">
        <f t="shared" si="149"/>
        <v/>
      </c>
      <c r="D632" s="60" t="str">
        <f t="shared" si="149"/>
        <v/>
      </c>
      <c r="E632" s="60" t="str">
        <f t="shared" si="149"/>
        <v/>
      </c>
      <c r="F632" s="60" t="str">
        <f t="shared" si="149"/>
        <v/>
      </c>
      <c r="G632" s="60" t="str">
        <f t="shared" si="149"/>
        <v/>
      </c>
      <c r="H632" s="60" t="str">
        <f t="shared" si="149"/>
        <v/>
      </c>
      <c r="I632" s="60" t="str">
        <f t="shared" si="149"/>
        <v/>
      </c>
      <c r="J632" s="60" t="str">
        <f t="shared" si="149"/>
        <v/>
      </c>
      <c r="K632" s="60" t="str">
        <f t="shared" si="149"/>
        <v/>
      </c>
      <c r="L632" s="60" t="str">
        <f t="shared" si="149"/>
        <v/>
      </c>
      <c r="M632" s="60">
        <f t="shared" si="149"/>
        <v>0.42077051284507366</v>
      </c>
      <c r="N632" s="60">
        <f t="shared" si="149"/>
        <v>0.45467159535604723</v>
      </c>
      <c r="O632" s="60">
        <f t="shared" si="149"/>
        <v>0.49409941182307476</v>
      </c>
      <c r="P632" s="60">
        <f t="shared" si="149"/>
        <v>0.49188657366738114</v>
      </c>
      <c r="Q632" s="60">
        <f>IFERROR(Q507/Q461,"")</f>
        <v>0.55689081115603711</v>
      </c>
      <c r="R632" s="60">
        <f>IFERROR(R507/R461,"")</f>
        <v>0.55147749659039247</v>
      </c>
      <c r="S632" s="61"/>
      <c r="T632" s="62" t="s">
        <v>290</v>
      </c>
      <c r="W632" s="64"/>
      <c r="X632" s="64"/>
    </row>
    <row r="633" spans="1:24" s="63" customFormat="1" ht="15" x14ac:dyDescent="0.3">
      <c r="A633" s="2"/>
      <c r="B633" s="60" t="str">
        <f t="shared" si="149"/>
        <v/>
      </c>
      <c r="C633" s="60" t="str">
        <f t="shared" si="149"/>
        <v/>
      </c>
      <c r="D633" s="60" t="str">
        <f t="shared" si="149"/>
        <v/>
      </c>
      <c r="E633" s="60" t="str">
        <f t="shared" si="149"/>
        <v/>
      </c>
      <c r="F633" s="60" t="str">
        <f t="shared" si="149"/>
        <v/>
      </c>
      <c r="G633" s="60" t="str">
        <f t="shared" si="149"/>
        <v/>
      </c>
      <c r="H633" s="60" t="str">
        <f t="shared" si="149"/>
        <v/>
      </c>
      <c r="I633" s="60" t="str">
        <f t="shared" si="149"/>
        <v/>
      </c>
      <c r="J633" s="60" t="str">
        <f t="shared" si="149"/>
        <v/>
      </c>
      <c r="K633" s="60" t="str">
        <f t="shared" si="149"/>
        <v/>
      </c>
      <c r="L633" s="60" t="str">
        <f t="shared" si="149"/>
        <v/>
      </c>
      <c r="M633" s="60">
        <f t="shared" si="149"/>
        <v>0.40793675505112831</v>
      </c>
      <c r="N633" s="60">
        <f t="shared" si="149"/>
        <v>0.3945430961624507</v>
      </c>
      <c r="O633" s="60">
        <f t="shared" si="149"/>
        <v>0.50477114488890873</v>
      </c>
      <c r="P633" s="60">
        <f t="shared" si="149"/>
        <v>0.48945899988443697</v>
      </c>
      <c r="Q633" s="60">
        <f t="shared" si="149"/>
        <v>0.57018947010275667</v>
      </c>
      <c r="R633" s="60">
        <f t="shared" ref="R633:R636" si="150">IFERROR(R508/R462,"")</f>
        <v>0.55824230085265802</v>
      </c>
      <c r="S633" s="61"/>
      <c r="T633" s="62" t="s">
        <v>291</v>
      </c>
      <c r="W633" s="64"/>
      <c r="X633" s="64"/>
    </row>
    <row r="634" spans="1:24" s="63" customFormat="1" ht="15" x14ac:dyDescent="0.3">
      <c r="A634" s="2"/>
      <c r="B634" s="60" t="str">
        <f t="shared" si="149"/>
        <v/>
      </c>
      <c r="C634" s="60" t="str">
        <f t="shared" si="149"/>
        <v/>
      </c>
      <c r="D634" s="60" t="str">
        <f t="shared" si="149"/>
        <v/>
      </c>
      <c r="E634" s="60" t="str">
        <f t="shared" si="149"/>
        <v/>
      </c>
      <c r="F634" s="60" t="str">
        <f t="shared" si="149"/>
        <v/>
      </c>
      <c r="G634" s="60" t="str">
        <f t="shared" si="149"/>
        <v/>
      </c>
      <c r="H634" s="60" t="str">
        <f t="shared" si="149"/>
        <v/>
      </c>
      <c r="I634" s="60" t="str">
        <f t="shared" si="149"/>
        <v/>
      </c>
      <c r="J634" s="60" t="str">
        <f t="shared" si="149"/>
        <v/>
      </c>
      <c r="K634" s="60" t="str">
        <f t="shared" si="149"/>
        <v/>
      </c>
      <c r="L634" s="60">
        <f t="shared" si="149"/>
        <v>0.41793642947712278</v>
      </c>
      <c r="M634" s="60">
        <f t="shared" si="149"/>
        <v>0.42862017245178674</v>
      </c>
      <c r="N634" s="60">
        <f t="shared" si="149"/>
        <v>0.35937309102015885</v>
      </c>
      <c r="O634" s="60">
        <f t="shared" si="149"/>
        <v>0.45093769947407375</v>
      </c>
      <c r="P634" s="60">
        <f t="shared" si="149"/>
        <v>0.49665500431848458</v>
      </c>
      <c r="Q634" s="60">
        <f t="shared" si="149"/>
        <v>0.44271484419987145</v>
      </c>
      <c r="R634" s="60" t="str">
        <f t="shared" si="150"/>
        <v/>
      </c>
      <c r="S634" s="61"/>
      <c r="T634" s="62" t="s">
        <v>292</v>
      </c>
      <c r="W634" s="64"/>
      <c r="X634" s="64"/>
    </row>
    <row r="635" spans="1:24" s="63" customFormat="1" ht="15" x14ac:dyDescent="0.3">
      <c r="A635" s="2"/>
      <c r="B635" s="60" t="str">
        <f t="shared" si="149"/>
        <v/>
      </c>
      <c r="C635" s="60" t="str">
        <f t="shared" si="149"/>
        <v/>
      </c>
      <c r="D635" s="60" t="str">
        <f t="shared" si="149"/>
        <v/>
      </c>
      <c r="E635" s="60" t="str">
        <f t="shared" si="149"/>
        <v/>
      </c>
      <c r="F635" s="60" t="str">
        <f t="shared" si="149"/>
        <v/>
      </c>
      <c r="G635" s="60" t="str">
        <f t="shared" si="149"/>
        <v/>
      </c>
      <c r="H635" s="60" t="str">
        <f t="shared" si="149"/>
        <v/>
      </c>
      <c r="I635" s="60" t="str">
        <f t="shared" si="149"/>
        <v/>
      </c>
      <c r="J635" s="60" t="str">
        <f t="shared" si="149"/>
        <v/>
      </c>
      <c r="K635" s="60">
        <f t="shared" si="149"/>
        <v>0.33425106007655081</v>
      </c>
      <c r="L635" s="60">
        <f t="shared" si="149"/>
        <v>0.40206966580642467</v>
      </c>
      <c r="M635" s="60">
        <f t="shared" si="149"/>
        <v>0.42709804883271912</v>
      </c>
      <c r="N635" s="60">
        <f t="shared" si="149"/>
        <v>0.48659095561778065</v>
      </c>
      <c r="O635" s="60">
        <f t="shared" si="149"/>
        <v>0.42436903852910479</v>
      </c>
      <c r="P635" s="60">
        <f t="shared" si="149"/>
        <v>0.53320699853088571</v>
      </c>
      <c r="Q635" s="60">
        <f t="shared" si="149"/>
        <v>0.53649444522184697</v>
      </c>
      <c r="R635" s="60" t="str">
        <f t="shared" si="150"/>
        <v/>
      </c>
      <c r="S635" s="61"/>
      <c r="T635" s="62" t="s">
        <v>293</v>
      </c>
      <c r="W635" s="64"/>
      <c r="X635" s="64"/>
    </row>
    <row r="636" spans="1:24" s="63" customFormat="1" ht="15" x14ac:dyDescent="0.3">
      <c r="A636" s="2"/>
      <c r="B636" s="60" t="str">
        <f t="shared" si="149"/>
        <v/>
      </c>
      <c r="C636" s="60" t="str">
        <f t="shared" si="149"/>
        <v/>
      </c>
      <c r="D636" s="60" t="str">
        <f t="shared" si="149"/>
        <v/>
      </c>
      <c r="E636" s="60" t="str">
        <f t="shared" si="149"/>
        <v/>
      </c>
      <c r="F636" s="60" t="str">
        <f t="shared" si="149"/>
        <v/>
      </c>
      <c r="G636" s="60" t="str">
        <f t="shared" si="149"/>
        <v/>
      </c>
      <c r="H636" s="60" t="str">
        <f t="shared" si="149"/>
        <v/>
      </c>
      <c r="I636" s="60" t="str">
        <f t="shared" si="149"/>
        <v/>
      </c>
      <c r="J636" s="60" t="str">
        <f t="shared" si="149"/>
        <v/>
      </c>
      <c r="K636" s="60">
        <f t="shared" si="149"/>
        <v>0.33425106007655081</v>
      </c>
      <c r="L636" s="60">
        <f t="shared" si="149"/>
        <v>0.40965994596820804</v>
      </c>
      <c r="M636" s="60">
        <f t="shared" si="149"/>
        <v>0.42137369033760186</v>
      </c>
      <c r="N636" s="60">
        <f t="shared" si="149"/>
        <v>0.42694076778717122</v>
      </c>
      <c r="O636" s="60">
        <f t="shared" si="149"/>
        <v>0.47062460593063316</v>
      </c>
      <c r="P636" s="60">
        <f t="shared" si="149"/>
        <v>0.50478677132301175</v>
      </c>
      <c r="Q636" s="60">
        <f t="shared" si="149"/>
        <v>0.52493496443168208</v>
      </c>
      <c r="R636" s="60">
        <f t="shared" si="150"/>
        <v>0.55485398790755736</v>
      </c>
      <c r="S636" s="61"/>
      <c r="T636" s="62" t="s">
        <v>294</v>
      </c>
      <c r="W636" s="64"/>
      <c r="X636" s="64"/>
    </row>
    <row r="637" spans="1:24" s="63" customFormat="1" ht="15" x14ac:dyDescent="0.3">
      <c r="A637" s="2"/>
      <c r="B637" s="65" t="str">
        <f t="shared" ref="B637:Q641" si="151">IFERROR(B516/B461,"")</f>
        <v/>
      </c>
      <c r="C637" s="65" t="str">
        <f t="shared" si="151"/>
        <v/>
      </c>
      <c r="D637" s="65" t="str">
        <f t="shared" si="151"/>
        <v/>
      </c>
      <c r="E637" s="65" t="str">
        <f t="shared" si="151"/>
        <v/>
      </c>
      <c r="F637" s="65" t="str">
        <f t="shared" si="151"/>
        <v/>
      </c>
      <c r="G637" s="65" t="str">
        <f t="shared" si="151"/>
        <v/>
      </c>
      <c r="H637" s="65" t="str">
        <f t="shared" si="151"/>
        <v/>
      </c>
      <c r="I637" s="65" t="str">
        <f t="shared" si="151"/>
        <v/>
      </c>
      <c r="J637" s="65" t="str">
        <f t="shared" si="151"/>
        <v/>
      </c>
      <c r="K637" s="65" t="str">
        <f t="shared" si="151"/>
        <v/>
      </c>
      <c r="L637" s="65" t="str">
        <f t="shared" si="151"/>
        <v/>
      </c>
      <c r="M637" s="65" t="str">
        <f t="shared" si="151"/>
        <v/>
      </c>
      <c r="N637" s="65" t="str">
        <f t="shared" si="151"/>
        <v/>
      </c>
      <c r="O637" s="65" t="str">
        <f t="shared" si="151"/>
        <v/>
      </c>
      <c r="P637" s="65" t="str">
        <f t="shared" si="151"/>
        <v/>
      </c>
      <c r="Q637" s="65" t="str">
        <f>IFERROR(Q516/Q461,"")</f>
        <v/>
      </c>
      <c r="R637" s="65" t="str">
        <f>IFERROR(R516/R461,"")</f>
        <v/>
      </c>
      <c r="S637" s="61"/>
      <c r="T637" s="62" t="s">
        <v>295</v>
      </c>
      <c r="W637" s="64"/>
      <c r="X637" s="64"/>
    </row>
    <row r="638" spans="1:24" s="63" customFormat="1" ht="15" x14ac:dyDescent="0.3">
      <c r="A638" s="2"/>
      <c r="B638" s="65" t="str">
        <f t="shared" si="151"/>
        <v/>
      </c>
      <c r="C638" s="65" t="str">
        <f t="shared" si="151"/>
        <v/>
      </c>
      <c r="D638" s="65" t="str">
        <f t="shared" si="151"/>
        <v/>
      </c>
      <c r="E638" s="65" t="str">
        <f t="shared" si="151"/>
        <v/>
      </c>
      <c r="F638" s="65" t="str">
        <f t="shared" si="151"/>
        <v/>
      </c>
      <c r="G638" s="65" t="str">
        <f t="shared" si="151"/>
        <v/>
      </c>
      <c r="H638" s="65" t="str">
        <f t="shared" si="151"/>
        <v/>
      </c>
      <c r="I638" s="65" t="str">
        <f t="shared" si="151"/>
        <v/>
      </c>
      <c r="J638" s="65" t="str">
        <f t="shared" si="151"/>
        <v/>
      </c>
      <c r="K638" s="65" t="str">
        <f t="shared" si="151"/>
        <v/>
      </c>
      <c r="L638" s="65" t="str">
        <f t="shared" si="151"/>
        <v/>
      </c>
      <c r="M638" s="65" t="str">
        <f t="shared" si="151"/>
        <v/>
      </c>
      <c r="N638" s="65" t="str">
        <f t="shared" si="151"/>
        <v/>
      </c>
      <c r="O638" s="65" t="str">
        <f t="shared" si="151"/>
        <v/>
      </c>
      <c r="P638" s="65" t="str">
        <f t="shared" si="151"/>
        <v/>
      </c>
      <c r="Q638" s="65" t="str">
        <f t="shared" si="151"/>
        <v/>
      </c>
      <c r="R638" s="65" t="str">
        <f t="shared" ref="R638:R641" si="152">IFERROR(R517/R462,"")</f>
        <v/>
      </c>
      <c r="S638" s="61"/>
      <c r="T638" s="62" t="s">
        <v>296</v>
      </c>
      <c r="W638" s="64"/>
      <c r="X638" s="64"/>
    </row>
    <row r="639" spans="1:24" s="63" customFormat="1" ht="15" x14ac:dyDescent="0.3">
      <c r="A639" s="2"/>
      <c r="B639" s="65" t="str">
        <f t="shared" si="151"/>
        <v/>
      </c>
      <c r="C639" s="65" t="str">
        <f t="shared" si="151"/>
        <v/>
      </c>
      <c r="D639" s="65" t="str">
        <f t="shared" si="151"/>
        <v/>
      </c>
      <c r="E639" s="65" t="str">
        <f t="shared" si="151"/>
        <v/>
      </c>
      <c r="F639" s="65" t="str">
        <f t="shared" si="151"/>
        <v/>
      </c>
      <c r="G639" s="65" t="str">
        <f t="shared" si="151"/>
        <v/>
      </c>
      <c r="H639" s="65" t="str">
        <f t="shared" si="151"/>
        <v/>
      </c>
      <c r="I639" s="65" t="str">
        <f t="shared" si="151"/>
        <v/>
      </c>
      <c r="J639" s="65" t="str">
        <f t="shared" si="151"/>
        <v/>
      </c>
      <c r="K639" s="65" t="str">
        <f t="shared" si="151"/>
        <v/>
      </c>
      <c r="L639" s="65" t="str">
        <f t="shared" si="151"/>
        <v/>
      </c>
      <c r="M639" s="65" t="str">
        <f t="shared" si="151"/>
        <v/>
      </c>
      <c r="N639" s="65" t="str">
        <f t="shared" si="151"/>
        <v/>
      </c>
      <c r="O639" s="65" t="str">
        <f t="shared" si="151"/>
        <v/>
      </c>
      <c r="P639" s="65" t="str">
        <f t="shared" si="151"/>
        <v/>
      </c>
      <c r="Q639" s="65" t="str">
        <f t="shared" si="151"/>
        <v/>
      </c>
      <c r="R639" s="65" t="str">
        <f t="shared" si="152"/>
        <v/>
      </c>
      <c r="S639" s="61"/>
      <c r="T639" s="62" t="s">
        <v>297</v>
      </c>
      <c r="W639" s="64"/>
      <c r="X639" s="64"/>
    </row>
    <row r="640" spans="1:24" s="63" customFormat="1" ht="15" x14ac:dyDescent="0.3">
      <c r="A640" s="2"/>
      <c r="B640" s="65" t="str">
        <f t="shared" si="151"/>
        <v/>
      </c>
      <c r="C640" s="65" t="str">
        <f t="shared" si="151"/>
        <v/>
      </c>
      <c r="D640" s="65" t="str">
        <f t="shared" si="151"/>
        <v/>
      </c>
      <c r="E640" s="65" t="str">
        <f t="shared" si="151"/>
        <v/>
      </c>
      <c r="F640" s="65" t="str">
        <f t="shared" si="151"/>
        <v/>
      </c>
      <c r="G640" s="65" t="str">
        <f t="shared" si="151"/>
        <v/>
      </c>
      <c r="H640" s="65" t="str">
        <f t="shared" si="151"/>
        <v/>
      </c>
      <c r="I640" s="65" t="str">
        <f t="shared" si="151"/>
        <v/>
      </c>
      <c r="J640" s="65" t="str">
        <f t="shared" si="151"/>
        <v/>
      </c>
      <c r="K640" s="65" t="str">
        <f t="shared" si="151"/>
        <v/>
      </c>
      <c r="L640" s="65" t="str">
        <f t="shared" si="151"/>
        <v/>
      </c>
      <c r="M640" s="65" t="str">
        <f t="shared" si="151"/>
        <v/>
      </c>
      <c r="N640" s="65" t="str">
        <f t="shared" si="151"/>
        <v/>
      </c>
      <c r="O640" s="65" t="str">
        <f t="shared" si="151"/>
        <v/>
      </c>
      <c r="P640" s="65" t="str">
        <f t="shared" si="151"/>
        <v/>
      </c>
      <c r="Q640" s="65" t="str">
        <f t="shared" si="151"/>
        <v/>
      </c>
      <c r="R640" s="65" t="str">
        <f t="shared" si="152"/>
        <v/>
      </c>
      <c r="S640" s="61"/>
      <c r="T640" s="62" t="s">
        <v>298</v>
      </c>
      <c r="W640" s="64"/>
      <c r="X640" s="64"/>
    </row>
    <row r="641" spans="1:24" s="63" customFormat="1" ht="15" x14ac:dyDescent="0.3">
      <c r="A641" s="2"/>
      <c r="B641" s="65" t="str">
        <f t="shared" si="151"/>
        <v/>
      </c>
      <c r="C641" s="65" t="str">
        <f t="shared" si="151"/>
        <v/>
      </c>
      <c r="D641" s="65" t="str">
        <f t="shared" si="151"/>
        <v/>
      </c>
      <c r="E641" s="65" t="str">
        <f t="shared" si="151"/>
        <v/>
      </c>
      <c r="F641" s="65" t="str">
        <f t="shared" si="151"/>
        <v/>
      </c>
      <c r="G641" s="65" t="str">
        <f t="shared" si="151"/>
        <v/>
      </c>
      <c r="H641" s="65" t="str">
        <f t="shared" si="151"/>
        <v/>
      </c>
      <c r="I641" s="65" t="str">
        <f t="shared" si="151"/>
        <v/>
      </c>
      <c r="J641" s="65" t="str">
        <f t="shared" si="151"/>
        <v/>
      </c>
      <c r="K641" s="65">
        <f t="shared" si="151"/>
        <v>0</v>
      </c>
      <c r="L641" s="65">
        <f t="shared" si="151"/>
        <v>0</v>
      </c>
      <c r="M641" s="65">
        <f t="shared" si="151"/>
        <v>0</v>
      </c>
      <c r="N641" s="65" t="str">
        <f t="shared" si="151"/>
        <v/>
      </c>
      <c r="O641" s="65" t="str">
        <f t="shared" si="151"/>
        <v/>
      </c>
      <c r="P641" s="65" t="str">
        <f t="shared" si="151"/>
        <v/>
      </c>
      <c r="Q641" s="65" t="str">
        <f t="shared" si="151"/>
        <v/>
      </c>
      <c r="R641" s="65" t="str">
        <f t="shared" si="152"/>
        <v/>
      </c>
      <c r="S641" s="61"/>
      <c r="T641" s="62" t="s">
        <v>299</v>
      </c>
      <c r="W641" s="64"/>
      <c r="X641" s="64"/>
    </row>
    <row r="642" spans="1:24" s="63" customFormat="1" ht="15" x14ac:dyDescent="0.3">
      <c r="A642" s="2"/>
      <c r="B642" s="65" t="str">
        <f t="shared" ref="B642:Q646" si="153">IFERROR(B524/B461,"")</f>
        <v/>
      </c>
      <c r="C642" s="65" t="str">
        <f t="shared" si="153"/>
        <v/>
      </c>
      <c r="D642" s="65" t="str">
        <f t="shared" si="153"/>
        <v/>
      </c>
      <c r="E642" s="65" t="str">
        <f t="shared" si="153"/>
        <v/>
      </c>
      <c r="F642" s="65" t="str">
        <f t="shared" si="153"/>
        <v/>
      </c>
      <c r="G642" s="65" t="str">
        <f t="shared" si="153"/>
        <v/>
      </c>
      <c r="H642" s="65" t="str">
        <f t="shared" si="153"/>
        <v/>
      </c>
      <c r="I642" s="65" t="str">
        <f t="shared" si="153"/>
        <v/>
      </c>
      <c r="J642" s="65" t="str">
        <f t="shared" si="153"/>
        <v/>
      </c>
      <c r="K642" s="65" t="str">
        <f t="shared" si="153"/>
        <v/>
      </c>
      <c r="L642" s="65" t="str">
        <f t="shared" si="153"/>
        <v/>
      </c>
      <c r="M642" s="65">
        <f t="shared" si="153"/>
        <v>0.28481388532347363</v>
      </c>
      <c r="N642" s="65">
        <f t="shared" si="153"/>
        <v>0.24974796474758534</v>
      </c>
      <c r="O642" s="65">
        <f t="shared" si="153"/>
        <v>0.24812580621982558</v>
      </c>
      <c r="P642" s="65">
        <f t="shared" si="153"/>
        <v>0.26455602797006217</v>
      </c>
      <c r="Q642" s="65">
        <f>IFERROR(Q524/Q461,"")</f>
        <v>0.20440681309082712</v>
      </c>
      <c r="R642" s="65">
        <f>IFERROR(R524/R461,"")</f>
        <v>0.19794977848693651</v>
      </c>
      <c r="S642" s="61"/>
      <c r="T642" s="62" t="s">
        <v>300</v>
      </c>
      <c r="W642" s="64"/>
      <c r="X642" s="64"/>
    </row>
    <row r="643" spans="1:24" s="63" customFormat="1" ht="15" x14ac:dyDescent="0.3">
      <c r="A643" s="2"/>
      <c r="B643" s="65" t="str">
        <f t="shared" si="153"/>
        <v/>
      </c>
      <c r="C643" s="65" t="str">
        <f t="shared" si="153"/>
        <v/>
      </c>
      <c r="D643" s="65" t="str">
        <f t="shared" si="153"/>
        <v/>
      </c>
      <c r="E643" s="65" t="str">
        <f t="shared" si="153"/>
        <v/>
      </c>
      <c r="F643" s="65" t="str">
        <f t="shared" si="153"/>
        <v/>
      </c>
      <c r="G643" s="65" t="str">
        <f t="shared" si="153"/>
        <v/>
      </c>
      <c r="H643" s="65" t="str">
        <f t="shared" si="153"/>
        <v/>
      </c>
      <c r="I643" s="65" t="str">
        <f t="shared" si="153"/>
        <v/>
      </c>
      <c r="J643" s="65" t="str">
        <f t="shared" si="153"/>
        <v/>
      </c>
      <c r="K643" s="65" t="str">
        <f t="shared" si="153"/>
        <v/>
      </c>
      <c r="L643" s="65" t="str">
        <f t="shared" si="153"/>
        <v/>
      </c>
      <c r="M643" s="65">
        <f t="shared" si="153"/>
        <v>0.23675467141560697</v>
      </c>
      <c r="N643" s="65">
        <f t="shared" si="153"/>
        <v>0.31281156643059554</v>
      </c>
      <c r="O643" s="65">
        <f t="shared" si="153"/>
        <v>0.24475768829015698</v>
      </c>
      <c r="P643" s="65">
        <f t="shared" si="153"/>
        <v>0.23036666501576611</v>
      </c>
      <c r="Q643" s="65">
        <f t="shared" si="153"/>
        <v>0.21840451949635306</v>
      </c>
      <c r="R643" s="65">
        <f t="shared" ref="R643:R646" si="154">IFERROR(R525/R462,"")</f>
        <v>0.20592602664243109</v>
      </c>
      <c r="S643" s="61"/>
      <c r="T643" s="62" t="s">
        <v>301</v>
      </c>
      <c r="W643" s="64"/>
      <c r="X643" s="64"/>
    </row>
    <row r="644" spans="1:24" s="63" customFormat="1" ht="15" x14ac:dyDescent="0.3">
      <c r="A644" s="2"/>
      <c r="B644" s="65" t="str">
        <f t="shared" si="153"/>
        <v/>
      </c>
      <c r="C644" s="65" t="str">
        <f t="shared" si="153"/>
        <v/>
      </c>
      <c r="D644" s="65" t="str">
        <f t="shared" si="153"/>
        <v/>
      </c>
      <c r="E644" s="65" t="str">
        <f t="shared" si="153"/>
        <v/>
      </c>
      <c r="F644" s="65" t="str">
        <f t="shared" si="153"/>
        <v/>
      </c>
      <c r="G644" s="65" t="str">
        <f t="shared" si="153"/>
        <v/>
      </c>
      <c r="H644" s="65" t="str">
        <f t="shared" si="153"/>
        <v/>
      </c>
      <c r="I644" s="65" t="str">
        <f t="shared" si="153"/>
        <v/>
      </c>
      <c r="J644" s="65" t="str">
        <f t="shared" si="153"/>
        <v/>
      </c>
      <c r="K644" s="65" t="str">
        <f t="shared" si="153"/>
        <v/>
      </c>
      <c r="L644" s="65">
        <f t="shared" si="153"/>
        <v>0.27383034965936687</v>
      </c>
      <c r="M644" s="65">
        <f t="shared" si="153"/>
        <v>0.24463487279370472</v>
      </c>
      <c r="N644" s="65">
        <f t="shared" si="153"/>
        <v>0.24854917532070861</v>
      </c>
      <c r="O644" s="65">
        <f t="shared" si="153"/>
        <v>0.24183208737502887</v>
      </c>
      <c r="P644" s="65">
        <f t="shared" si="153"/>
        <v>0.2112924711979037</v>
      </c>
      <c r="Q644" s="65">
        <f t="shared" si="153"/>
        <v>0.2067898326308141</v>
      </c>
      <c r="R644" s="65" t="str">
        <f t="shared" si="154"/>
        <v/>
      </c>
      <c r="S644" s="61"/>
      <c r="T644" s="62" t="s">
        <v>302</v>
      </c>
      <c r="W644" s="64"/>
      <c r="X644" s="64"/>
    </row>
    <row r="645" spans="1:24" s="63" customFormat="1" ht="15" x14ac:dyDescent="0.3">
      <c r="A645" s="2"/>
      <c r="B645" s="65" t="str">
        <f t="shared" si="153"/>
        <v/>
      </c>
      <c r="C645" s="65" t="str">
        <f t="shared" si="153"/>
        <v/>
      </c>
      <c r="D645" s="65" t="str">
        <f t="shared" si="153"/>
        <v/>
      </c>
      <c r="E645" s="65" t="str">
        <f t="shared" si="153"/>
        <v/>
      </c>
      <c r="F645" s="65" t="str">
        <f t="shared" si="153"/>
        <v/>
      </c>
      <c r="G645" s="65" t="str">
        <f t="shared" si="153"/>
        <v/>
      </c>
      <c r="H645" s="65" t="str">
        <f t="shared" si="153"/>
        <v/>
      </c>
      <c r="I645" s="65" t="str">
        <f t="shared" si="153"/>
        <v/>
      </c>
      <c r="J645" s="65" t="str">
        <f t="shared" si="153"/>
        <v/>
      </c>
      <c r="K645" s="65">
        <f t="shared" si="153"/>
        <v>0.26641748811150123</v>
      </c>
      <c r="L645" s="65">
        <f t="shared" si="153"/>
        <v>0.26208910698680232</v>
      </c>
      <c r="M645" s="65">
        <f t="shared" si="153"/>
        <v>0.23016451424604256</v>
      </c>
      <c r="N645" s="65">
        <f t="shared" si="153"/>
        <v>0.30380533030766721</v>
      </c>
      <c r="O645" s="65">
        <f t="shared" si="153"/>
        <v>0.32918854524473851</v>
      </c>
      <c r="P645" s="65">
        <f t="shared" si="153"/>
        <v>0.21436944476133635</v>
      </c>
      <c r="Q645" s="65">
        <f t="shared" si="153"/>
        <v>0.18417278231230991</v>
      </c>
      <c r="R645" s="65" t="str">
        <f t="shared" si="154"/>
        <v/>
      </c>
      <c r="S645" s="61"/>
      <c r="T645" s="62" t="s">
        <v>303</v>
      </c>
      <c r="W645" s="64"/>
      <c r="X645" s="64"/>
    </row>
    <row r="646" spans="1:24" s="63" customFormat="1" ht="15" x14ac:dyDescent="0.3">
      <c r="A646" s="2"/>
      <c r="B646" s="65" t="str">
        <f t="shared" si="153"/>
        <v/>
      </c>
      <c r="C646" s="65" t="str">
        <f t="shared" si="153"/>
        <v/>
      </c>
      <c r="D646" s="65" t="str">
        <f t="shared" si="153"/>
        <v/>
      </c>
      <c r="E646" s="65" t="str">
        <f t="shared" si="153"/>
        <v/>
      </c>
      <c r="F646" s="65" t="str">
        <f t="shared" si="153"/>
        <v/>
      </c>
      <c r="G646" s="65" t="str">
        <f t="shared" si="153"/>
        <v/>
      </c>
      <c r="H646" s="65" t="str">
        <f t="shared" si="153"/>
        <v/>
      </c>
      <c r="I646" s="65" t="str">
        <f t="shared" si="153"/>
        <v/>
      </c>
      <c r="J646" s="65" t="str">
        <f t="shared" si="153"/>
        <v/>
      </c>
      <c r="K646" s="65">
        <f t="shared" si="153"/>
        <v>0.26641748811150123</v>
      </c>
      <c r="L646" s="65">
        <f t="shared" si="153"/>
        <v>0.26770583659731717</v>
      </c>
      <c r="M646" s="65">
        <f t="shared" si="153"/>
        <v>0.2484895797667146</v>
      </c>
      <c r="N646" s="65">
        <f t="shared" si="153"/>
        <v>0.2776251778168527</v>
      </c>
      <c r="O646" s="65">
        <f t="shared" si="153"/>
        <v>0.26405036996898262</v>
      </c>
      <c r="P646" s="65">
        <f t="shared" si="153"/>
        <v>0.22807156497486514</v>
      </c>
      <c r="Q646" s="65">
        <f t="shared" si="153"/>
        <v>0.20211994208559034</v>
      </c>
      <c r="R646" s="65">
        <f t="shared" si="154"/>
        <v>0.20193093323975128</v>
      </c>
      <c r="S646" s="61"/>
      <c r="T646" s="62" t="s">
        <v>304</v>
      </c>
      <c r="W646" s="64"/>
      <c r="X646" s="64"/>
    </row>
    <row r="647" spans="1:24" s="63" customFormat="1" ht="15" x14ac:dyDescent="0.3">
      <c r="A647" s="2"/>
      <c r="B647" s="65" t="str">
        <f t="shared" ref="B647:Q651" si="155">IFERROR(B532/B461,"")</f>
        <v/>
      </c>
      <c r="C647" s="65" t="str">
        <f t="shared" si="155"/>
        <v/>
      </c>
      <c r="D647" s="65" t="str">
        <f t="shared" si="155"/>
        <v/>
      </c>
      <c r="E647" s="65" t="str">
        <f t="shared" si="155"/>
        <v/>
      </c>
      <c r="F647" s="65" t="str">
        <f t="shared" si="155"/>
        <v/>
      </c>
      <c r="G647" s="65" t="str">
        <f t="shared" si="155"/>
        <v/>
      </c>
      <c r="H647" s="65" t="str">
        <f t="shared" si="155"/>
        <v/>
      </c>
      <c r="I647" s="65" t="str">
        <f t="shared" si="155"/>
        <v/>
      </c>
      <c r="J647" s="65" t="str">
        <f t="shared" si="155"/>
        <v/>
      </c>
      <c r="K647" s="65" t="str">
        <f t="shared" si="155"/>
        <v/>
      </c>
      <c r="L647" s="65" t="str">
        <f t="shared" si="155"/>
        <v/>
      </c>
      <c r="M647" s="65">
        <f t="shared" si="155"/>
        <v>0.28481388532347363</v>
      </c>
      <c r="N647" s="65">
        <f t="shared" si="155"/>
        <v>0.24974796474758534</v>
      </c>
      <c r="O647" s="65">
        <f t="shared" si="155"/>
        <v>0.24812580621982558</v>
      </c>
      <c r="P647" s="65">
        <f t="shared" si="155"/>
        <v>0.26455602797006217</v>
      </c>
      <c r="Q647" s="65">
        <f>IFERROR(Q532/Q461,"")</f>
        <v>0.20440681309082712</v>
      </c>
      <c r="R647" s="65">
        <f>IFERROR(R532/R461,"")</f>
        <v>0.19794977848693651</v>
      </c>
      <c r="S647" s="61"/>
      <c r="T647" s="62" t="s">
        <v>305</v>
      </c>
      <c r="W647" s="64"/>
      <c r="X647" s="64"/>
    </row>
    <row r="648" spans="1:24" s="63" customFormat="1" ht="15" x14ac:dyDescent="0.3">
      <c r="A648" s="2"/>
      <c r="B648" s="65" t="str">
        <f t="shared" si="155"/>
        <v/>
      </c>
      <c r="C648" s="65" t="str">
        <f t="shared" si="155"/>
        <v/>
      </c>
      <c r="D648" s="65" t="str">
        <f t="shared" si="155"/>
        <v/>
      </c>
      <c r="E648" s="65" t="str">
        <f t="shared" si="155"/>
        <v/>
      </c>
      <c r="F648" s="65" t="str">
        <f t="shared" si="155"/>
        <v/>
      </c>
      <c r="G648" s="65" t="str">
        <f t="shared" si="155"/>
        <v/>
      </c>
      <c r="H648" s="65" t="str">
        <f t="shared" si="155"/>
        <v/>
      </c>
      <c r="I648" s="65" t="str">
        <f t="shared" si="155"/>
        <v/>
      </c>
      <c r="J648" s="65" t="str">
        <f t="shared" si="155"/>
        <v/>
      </c>
      <c r="K648" s="65" t="str">
        <f t="shared" si="155"/>
        <v/>
      </c>
      <c r="L648" s="65" t="str">
        <f t="shared" si="155"/>
        <v/>
      </c>
      <c r="M648" s="65">
        <f t="shared" si="155"/>
        <v>0.23675467141560697</v>
      </c>
      <c r="N648" s="65">
        <f t="shared" si="155"/>
        <v>0.31281156643059554</v>
      </c>
      <c r="O648" s="65">
        <f t="shared" si="155"/>
        <v>0.24475768829015698</v>
      </c>
      <c r="P648" s="65">
        <f t="shared" si="155"/>
        <v>0.23036666501576611</v>
      </c>
      <c r="Q648" s="65">
        <f t="shared" si="155"/>
        <v>0.21840451949635306</v>
      </c>
      <c r="R648" s="65">
        <f t="shared" ref="R648:R651" si="156">IFERROR(R533/R462,"")</f>
        <v>0.20592602664243109</v>
      </c>
      <c r="S648" s="61"/>
      <c r="T648" s="62" t="s">
        <v>306</v>
      </c>
      <c r="W648" s="64"/>
      <c r="X648" s="64"/>
    </row>
    <row r="649" spans="1:24" s="63" customFormat="1" ht="15" x14ac:dyDescent="0.3">
      <c r="A649" s="2"/>
      <c r="B649" s="65" t="str">
        <f t="shared" si="155"/>
        <v/>
      </c>
      <c r="C649" s="65" t="str">
        <f t="shared" si="155"/>
        <v/>
      </c>
      <c r="D649" s="65" t="str">
        <f t="shared" si="155"/>
        <v/>
      </c>
      <c r="E649" s="65" t="str">
        <f t="shared" si="155"/>
        <v/>
      </c>
      <c r="F649" s="65" t="str">
        <f t="shared" si="155"/>
        <v/>
      </c>
      <c r="G649" s="65" t="str">
        <f t="shared" si="155"/>
        <v/>
      </c>
      <c r="H649" s="65" t="str">
        <f t="shared" si="155"/>
        <v/>
      </c>
      <c r="I649" s="65" t="str">
        <f t="shared" si="155"/>
        <v/>
      </c>
      <c r="J649" s="65" t="str">
        <f t="shared" si="155"/>
        <v/>
      </c>
      <c r="K649" s="65" t="str">
        <f t="shared" si="155"/>
        <v/>
      </c>
      <c r="L649" s="65">
        <f t="shared" si="155"/>
        <v>0.27383034965936687</v>
      </c>
      <c r="M649" s="65">
        <f t="shared" si="155"/>
        <v>0.24463487279370472</v>
      </c>
      <c r="N649" s="65">
        <f t="shared" si="155"/>
        <v>0.24854917532070861</v>
      </c>
      <c r="O649" s="65">
        <f t="shared" si="155"/>
        <v>0.24183208737502887</v>
      </c>
      <c r="P649" s="65">
        <f t="shared" si="155"/>
        <v>0.2112924711979037</v>
      </c>
      <c r="Q649" s="65">
        <f t="shared" si="155"/>
        <v>0.2067898326308141</v>
      </c>
      <c r="R649" s="65" t="str">
        <f t="shared" si="156"/>
        <v/>
      </c>
      <c r="S649" s="61"/>
      <c r="T649" s="62" t="s">
        <v>307</v>
      </c>
      <c r="W649" s="64"/>
      <c r="X649" s="64"/>
    </row>
    <row r="650" spans="1:24" s="63" customFormat="1" ht="15" x14ac:dyDescent="0.3">
      <c r="A650" s="2"/>
      <c r="B650" s="65" t="str">
        <f t="shared" si="155"/>
        <v/>
      </c>
      <c r="C650" s="65" t="str">
        <f t="shared" si="155"/>
        <v/>
      </c>
      <c r="D650" s="65" t="str">
        <f t="shared" si="155"/>
        <v/>
      </c>
      <c r="E650" s="65" t="str">
        <f t="shared" si="155"/>
        <v/>
      </c>
      <c r="F650" s="65" t="str">
        <f t="shared" si="155"/>
        <v/>
      </c>
      <c r="G650" s="65" t="str">
        <f t="shared" si="155"/>
        <v/>
      </c>
      <c r="H650" s="65" t="str">
        <f t="shared" si="155"/>
        <v/>
      </c>
      <c r="I650" s="65" t="str">
        <f t="shared" si="155"/>
        <v/>
      </c>
      <c r="J650" s="65" t="str">
        <f t="shared" si="155"/>
        <v/>
      </c>
      <c r="K650" s="65">
        <f t="shared" si="155"/>
        <v>0.26641748811150123</v>
      </c>
      <c r="L650" s="65">
        <f t="shared" si="155"/>
        <v>0.26208910698680232</v>
      </c>
      <c r="M650" s="65">
        <f t="shared" si="155"/>
        <v>0.23016451424604256</v>
      </c>
      <c r="N650" s="65">
        <f t="shared" si="155"/>
        <v>0.30380533030766721</v>
      </c>
      <c r="O650" s="65">
        <f t="shared" si="155"/>
        <v>0.32918854524473851</v>
      </c>
      <c r="P650" s="65">
        <f t="shared" si="155"/>
        <v>0.21436944476133635</v>
      </c>
      <c r="Q650" s="65">
        <f t="shared" si="155"/>
        <v>0.18417278231230991</v>
      </c>
      <c r="R650" s="65" t="str">
        <f t="shared" si="156"/>
        <v/>
      </c>
      <c r="S650" s="61"/>
      <c r="T650" s="62" t="s">
        <v>308</v>
      </c>
      <c r="W650" s="64"/>
      <c r="X650" s="64"/>
    </row>
    <row r="651" spans="1:24" s="63" customFormat="1" ht="15" x14ac:dyDescent="0.3">
      <c r="A651" s="66"/>
      <c r="B651" s="65" t="str">
        <f t="shared" si="155"/>
        <v/>
      </c>
      <c r="C651" s="65" t="str">
        <f t="shared" si="155"/>
        <v/>
      </c>
      <c r="D651" s="65" t="str">
        <f t="shared" si="155"/>
        <v/>
      </c>
      <c r="E651" s="65" t="str">
        <f t="shared" si="155"/>
        <v/>
      </c>
      <c r="F651" s="65" t="str">
        <f t="shared" si="155"/>
        <v/>
      </c>
      <c r="G651" s="65" t="str">
        <f t="shared" si="155"/>
        <v/>
      </c>
      <c r="H651" s="65" t="str">
        <f t="shared" si="155"/>
        <v/>
      </c>
      <c r="I651" s="65" t="str">
        <f t="shared" si="155"/>
        <v/>
      </c>
      <c r="J651" s="65" t="str">
        <f t="shared" si="155"/>
        <v/>
      </c>
      <c r="K651" s="65">
        <f t="shared" si="155"/>
        <v>0.26641748811150123</v>
      </c>
      <c r="L651" s="65">
        <f t="shared" si="155"/>
        <v>0.26770583659731717</v>
      </c>
      <c r="M651" s="65">
        <f t="shared" si="155"/>
        <v>0.2484895797667146</v>
      </c>
      <c r="N651" s="65">
        <f t="shared" si="155"/>
        <v>0.2776251778168527</v>
      </c>
      <c r="O651" s="65">
        <f t="shared" si="155"/>
        <v>0.26405036996898262</v>
      </c>
      <c r="P651" s="65">
        <f t="shared" si="155"/>
        <v>0.22807156497486514</v>
      </c>
      <c r="Q651" s="65">
        <f t="shared" si="155"/>
        <v>0.20211994208559034</v>
      </c>
      <c r="R651" s="65">
        <f t="shared" si="156"/>
        <v>0.20193093323975128</v>
      </c>
      <c r="S651" s="61"/>
      <c r="T651" s="62" t="s">
        <v>274</v>
      </c>
      <c r="W651" s="64"/>
      <c r="X651" s="64"/>
    </row>
    <row r="652" spans="1:24" s="63" customFormat="1" ht="15" x14ac:dyDescent="0.3">
      <c r="A652" s="67"/>
      <c r="B652" s="60" t="str">
        <f t="shared" ref="B652:Q656" si="157">IFERROR(B584/B492,"")</f>
        <v/>
      </c>
      <c r="C652" s="60" t="str">
        <f t="shared" si="157"/>
        <v/>
      </c>
      <c r="D652" s="60" t="str">
        <f t="shared" si="157"/>
        <v/>
      </c>
      <c r="E652" s="60" t="str">
        <f t="shared" si="157"/>
        <v/>
      </c>
      <c r="F652" s="60" t="str">
        <f t="shared" si="157"/>
        <v/>
      </c>
      <c r="G652" s="60" t="str">
        <f t="shared" si="157"/>
        <v/>
      </c>
      <c r="H652" s="60" t="str">
        <f t="shared" si="157"/>
        <v/>
      </c>
      <c r="I652" s="60" t="str">
        <f t="shared" si="157"/>
        <v/>
      </c>
      <c r="J652" s="60" t="str">
        <f t="shared" si="157"/>
        <v/>
      </c>
      <c r="K652" s="60" t="str">
        <f t="shared" si="157"/>
        <v/>
      </c>
      <c r="L652" s="60" t="str">
        <f t="shared" si="157"/>
        <v/>
      </c>
      <c r="M652" s="60">
        <f t="shared" si="157"/>
        <v>0.15804912186660114</v>
      </c>
      <c r="N652" s="60">
        <f t="shared" si="157"/>
        <v>0.20571981838073633</v>
      </c>
      <c r="O652" s="60">
        <f t="shared" si="157"/>
        <v>0.23764049293285625</v>
      </c>
      <c r="P652" s="60">
        <f t="shared" si="157"/>
        <v>0.21857760961218539</v>
      </c>
      <c r="Q652" s="60">
        <f>IFERROR(Q584/Q492,"")</f>
        <v>0.36354305491104189</v>
      </c>
      <c r="R652" s="60">
        <f>IFERROR(R584/R492,"")</f>
        <v>0.36762445660281784</v>
      </c>
      <c r="S652" s="61"/>
      <c r="T652" s="62" t="s">
        <v>309</v>
      </c>
      <c r="W652" s="64"/>
      <c r="X652" s="64"/>
    </row>
    <row r="653" spans="1:24" s="63" customFormat="1" ht="15" x14ac:dyDescent="0.3">
      <c r="A653" s="68"/>
      <c r="B653" s="60" t="str">
        <f t="shared" si="157"/>
        <v/>
      </c>
      <c r="C653" s="60" t="str">
        <f t="shared" si="157"/>
        <v/>
      </c>
      <c r="D653" s="60" t="str">
        <f t="shared" si="157"/>
        <v/>
      </c>
      <c r="E653" s="60" t="str">
        <f t="shared" si="157"/>
        <v/>
      </c>
      <c r="F653" s="60" t="str">
        <f t="shared" si="157"/>
        <v/>
      </c>
      <c r="G653" s="60" t="str">
        <f t="shared" si="157"/>
        <v/>
      </c>
      <c r="H653" s="60" t="str">
        <f t="shared" si="157"/>
        <v/>
      </c>
      <c r="I653" s="60" t="str">
        <f t="shared" si="157"/>
        <v/>
      </c>
      <c r="J653" s="60" t="str">
        <f t="shared" si="157"/>
        <v/>
      </c>
      <c r="K653" s="60" t="str">
        <f t="shared" si="157"/>
        <v/>
      </c>
      <c r="L653" s="60" t="str">
        <f t="shared" si="157"/>
        <v/>
      </c>
      <c r="M653" s="60">
        <f t="shared" si="157"/>
        <v>0.19105483621091585</v>
      </c>
      <c r="N653" s="60">
        <f t="shared" si="157"/>
        <v>1.8685363716038562E-2</v>
      </c>
      <c r="O653" s="60">
        <f t="shared" si="157"/>
        <v>0.24137180947746034</v>
      </c>
      <c r="P653" s="60">
        <f t="shared" si="157"/>
        <v>0.25426233234826096</v>
      </c>
      <c r="Q653" s="60">
        <f t="shared" si="157"/>
        <v>0.35937821534022202</v>
      </c>
      <c r="R653" s="60">
        <f t="shared" ref="R653:R656" si="158">IFERROR(R585/R493,"")</f>
        <v>0.36565193059044843</v>
      </c>
      <c r="S653" s="61"/>
      <c r="T653" s="62" t="s">
        <v>310</v>
      </c>
      <c r="W653" s="64"/>
      <c r="X653" s="64"/>
    </row>
    <row r="654" spans="1:24" s="63" customFormat="1" ht="15" x14ac:dyDescent="0.3">
      <c r="A654" s="2"/>
      <c r="B654" s="60" t="str">
        <f t="shared" si="157"/>
        <v/>
      </c>
      <c r="C654" s="60" t="str">
        <f t="shared" si="157"/>
        <v/>
      </c>
      <c r="D654" s="60" t="str">
        <f t="shared" si="157"/>
        <v/>
      </c>
      <c r="E654" s="60" t="str">
        <f t="shared" si="157"/>
        <v/>
      </c>
      <c r="F654" s="60" t="str">
        <f t="shared" si="157"/>
        <v/>
      </c>
      <c r="G654" s="60" t="str">
        <f t="shared" si="157"/>
        <v/>
      </c>
      <c r="H654" s="60" t="str">
        <f t="shared" si="157"/>
        <v/>
      </c>
      <c r="I654" s="60" t="str">
        <f t="shared" si="157"/>
        <v/>
      </c>
      <c r="J654" s="60" t="str">
        <f t="shared" si="157"/>
        <v/>
      </c>
      <c r="K654" s="60" t="str">
        <f t="shared" si="157"/>
        <v/>
      </c>
      <c r="L654" s="60">
        <f t="shared" si="157"/>
        <v>0.11732396561237685</v>
      </c>
      <c r="M654" s="60">
        <f t="shared" si="157"/>
        <v>0.20849270239295231</v>
      </c>
      <c r="N654" s="60">
        <f t="shared" si="157"/>
        <v>0.10760624136420315</v>
      </c>
      <c r="O654" s="60">
        <f t="shared" si="157"/>
        <v>0.17823918338939798</v>
      </c>
      <c r="P654" s="60">
        <f t="shared" si="157"/>
        <v>0.28497489510970492</v>
      </c>
      <c r="Q654" s="60">
        <f t="shared" si="157"/>
        <v>0.25966960214473744</v>
      </c>
      <c r="R654" s="60" t="str">
        <f t="shared" si="158"/>
        <v/>
      </c>
      <c r="S654" s="61"/>
      <c r="T654" s="62" t="s">
        <v>311</v>
      </c>
      <c r="W654" s="64"/>
      <c r="X654" s="64"/>
    </row>
    <row r="655" spans="1:24" s="63" customFormat="1" ht="15" x14ac:dyDescent="0.3">
      <c r="A655" s="2"/>
      <c r="B655" s="60" t="str">
        <f t="shared" si="157"/>
        <v/>
      </c>
      <c r="C655" s="60" t="str">
        <f t="shared" si="157"/>
        <v/>
      </c>
      <c r="D655" s="60" t="str">
        <f t="shared" si="157"/>
        <v/>
      </c>
      <c r="E655" s="60" t="str">
        <f t="shared" si="157"/>
        <v/>
      </c>
      <c r="F655" s="60" t="str">
        <f t="shared" si="157"/>
        <v/>
      </c>
      <c r="G655" s="60" t="str">
        <f t="shared" si="157"/>
        <v/>
      </c>
      <c r="H655" s="60" t="str">
        <f t="shared" si="157"/>
        <v/>
      </c>
      <c r="I655" s="60" t="str">
        <f t="shared" si="157"/>
        <v/>
      </c>
      <c r="J655" s="60" t="str">
        <f t="shared" si="157"/>
        <v/>
      </c>
      <c r="K655" s="60">
        <f t="shared" si="157"/>
        <v>2.400611359380134E-2</v>
      </c>
      <c r="L655" s="60">
        <f t="shared" si="157"/>
        <v>0.1244352337623103</v>
      </c>
      <c r="M655" s="60">
        <f t="shared" si="157"/>
        <v>0.22103365908078246</v>
      </c>
      <c r="N655" s="60">
        <f t="shared" si="157"/>
        <v>0.2306311128577091</v>
      </c>
      <c r="O655" s="60">
        <f t="shared" si="157"/>
        <v>0.10711277053716999</v>
      </c>
      <c r="P655" s="60">
        <f t="shared" si="157"/>
        <v>0.32214519442252321</v>
      </c>
      <c r="Q655" s="60">
        <f t="shared" si="157"/>
        <v>0.36598229497701629</v>
      </c>
      <c r="R655" s="60" t="str">
        <f t="shared" si="158"/>
        <v/>
      </c>
      <c r="S655" s="61"/>
      <c r="T655" s="62" t="s">
        <v>312</v>
      </c>
      <c r="W655" s="64"/>
      <c r="X655" s="64"/>
    </row>
    <row r="656" spans="1:24" s="63" customFormat="1" ht="15" x14ac:dyDescent="0.3">
      <c r="A656" s="2"/>
      <c r="B656" s="60" t="str">
        <f t="shared" si="157"/>
        <v/>
      </c>
      <c r="C656" s="60" t="str">
        <f t="shared" si="157"/>
        <v/>
      </c>
      <c r="D656" s="60" t="str">
        <f t="shared" si="157"/>
        <v/>
      </c>
      <c r="E656" s="60" t="str">
        <f t="shared" si="157"/>
        <v/>
      </c>
      <c r="F656" s="60" t="str">
        <f t="shared" si="157"/>
        <v/>
      </c>
      <c r="G656" s="60" t="str">
        <f t="shared" si="157"/>
        <v/>
      </c>
      <c r="H656" s="60" t="str">
        <f t="shared" si="157"/>
        <v/>
      </c>
      <c r="I656" s="60" t="str">
        <f t="shared" si="157"/>
        <v/>
      </c>
      <c r="J656" s="60" t="str">
        <f t="shared" si="157"/>
        <v/>
      </c>
      <c r="K656" s="60">
        <f t="shared" si="157"/>
        <v>2.400611359380134E-2</v>
      </c>
      <c r="L656" s="60">
        <f t="shared" si="157"/>
        <v>0.12102021809380523</v>
      </c>
      <c r="M656" s="60">
        <f t="shared" si="157"/>
        <v>0.19560081047955735</v>
      </c>
      <c r="N656" s="60">
        <f t="shared" si="157"/>
        <v>0.14856385394885591</v>
      </c>
      <c r="O656" s="60">
        <f t="shared" si="157"/>
        <v>0.19415693643067913</v>
      </c>
      <c r="P656" s="60">
        <f t="shared" si="157"/>
        <v>0.27467594412924534</v>
      </c>
      <c r="Q656" s="60">
        <f t="shared" si="157"/>
        <v>0.33683774632153973</v>
      </c>
      <c r="R656" s="60">
        <f t="shared" si="158"/>
        <v>0.36664066772923193</v>
      </c>
      <c r="S656" s="61"/>
      <c r="T656" s="62" t="s">
        <v>313</v>
      </c>
      <c r="W656" s="64"/>
      <c r="X656" s="64"/>
    </row>
    <row r="657" spans="2:25" ht="14" x14ac:dyDescent="0.3">
      <c r="B657" s="69" t="e">
        <f t="shared" ref="B657:R657" si="159">B588/B402</f>
        <v>#VALUE!</v>
      </c>
      <c r="C657" s="69" t="e">
        <f t="shared" si="159"/>
        <v>#VALUE!</v>
      </c>
      <c r="D657" s="69" t="e">
        <f t="shared" si="159"/>
        <v>#VALUE!</v>
      </c>
      <c r="E657" s="69" t="e">
        <f t="shared" si="159"/>
        <v>#VALUE!</v>
      </c>
      <c r="F657" s="69" t="e">
        <f t="shared" si="159"/>
        <v>#VALUE!</v>
      </c>
      <c r="G657" s="69" t="e">
        <f t="shared" si="159"/>
        <v>#VALUE!</v>
      </c>
      <c r="H657" s="69" t="e">
        <f t="shared" si="159"/>
        <v>#VALUE!</v>
      </c>
      <c r="I657" s="69" t="e">
        <f t="shared" si="159"/>
        <v>#VALUE!</v>
      </c>
      <c r="J657" s="69" t="e">
        <f t="shared" si="159"/>
        <v>#VALUE!</v>
      </c>
      <c r="K657" s="69">
        <f t="shared" si="159"/>
        <v>2.5964429188784616E-3</v>
      </c>
      <c r="L657" s="69">
        <f t="shared" si="159"/>
        <v>2.4668707920275659E-2</v>
      </c>
      <c r="M657" s="69">
        <f t="shared" si="159"/>
        <v>8.1785162965659144E-2</v>
      </c>
      <c r="N657" s="69">
        <f t="shared" si="159"/>
        <v>5.0513447417318273E-2</v>
      </c>
      <c r="O657" s="69">
        <f t="shared" si="159"/>
        <v>6.2618984171121869E-2</v>
      </c>
      <c r="P657" s="69">
        <f t="shared" si="159"/>
        <v>9.4336540791730983E-2</v>
      </c>
      <c r="Q657" s="69">
        <f t="shared" si="159"/>
        <v>0.14096730028974155</v>
      </c>
      <c r="R657" s="69">
        <f t="shared" si="159"/>
        <v>0.15456692072000044</v>
      </c>
      <c r="S657" s="18"/>
      <c r="T657" s="58" t="s">
        <v>314</v>
      </c>
    </row>
    <row r="658" spans="2:25" ht="14" x14ac:dyDescent="0.3">
      <c r="B658" s="69" t="e">
        <f t="shared" ref="B658:R658" si="160">((B551*(1-B582))/(B457+B432))</f>
        <v>#DIV/0!</v>
      </c>
      <c r="C658" s="69" t="e">
        <f t="shared" si="160"/>
        <v>#DIV/0!</v>
      </c>
      <c r="D658" s="69" t="e">
        <f t="shared" si="160"/>
        <v>#DIV/0!</v>
      </c>
      <c r="E658" s="69" t="e">
        <f t="shared" si="160"/>
        <v>#DIV/0!</v>
      </c>
      <c r="F658" s="69" t="e">
        <f t="shared" si="160"/>
        <v>#DIV/0!</v>
      </c>
      <c r="G658" s="69" t="e">
        <f t="shared" si="160"/>
        <v>#DIV/0!</v>
      </c>
      <c r="H658" s="69" t="e">
        <f t="shared" si="160"/>
        <v>#DIV/0!</v>
      </c>
      <c r="I658" s="69" t="e">
        <f t="shared" si="160"/>
        <v>#DIV/0!</v>
      </c>
      <c r="J658" s="69" t="e">
        <f t="shared" si="160"/>
        <v>#DIV/0!</v>
      </c>
      <c r="K658" s="69">
        <f t="shared" si="160"/>
        <v>1.7456089131172987E-2</v>
      </c>
      <c r="L658" s="69">
        <f t="shared" si="160"/>
        <v>4.7576174050765488E-2</v>
      </c>
      <c r="M658" s="69">
        <f t="shared" si="160"/>
        <v>0.12140320828312279</v>
      </c>
      <c r="N658" s="69">
        <f t="shared" si="160"/>
        <v>9.4812714223815445E-2</v>
      </c>
      <c r="O658" s="69">
        <f t="shared" si="160"/>
        <v>0.11622125244183018</v>
      </c>
      <c r="P658" s="69">
        <f t="shared" si="160"/>
        <v>0.16804694588017274</v>
      </c>
      <c r="Q658" s="69">
        <f t="shared" si="160"/>
        <v>0.23319049219950944</v>
      </c>
      <c r="R658" s="69">
        <f t="shared" si="160"/>
        <v>0.28312409201418509</v>
      </c>
      <c r="S658" s="18"/>
      <c r="T658" s="58" t="s">
        <v>315</v>
      </c>
    </row>
    <row r="659" spans="2:25" ht="14" x14ac:dyDescent="0.3">
      <c r="B659" s="69" t="e">
        <f t="shared" ref="B659:R659" si="161">B588/B457</f>
        <v>#VALUE!</v>
      </c>
      <c r="C659" s="69" t="e">
        <f t="shared" si="161"/>
        <v>#VALUE!</v>
      </c>
      <c r="D659" s="69" t="e">
        <f t="shared" si="161"/>
        <v>#VALUE!</v>
      </c>
      <c r="E659" s="69" t="e">
        <f t="shared" si="161"/>
        <v>#VALUE!</v>
      </c>
      <c r="F659" s="69" t="e">
        <f t="shared" si="161"/>
        <v>#VALUE!</v>
      </c>
      <c r="G659" s="69" t="e">
        <f t="shared" si="161"/>
        <v>#VALUE!</v>
      </c>
      <c r="H659" s="69" t="e">
        <f t="shared" si="161"/>
        <v>#VALUE!</v>
      </c>
      <c r="I659" s="69" t="e">
        <f t="shared" si="161"/>
        <v>#VALUE!</v>
      </c>
      <c r="J659" s="69" t="e">
        <f t="shared" si="161"/>
        <v>#VALUE!</v>
      </c>
      <c r="K659" s="69">
        <f t="shared" si="161"/>
        <v>2.3939980409711424E-2</v>
      </c>
      <c r="L659" s="69">
        <f t="shared" si="161"/>
        <v>3.7439616693233847E-2</v>
      </c>
      <c r="M659" s="69">
        <f t="shared" si="161"/>
        <v>0.12143320140327112</v>
      </c>
      <c r="N659" s="69">
        <f t="shared" si="161"/>
        <v>8.5199631783399996E-2</v>
      </c>
      <c r="O659" s="69">
        <f t="shared" si="161"/>
        <v>0.10362688091553302</v>
      </c>
      <c r="P659" s="69">
        <f t="shared" si="161"/>
        <v>0.16127397748190686</v>
      </c>
      <c r="Q659" s="69">
        <f t="shared" si="161"/>
        <v>0.23442619244946453</v>
      </c>
      <c r="R659" s="69">
        <f t="shared" si="161"/>
        <v>0.28899898596005319</v>
      </c>
      <c r="S659" s="18"/>
      <c r="T659" s="58" t="s">
        <v>316</v>
      </c>
    </row>
    <row r="660" spans="2:25" ht="14" x14ac:dyDescent="0.3">
      <c r="B660" s="173" t="s">
        <v>317</v>
      </c>
      <c r="C660" s="174"/>
      <c r="D660" s="174"/>
      <c r="E660" s="174"/>
      <c r="F660" s="174"/>
      <c r="G660" s="174"/>
      <c r="H660" s="174"/>
      <c r="I660" s="174"/>
      <c r="J660" s="174"/>
      <c r="K660" s="174"/>
      <c r="L660" s="174"/>
      <c r="M660" s="174"/>
      <c r="N660" s="174"/>
      <c r="O660" s="59"/>
      <c r="P660" s="59"/>
      <c r="Q660" s="59"/>
      <c r="R660" s="59"/>
      <c r="S660" s="57"/>
      <c r="T660" s="58"/>
    </row>
    <row r="661" spans="2:25" ht="14" x14ac:dyDescent="0.3">
      <c r="B661" s="70" t="e">
        <f t="shared" ref="B661:N661" si="162">B378/B414</f>
        <v>#VALUE!</v>
      </c>
      <c r="C661" s="70" t="e">
        <f t="shared" si="162"/>
        <v>#VALUE!</v>
      </c>
      <c r="D661" s="70" t="e">
        <f t="shared" si="162"/>
        <v>#VALUE!</v>
      </c>
      <c r="E661" s="70" t="e">
        <f t="shared" si="162"/>
        <v>#VALUE!</v>
      </c>
      <c r="F661" s="70" t="e">
        <f t="shared" si="162"/>
        <v>#VALUE!</v>
      </c>
      <c r="G661" s="70" t="e">
        <f t="shared" si="162"/>
        <v>#VALUE!</v>
      </c>
      <c r="H661" s="70" t="e">
        <f t="shared" si="162"/>
        <v>#VALUE!</v>
      </c>
      <c r="I661" s="70" t="e">
        <f t="shared" si="162"/>
        <v>#VALUE!</v>
      </c>
      <c r="J661" s="70" t="e">
        <f t="shared" si="162"/>
        <v>#VALUE!</v>
      </c>
      <c r="K661" s="70">
        <f t="shared" si="162"/>
        <v>0.2313218149770801</v>
      </c>
      <c r="L661" s="70">
        <f t="shared" si="162"/>
        <v>1.7988559987751738</v>
      </c>
      <c r="M661" s="70">
        <f t="shared" si="162"/>
        <v>2.0522098620379303</v>
      </c>
      <c r="N661" s="70">
        <f t="shared" si="162"/>
        <v>1.7549621871508245</v>
      </c>
      <c r="O661" s="70">
        <f>O378/O414</f>
        <v>1.3577818613417787</v>
      </c>
      <c r="P661" s="70">
        <f>P378/P414</f>
        <v>1.0779955418299498</v>
      </c>
      <c r="Q661" s="70">
        <f>Q378/Q414</f>
        <v>1.2034070416654585</v>
      </c>
      <c r="R661" s="70">
        <f>R378/R414</f>
        <v>1.2070789813932781</v>
      </c>
      <c r="S661" s="18"/>
      <c r="T661" s="58" t="s">
        <v>318</v>
      </c>
    </row>
    <row r="662" spans="2:25" ht="14" x14ac:dyDescent="0.3">
      <c r="B662" s="70" t="e">
        <f t="shared" ref="B662:N662" si="163">(B378-B372)/B414</f>
        <v>#VALUE!</v>
      </c>
      <c r="C662" s="70" t="e">
        <f t="shared" si="163"/>
        <v>#VALUE!</v>
      </c>
      <c r="D662" s="70" t="e">
        <f t="shared" si="163"/>
        <v>#VALUE!</v>
      </c>
      <c r="E662" s="70" t="e">
        <f t="shared" si="163"/>
        <v>#VALUE!</v>
      </c>
      <c r="F662" s="70" t="e">
        <f t="shared" si="163"/>
        <v>#VALUE!</v>
      </c>
      <c r="G662" s="70" t="e">
        <f t="shared" si="163"/>
        <v>#VALUE!</v>
      </c>
      <c r="H662" s="70" t="e">
        <f t="shared" si="163"/>
        <v>#VALUE!</v>
      </c>
      <c r="I662" s="70" t="e">
        <f t="shared" si="163"/>
        <v>#VALUE!</v>
      </c>
      <c r="J662" s="70" t="e">
        <f t="shared" si="163"/>
        <v>#VALUE!</v>
      </c>
      <c r="K662" s="70">
        <f t="shared" si="163"/>
        <v>0.22075553328396053</v>
      </c>
      <c r="L662" s="70">
        <f t="shared" si="163"/>
        <v>1.7843636782475361</v>
      </c>
      <c r="M662" s="70">
        <f t="shared" si="163"/>
        <v>2.0381510035913215</v>
      </c>
      <c r="N662" s="70">
        <f t="shared" si="163"/>
        <v>1.7438541132163541</v>
      </c>
      <c r="O662" s="70">
        <f>(O378-O372)/O414</f>
        <v>1.3452477805950327</v>
      </c>
      <c r="P662" s="70">
        <f>(P378-P372)/P414</f>
        <v>1.0694843999556209</v>
      </c>
      <c r="Q662" s="70">
        <f>(Q378-Q372)/Q414</f>
        <v>1.1892672795539785</v>
      </c>
      <c r="R662" s="70">
        <f>(R378-R372)/R414</f>
        <v>1.1980202061050342</v>
      </c>
      <c r="S662" s="18"/>
      <c r="T662" s="58" t="s">
        <v>319</v>
      </c>
    </row>
    <row r="663" spans="2:25" ht="14" x14ac:dyDescent="0.3">
      <c r="B663" s="173" t="s">
        <v>320</v>
      </c>
      <c r="C663" s="174"/>
      <c r="D663" s="174"/>
      <c r="E663" s="174"/>
      <c r="F663" s="174"/>
      <c r="G663" s="174"/>
      <c r="H663" s="174"/>
      <c r="I663" s="174"/>
      <c r="J663" s="174"/>
      <c r="K663" s="174"/>
      <c r="L663" s="174"/>
      <c r="M663" s="174"/>
      <c r="N663" s="174"/>
      <c r="O663" s="59"/>
      <c r="P663" s="59"/>
      <c r="Q663" s="59"/>
      <c r="R663" s="59"/>
      <c r="S663" s="57"/>
      <c r="T663" s="58"/>
    </row>
    <row r="664" spans="2:25" ht="14" x14ac:dyDescent="0.3">
      <c r="B664" s="70" t="e">
        <f t="shared" ref="B664:N664" si="164">B432/B457</f>
        <v>#VALUE!</v>
      </c>
      <c r="C664" s="70" t="e">
        <f t="shared" si="164"/>
        <v>#VALUE!</v>
      </c>
      <c r="D664" s="70" t="e">
        <f t="shared" si="164"/>
        <v>#VALUE!</v>
      </c>
      <c r="E664" s="70" t="e">
        <f t="shared" si="164"/>
        <v>#VALUE!</v>
      </c>
      <c r="F664" s="70" t="e">
        <f t="shared" si="164"/>
        <v>#VALUE!</v>
      </c>
      <c r="G664" s="70" t="e">
        <f t="shared" si="164"/>
        <v>#VALUE!</v>
      </c>
      <c r="H664" s="70" t="e">
        <f t="shared" si="164"/>
        <v>#VALUE!</v>
      </c>
      <c r="I664" s="70" t="e">
        <f t="shared" si="164"/>
        <v>#VALUE!</v>
      </c>
      <c r="J664" s="70" t="e">
        <f t="shared" si="164"/>
        <v>#VALUE!</v>
      </c>
      <c r="K664" s="70">
        <f t="shared" si="164"/>
        <v>3.3617863025219652</v>
      </c>
      <c r="L664" s="70">
        <f t="shared" si="164"/>
        <v>0</v>
      </c>
      <c r="M664" s="70">
        <f t="shared" si="164"/>
        <v>0</v>
      </c>
      <c r="N664" s="70">
        <f t="shared" si="164"/>
        <v>0</v>
      </c>
      <c r="O664" s="70">
        <f>O432/O457</f>
        <v>0</v>
      </c>
      <c r="P664" s="70">
        <f>P432/P457</f>
        <v>0</v>
      </c>
      <c r="Q664" s="70">
        <f>Q432/Q457</f>
        <v>0</v>
      </c>
      <c r="R664" s="70">
        <f>R432/R457</f>
        <v>0</v>
      </c>
      <c r="S664" s="18"/>
      <c r="T664" s="58" t="s">
        <v>321</v>
      </c>
    </row>
    <row r="665" spans="2:25" ht="14" x14ac:dyDescent="0.3">
      <c r="B665" s="70" t="e">
        <f t="shared" ref="B665:N665" si="165">B432/B588</f>
        <v>#VALUE!</v>
      </c>
      <c r="C665" s="70" t="e">
        <f t="shared" si="165"/>
        <v>#VALUE!</v>
      </c>
      <c r="D665" s="70" t="e">
        <f t="shared" si="165"/>
        <v>#VALUE!</v>
      </c>
      <c r="E665" s="70" t="e">
        <f t="shared" si="165"/>
        <v>#VALUE!</v>
      </c>
      <c r="F665" s="70" t="e">
        <f t="shared" si="165"/>
        <v>#VALUE!</v>
      </c>
      <c r="G665" s="70" t="e">
        <f t="shared" si="165"/>
        <v>#VALUE!</v>
      </c>
      <c r="H665" s="70" t="e">
        <f t="shared" si="165"/>
        <v>#VALUE!</v>
      </c>
      <c r="I665" s="70" t="e">
        <f t="shared" si="165"/>
        <v>#VALUE!</v>
      </c>
      <c r="J665" s="70" t="e">
        <f t="shared" si="165"/>
        <v>#VALUE!</v>
      </c>
      <c r="K665" s="70">
        <f t="shared" si="165"/>
        <v>140.42560791562855</v>
      </c>
      <c r="L665" s="70">
        <f t="shared" si="165"/>
        <v>0</v>
      </c>
      <c r="M665" s="70">
        <f t="shared" si="165"/>
        <v>0</v>
      </c>
      <c r="N665" s="70">
        <f t="shared" si="165"/>
        <v>0</v>
      </c>
      <c r="O665" s="70">
        <f>O432/O588</f>
        <v>0</v>
      </c>
      <c r="P665" s="70">
        <f>P432/P588</f>
        <v>0</v>
      </c>
      <c r="Q665" s="70">
        <f>Q432/Q588</f>
        <v>0</v>
      </c>
      <c r="R665" s="70">
        <f>R432/R588</f>
        <v>0</v>
      </c>
      <c r="S665" s="18"/>
      <c r="T665" s="58" t="s">
        <v>322</v>
      </c>
    </row>
    <row r="666" spans="2:25" ht="14" x14ac:dyDescent="0.3">
      <c r="B666" s="175" t="s">
        <v>323</v>
      </c>
      <c r="C666" s="176"/>
      <c r="D666" s="176"/>
      <c r="E666" s="176"/>
      <c r="F666" s="176"/>
      <c r="G666" s="176"/>
      <c r="H666" s="176"/>
      <c r="I666" s="176"/>
      <c r="J666" s="176"/>
      <c r="K666" s="176"/>
      <c r="L666" s="176"/>
      <c r="M666" s="176"/>
      <c r="N666" s="176"/>
      <c r="O666" s="71"/>
      <c r="P666" s="71"/>
      <c r="Q666" s="71"/>
      <c r="R666" s="71"/>
      <c r="S666" s="72"/>
      <c r="T666" s="73"/>
    </row>
    <row r="667" spans="2:25" ht="14" x14ac:dyDescent="0.3">
      <c r="B667" s="74"/>
      <c r="C667" s="75" t="e">
        <f t="shared" ref="C667:R667" si="166">365/(C465/((C366+B366)/2))</f>
        <v>#VALUE!</v>
      </c>
      <c r="D667" s="75" t="e">
        <f t="shared" si="166"/>
        <v>#VALUE!</v>
      </c>
      <c r="E667" s="75" t="e">
        <f t="shared" si="166"/>
        <v>#VALUE!</v>
      </c>
      <c r="F667" s="75" t="e">
        <f t="shared" si="166"/>
        <v>#VALUE!</v>
      </c>
      <c r="G667" s="75" t="e">
        <f t="shared" si="166"/>
        <v>#VALUE!</v>
      </c>
      <c r="H667" s="75" t="e">
        <f t="shared" si="166"/>
        <v>#VALUE!</v>
      </c>
      <c r="I667" s="75" t="e">
        <f t="shared" si="166"/>
        <v>#VALUE!</v>
      </c>
      <c r="J667" s="75" t="e">
        <f t="shared" si="166"/>
        <v>#VALUE!</v>
      </c>
      <c r="K667" s="75" t="e">
        <f t="shared" si="166"/>
        <v>#VALUE!</v>
      </c>
      <c r="L667" s="75">
        <f t="shared" si="166"/>
        <v>26.97875734075086</v>
      </c>
      <c r="M667" s="75">
        <f t="shared" si="166"/>
        <v>15.689029560136044</v>
      </c>
      <c r="N667" s="76">
        <f t="shared" si="166"/>
        <v>23.101691204040723</v>
      </c>
      <c r="O667" s="76">
        <f t="shared" si="166"/>
        <v>25.289419450206932</v>
      </c>
      <c r="P667" s="76">
        <f t="shared" si="166"/>
        <v>22.563823699756981</v>
      </c>
      <c r="Q667" s="76">
        <f t="shared" si="166"/>
        <v>21.38000043371866</v>
      </c>
      <c r="R667" s="76">
        <f t="shared" si="166"/>
        <v>35.923859569344017</v>
      </c>
      <c r="S667" s="72"/>
      <c r="T667" s="73" t="s">
        <v>324</v>
      </c>
    </row>
    <row r="668" spans="2:25" ht="14" x14ac:dyDescent="0.3">
      <c r="B668" s="74"/>
      <c r="C668" s="75" t="e">
        <f t="shared" ref="C668:R668" si="167">365/(C503/((C372+B372)/2))</f>
        <v>#VALUE!</v>
      </c>
      <c r="D668" s="75" t="e">
        <f t="shared" si="167"/>
        <v>#VALUE!</v>
      </c>
      <c r="E668" s="75" t="e">
        <f t="shared" si="167"/>
        <v>#VALUE!</v>
      </c>
      <c r="F668" s="75" t="e">
        <f t="shared" si="167"/>
        <v>#VALUE!</v>
      </c>
      <c r="G668" s="75" t="e">
        <f t="shared" si="167"/>
        <v>#VALUE!</v>
      </c>
      <c r="H668" s="75" t="e">
        <f t="shared" si="167"/>
        <v>#VALUE!</v>
      </c>
      <c r="I668" s="75" t="e">
        <f t="shared" si="167"/>
        <v>#VALUE!</v>
      </c>
      <c r="J668" s="75" t="e">
        <f t="shared" si="167"/>
        <v>#VALUE!</v>
      </c>
      <c r="K668" s="75" t="e">
        <f t="shared" si="167"/>
        <v>#VALUE!</v>
      </c>
      <c r="L668" s="75">
        <f t="shared" si="167"/>
        <v>10.525484179416431</v>
      </c>
      <c r="M668" s="75">
        <f t="shared" si="167"/>
        <v>4.4978371173030611</v>
      </c>
      <c r="N668" s="76">
        <f t="shared" si="167"/>
        <v>4.5509539824187533</v>
      </c>
      <c r="O668" s="76">
        <f t="shared" si="167"/>
        <v>4.8735103047862651</v>
      </c>
      <c r="P668" s="76">
        <f t="shared" si="167"/>
        <v>4.2666543362071057</v>
      </c>
      <c r="Q668" s="76">
        <f t="shared" si="167"/>
        <v>4.5206417820971687</v>
      </c>
      <c r="R668" s="76">
        <f t="shared" si="167"/>
        <v>5.3719099982547878</v>
      </c>
      <c r="S668" s="72"/>
      <c r="T668" s="73" t="s">
        <v>325</v>
      </c>
    </row>
    <row r="669" spans="2:25" ht="14" x14ac:dyDescent="0.3">
      <c r="B669" s="74"/>
      <c r="C669" s="75" t="e">
        <f t="shared" ref="C669:R669" si="168">365/(C503/((C408+B408)/2))</f>
        <v>#VALUE!</v>
      </c>
      <c r="D669" s="75" t="e">
        <f t="shared" si="168"/>
        <v>#VALUE!</v>
      </c>
      <c r="E669" s="75" t="e">
        <f t="shared" si="168"/>
        <v>#VALUE!</v>
      </c>
      <c r="F669" s="75" t="e">
        <f t="shared" si="168"/>
        <v>#VALUE!</v>
      </c>
      <c r="G669" s="75" t="e">
        <f t="shared" si="168"/>
        <v>#VALUE!</v>
      </c>
      <c r="H669" s="75" t="e">
        <f t="shared" si="168"/>
        <v>#VALUE!</v>
      </c>
      <c r="I669" s="75" t="e">
        <f t="shared" si="168"/>
        <v>#VALUE!</v>
      </c>
      <c r="J669" s="75" t="e">
        <f t="shared" si="168"/>
        <v>#VALUE!</v>
      </c>
      <c r="K669" s="75" t="e">
        <f t="shared" si="168"/>
        <v>#VALUE!</v>
      </c>
      <c r="L669" s="75">
        <f t="shared" si="168"/>
        <v>140.02255336521006</v>
      </c>
      <c r="M669" s="75">
        <f t="shared" si="168"/>
        <v>12.96199074994556</v>
      </c>
      <c r="N669" s="76">
        <f t="shared" si="168"/>
        <v>8.4288966768779972</v>
      </c>
      <c r="O669" s="76">
        <f t="shared" si="168"/>
        <v>31.346401521202178</v>
      </c>
      <c r="P669" s="76">
        <f t="shared" si="168"/>
        <v>65.061596377817423</v>
      </c>
      <c r="Q669" s="76">
        <f t="shared" si="168"/>
        <v>43.875440209329483</v>
      </c>
      <c r="R669" s="76">
        <f t="shared" si="168"/>
        <v>30.083994156551469</v>
      </c>
      <c r="S669" s="72"/>
      <c r="T669" s="73" t="s">
        <v>326</v>
      </c>
    </row>
    <row r="670" spans="2:25" ht="15" x14ac:dyDescent="0.3">
      <c r="B670" s="77"/>
      <c r="C670" s="78" t="e">
        <f t="shared" ref="C670:M670" si="169">C668+C667-C669</f>
        <v>#VALUE!</v>
      </c>
      <c r="D670" s="78" t="e">
        <f t="shared" si="169"/>
        <v>#VALUE!</v>
      </c>
      <c r="E670" s="78" t="e">
        <f t="shared" si="169"/>
        <v>#VALUE!</v>
      </c>
      <c r="F670" s="78" t="e">
        <f t="shared" si="169"/>
        <v>#VALUE!</v>
      </c>
      <c r="G670" s="78" t="e">
        <f t="shared" si="169"/>
        <v>#VALUE!</v>
      </c>
      <c r="H670" s="78" t="e">
        <f t="shared" si="169"/>
        <v>#VALUE!</v>
      </c>
      <c r="I670" s="78" t="e">
        <f t="shared" si="169"/>
        <v>#VALUE!</v>
      </c>
      <c r="J670" s="78" t="e">
        <f t="shared" si="169"/>
        <v>#VALUE!</v>
      </c>
      <c r="K670" s="78" t="e">
        <f t="shared" si="169"/>
        <v>#VALUE!</v>
      </c>
      <c r="L670" s="78">
        <f t="shared" si="169"/>
        <v>-102.51831184504277</v>
      </c>
      <c r="M670" s="78">
        <f t="shared" si="169"/>
        <v>7.2248759274935459</v>
      </c>
      <c r="N670" s="79">
        <f>N668+N667-N669</f>
        <v>19.22374850958148</v>
      </c>
      <c r="O670" s="79">
        <f>O668+O667-O669</f>
        <v>-1.1834717662089815</v>
      </c>
      <c r="P670" s="79">
        <f>P668+P667-P669</f>
        <v>-38.231118341853339</v>
      </c>
      <c r="Q670" s="79">
        <f>Q668+Q667-Q669</f>
        <v>-17.974797993513654</v>
      </c>
      <c r="R670" s="79">
        <f>R668+R667-R669</f>
        <v>11.211775411047334</v>
      </c>
      <c r="S670" s="72"/>
      <c r="T670" s="73" t="s">
        <v>327</v>
      </c>
      <c r="U670" s="177" t="s">
        <v>328</v>
      </c>
      <c r="V670" s="177"/>
      <c r="W670" s="177"/>
      <c r="X670" s="177"/>
      <c r="Y670" s="177"/>
    </row>
    <row r="671" spans="2:25" ht="15" x14ac:dyDescent="0.3">
      <c r="B671" s="178" t="s">
        <v>329</v>
      </c>
      <c r="C671" s="179"/>
      <c r="D671" s="179"/>
      <c r="E671" s="179"/>
      <c r="F671" s="179"/>
      <c r="G671" s="179"/>
      <c r="H671" s="179"/>
      <c r="I671" s="179"/>
      <c r="J671" s="179"/>
      <c r="K671" s="179"/>
      <c r="L671" s="179"/>
      <c r="M671" s="179"/>
      <c r="N671" s="179"/>
      <c r="O671" s="59"/>
      <c r="P671" s="59"/>
      <c r="Q671" s="59"/>
      <c r="R671" s="59"/>
      <c r="S671" s="57"/>
      <c r="T671" s="58"/>
      <c r="U671" s="80" t="s">
        <v>330</v>
      </c>
      <c r="V671" s="80">
        <v>2024</v>
      </c>
      <c r="W671" s="80">
        <v>2025</v>
      </c>
      <c r="X671" s="80">
        <v>2026</v>
      </c>
      <c r="Y671" s="80">
        <v>2027</v>
      </c>
    </row>
    <row r="672" spans="2:25" ht="15" x14ac:dyDescent="0.3">
      <c r="B672" s="81" t="e">
        <v>#N/A</v>
      </c>
      <c r="C672" s="81" t="e">
        <v>#N/A</v>
      </c>
      <c r="D672" s="81" t="e">
        <v>#N/A</v>
      </c>
      <c r="E672" s="81" t="e">
        <v>#N/A</v>
      </c>
      <c r="F672" s="81" t="e">
        <v>#N/A</v>
      </c>
      <c r="G672" s="81" t="e">
        <v>#N/A</v>
      </c>
      <c r="H672" s="81" t="e">
        <v>#N/A</v>
      </c>
      <c r="I672" s="81" t="e">
        <v>#N/A</v>
      </c>
      <c r="J672" s="81" t="e">
        <v>#N/A</v>
      </c>
      <c r="K672" s="81" t="e">
        <v>#N/A</v>
      </c>
      <c r="L672" s="81">
        <v>940000</v>
      </c>
      <c r="M672" s="81">
        <v>940000</v>
      </c>
      <c r="N672" s="82">
        <v>940000</v>
      </c>
      <c r="O672" s="82">
        <v>940000</v>
      </c>
      <c r="P672" s="82">
        <v>940000</v>
      </c>
      <c r="Q672" s="82">
        <v>940000</v>
      </c>
      <c r="R672" s="82">
        <v>940000</v>
      </c>
      <c r="S672" s="83"/>
      <c r="T672" s="84" t="s">
        <v>331</v>
      </c>
      <c r="U672" s="85" t="s">
        <v>332</v>
      </c>
      <c r="V672" s="86"/>
      <c r="W672" s="86"/>
      <c r="X672" s="86"/>
      <c r="Y672" s="86"/>
    </row>
    <row r="673" spans="1:25" ht="15" x14ac:dyDescent="0.3">
      <c r="B673" s="30" t="e">
        <f t="shared" ref="B673:R673" si="170">B457/B672</f>
        <v>#VALUE!</v>
      </c>
      <c r="C673" s="30" t="e">
        <f t="shared" si="170"/>
        <v>#VALUE!</v>
      </c>
      <c r="D673" s="30" t="e">
        <f t="shared" si="170"/>
        <v>#VALUE!</v>
      </c>
      <c r="E673" s="30" t="e">
        <f t="shared" si="170"/>
        <v>#VALUE!</v>
      </c>
      <c r="F673" s="30" t="e">
        <f t="shared" si="170"/>
        <v>#VALUE!</v>
      </c>
      <c r="G673" s="30" t="e">
        <f t="shared" si="170"/>
        <v>#VALUE!</v>
      </c>
      <c r="H673" s="30" t="e">
        <f t="shared" si="170"/>
        <v>#VALUE!</v>
      </c>
      <c r="I673" s="30" t="e">
        <f t="shared" si="170"/>
        <v>#VALUE!</v>
      </c>
      <c r="J673" s="30" t="e">
        <f t="shared" si="170"/>
        <v>#VALUE!</v>
      </c>
      <c r="K673" s="30" t="e">
        <f t="shared" si="170"/>
        <v>#N/A</v>
      </c>
      <c r="L673" s="30">
        <f t="shared" si="170"/>
        <v>1.7000193936170211</v>
      </c>
      <c r="M673" s="30">
        <f t="shared" si="170"/>
        <v>1.9349925531914893</v>
      </c>
      <c r="N673" s="30">
        <f t="shared" si="170"/>
        <v>1.9969744680851065</v>
      </c>
      <c r="O673" s="30">
        <f t="shared" si="170"/>
        <v>2.1430529574468085</v>
      </c>
      <c r="P673" s="30">
        <f t="shared" si="170"/>
        <v>2.4359002978723403</v>
      </c>
      <c r="Q673" s="30">
        <f t="shared" si="170"/>
        <v>2.9657200425531913</v>
      </c>
      <c r="R673" s="30">
        <f t="shared" si="170"/>
        <v>3.1042882978723405</v>
      </c>
      <c r="S673" s="18"/>
      <c r="T673" s="84" t="s">
        <v>333</v>
      </c>
      <c r="U673" s="85" t="s">
        <v>334</v>
      </c>
      <c r="V673" s="87">
        <f>+Q465*(1+V672)/1000</f>
        <v>1889.2431200000001</v>
      </c>
      <c r="W673" s="87">
        <f>+V673*(1+W672)</f>
        <v>1889.2431200000001</v>
      </c>
      <c r="X673" s="87">
        <f>+W673*(1+X672)</f>
        <v>1889.2431200000001</v>
      </c>
      <c r="Y673" s="87">
        <f>+X673*(1+Y672)</f>
        <v>1889.2431200000001</v>
      </c>
    </row>
    <row r="674" spans="1:25" ht="15" x14ac:dyDescent="0.3">
      <c r="B674" s="30" t="e">
        <f t="shared" ref="B674:R674" si="171">B588/B672</f>
        <v>#N/A</v>
      </c>
      <c r="C674" s="30" t="e">
        <f t="shared" si="171"/>
        <v>#N/A</v>
      </c>
      <c r="D674" s="30" t="e">
        <f t="shared" si="171"/>
        <v>#N/A</v>
      </c>
      <c r="E674" s="30" t="e">
        <f t="shared" si="171"/>
        <v>#N/A</v>
      </c>
      <c r="F674" s="30" t="e">
        <f t="shared" si="171"/>
        <v>#N/A</v>
      </c>
      <c r="G674" s="30" t="e">
        <f t="shared" si="171"/>
        <v>#N/A</v>
      </c>
      <c r="H674" s="30" t="e">
        <f t="shared" si="171"/>
        <v>#N/A</v>
      </c>
      <c r="I674" s="30" t="e">
        <f t="shared" si="171"/>
        <v>#N/A</v>
      </c>
      <c r="J674" s="30" t="e">
        <f t="shared" si="171"/>
        <v>#N/A</v>
      </c>
      <c r="K674" s="30" t="e">
        <f t="shared" si="171"/>
        <v>#N/A</v>
      </c>
      <c r="L674" s="30">
        <f t="shared" si="171"/>
        <v>6.3648074468085111E-2</v>
      </c>
      <c r="M674" s="30">
        <f t="shared" si="171"/>
        <v>0.23497234042553192</v>
      </c>
      <c r="N674" s="30">
        <f t="shared" si="171"/>
        <v>0.17014148936170212</v>
      </c>
      <c r="O674" s="30">
        <f t="shared" si="171"/>
        <v>0.22207789361702127</v>
      </c>
      <c r="P674" s="30">
        <f t="shared" si="171"/>
        <v>0.39284732978723402</v>
      </c>
      <c r="Q674" s="30">
        <f t="shared" si="171"/>
        <v>0.69524245744680857</v>
      </c>
      <c r="R674" s="30">
        <f t="shared" si="171"/>
        <v>0.89713617021276593</v>
      </c>
      <c r="S674" s="18"/>
      <c r="T674" s="58" t="s">
        <v>335</v>
      </c>
      <c r="U674" s="85" t="s">
        <v>336</v>
      </c>
      <c r="V674" s="87"/>
      <c r="W674" s="87">
        <f t="shared" ref="W674:Y675" si="172">+V674</f>
        <v>0</v>
      </c>
      <c r="X674" s="87">
        <f t="shared" si="172"/>
        <v>0</v>
      </c>
      <c r="Y674" s="87">
        <f t="shared" si="172"/>
        <v>0</v>
      </c>
    </row>
    <row r="675" spans="1:25" ht="15" x14ac:dyDescent="0.3">
      <c r="B675" s="88"/>
      <c r="C675" s="88" t="e">
        <f t="shared" ref="C675:M675" si="173">+C674/B674-1</f>
        <v>#N/A</v>
      </c>
      <c r="D675" s="89" t="e">
        <f t="shared" si="173"/>
        <v>#N/A</v>
      </c>
      <c r="E675" s="88" t="e">
        <f t="shared" si="173"/>
        <v>#N/A</v>
      </c>
      <c r="F675" s="89" t="e">
        <f t="shared" si="173"/>
        <v>#N/A</v>
      </c>
      <c r="G675" s="88" t="e">
        <f t="shared" si="173"/>
        <v>#N/A</v>
      </c>
      <c r="H675" s="89" t="e">
        <f t="shared" si="173"/>
        <v>#N/A</v>
      </c>
      <c r="I675" s="88" t="e">
        <f t="shared" si="173"/>
        <v>#N/A</v>
      </c>
      <c r="J675" s="89" t="e">
        <f t="shared" si="173"/>
        <v>#N/A</v>
      </c>
      <c r="K675" s="88" t="e">
        <f t="shared" si="173"/>
        <v>#N/A</v>
      </c>
      <c r="L675" s="89" t="e">
        <f t="shared" si="173"/>
        <v>#N/A</v>
      </c>
      <c r="M675" s="88">
        <f t="shared" si="173"/>
        <v>2.6917431106789174</v>
      </c>
      <c r="N675" s="90">
        <f>+N674/M674-1</f>
        <v>-0.27590843648414942</v>
      </c>
      <c r="O675" s="90">
        <f>+O674/N674-1</f>
        <v>0.30525420019633231</v>
      </c>
      <c r="P675" s="90">
        <f>+P674/O674-1</f>
        <v>0.76896188715077063</v>
      </c>
      <c r="Q675" s="90">
        <f>+Q674/P674-1</f>
        <v>0.76975227965365489</v>
      </c>
      <c r="R675" s="90">
        <f>+R674/Q674-1</f>
        <v>0.29039324426098334</v>
      </c>
      <c r="S675" s="91"/>
      <c r="T675" s="92" t="s">
        <v>337</v>
      </c>
      <c r="U675" s="93" t="s">
        <v>294</v>
      </c>
      <c r="V675" s="94"/>
      <c r="W675" s="94">
        <f>+V675</f>
        <v>0</v>
      </c>
      <c r="X675" s="94">
        <f t="shared" si="172"/>
        <v>0</v>
      </c>
      <c r="Y675" s="94">
        <f t="shared" si="172"/>
        <v>0</v>
      </c>
    </row>
    <row r="676" spans="1:25" ht="15" x14ac:dyDescent="0.3">
      <c r="B676" s="95">
        <v>0</v>
      </c>
      <c r="C676" s="95">
        <v>0</v>
      </c>
      <c r="D676" s="95">
        <v>0</v>
      </c>
      <c r="E676" s="95">
        <v>0</v>
      </c>
      <c r="F676" s="95">
        <v>0</v>
      </c>
      <c r="G676" s="95">
        <v>0</v>
      </c>
      <c r="H676" s="95">
        <v>0</v>
      </c>
      <c r="I676" s="95">
        <v>0</v>
      </c>
      <c r="J676" s="95">
        <v>0</v>
      </c>
      <c r="K676" s="95">
        <v>0</v>
      </c>
      <c r="L676" s="95">
        <v>0</v>
      </c>
      <c r="M676" s="95">
        <v>0.1</v>
      </c>
      <c r="N676" s="95">
        <v>7.5999999999999998E-2</v>
      </c>
      <c r="O676" s="95">
        <v>0.1</v>
      </c>
      <c r="P676" s="95">
        <v>0.16</v>
      </c>
      <c r="Q676" s="95">
        <v>0.31</v>
      </c>
      <c r="R676" s="95">
        <v>0</v>
      </c>
      <c r="S676" s="18"/>
      <c r="T676" s="84" t="s">
        <v>338</v>
      </c>
      <c r="U676" s="93" t="s">
        <v>272</v>
      </c>
      <c r="V676" s="96">
        <f>+V673*V675</f>
        <v>0</v>
      </c>
      <c r="W676" s="96">
        <f>+W673*W675</f>
        <v>0</v>
      </c>
      <c r="X676" s="96">
        <f>+X673*X675</f>
        <v>0</v>
      </c>
      <c r="Y676" s="96">
        <f>+Y673*Y675</f>
        <v>0</v>
      </c>
    </row>
    <row r="677" spans="1:25" ht="15" x14ac:dyDescent="0.3">
      <c r="B677" s="88" t="e">
        <f t="shared" ref="B677:R677" si="174">+B676/B686</f>
        <v>#N/A</v>
      </c>
      <c r="C677" s="88" t="e">
        <f t="shared" si="174"/>
        <v>#N/A</v>
      </c>
      <c r="D677" s="89" t="e">
        <f t="shared" si="174"/>
        <v>#N/A</v>
      </c>
      <c r="E677" s="88" t="e">
        <f t="shared" si="174"/>
        <v>#N/A</v>
      </c>
      <c r="F677" s="89" t="e">
        <f t="shared" si="174"/>
        <v>#N/A</v>
      </c>
      <c r="G677" s="88" t="e">
        <f t="shared" si="174"/>
        <v>#N/A</v>
      </c>
      <c r="H677" s="89" t="e">
        <f t="shared" si="174"/>
        <v>#N/A</v>
      </c>
      <c r="I677" s="88" t="e">
        <f t="shared" si="174"/>
        <v>#N/A</v>
      </c>
      <c r="J677" s="89" t="e">
        <f t="shared" si="174"/>
        <v>#N/A</v>
      </c>
      <c r="K677" s="88" t="e">
        <f t="shared" si="174"/>
        <v>#N/A</v>
      </c>
      <c r="L677" s="89">
        <f t="shared" si="174"/>
        <v>0</v>
      </c>
      <c r="M677" s="88">
        <f t="shared" si="174"/>
        <v>1.4029680976736597E-2</v>
      </c>
      <c r="N677" s="90">
        <f t="shared" si="174"/>
        <v>8.7022113752860866E-3</v>
      </c>
      <c r="O677" s="90">
        <f t="shared" si="174"/>
        <v>1.0451086799394911E-2</v>
      </c>
      <c r="P677" s="90">
        <f t="shared" si="174"/>
        <v>1.1521709143271089E-2</v>
      </c>
      <c r="Q677" s="90">
        <f t="shared" si="174"/>
        <v>2.2323311465087738E-2</v>
      </c>
      <c r="R677" s="90">
        <f t="shared" si="174"/>
        <v>0</v>
      </c>
      <c r="S677" s="18"/>
      <c r="T677" s="92" t="s">
        <v>339</v>
      </c>
      <c r="U677" s="97" t="s">
        <v>299</v>
      </c>
      <c r="V677" s="98"/>
      <c r="W677" s="98">
        <f>+V677</f>
        <v>0</v>
      </c>
      <c r="X677" s="98">
        <f>+W677</f>
        <v>0</v>
      </c>
      <c r="Y677" s="98">
        <f>+X677</f>
        <v>0</v>
      </c>
    </row>
    <row r="678" spans="1:25" ht="15" x14ac:dyDescent="0.3">
      <c r="B678" s="99" t="e">
        <f t="shared" ref="B678:M678" si="175">+B676/B674</f>
        <v>#N/A</v>
      </c>
      <c r="C678" s="99" t="e">
        <f t="shared" si="175"/>
        <v>#N/A</v>
      </c>
      <c r="D678" s="100" t="e">
        <f t="shared" si="175"/>
        <v>#N/A</v>
      </c>
      <c r="E678" s="99" t="e">
        <f t="shared" si="175"/>
        <v>#N/A</v>
      </c>
      <c r="F678" s="100" t="e">
        <f t="shared" si="175"/>
        <v>#N/A</v>
      </c>
      <c r="G678" s="99" t="e">
        <f t="shared" si="175"/>
        <v>#N/A</v>
      </c>
      <c r="H678" s="100" t="e">
        <f t="shared" si="175"/>
        <v>#N/A</v>
      </c>
      <c r="I678" s="99" t="e">
        <f t="shared" si="175"/>
        <v>#N/A</v>
      </c>
      <c r="J678" s="100" t="e">
        <f t="shared" si="175"/>
        <v>#N/A</v>
      </c>
      <c r="K678" s="99" t="e">
        <f t="shared" si="175"/>
        <v>#N/A</v>
      </c>
      <c r="L678" s="100">
        <f t="shared" si="175"/>
        <v>0</v>
      </c>
      <c r="M678" s="99">
        <f t="shared" si="175"/>
        <v>0.4255820060305876</v>
      </c>
      <c r="N678" s="101">
        <f>+N676/N674</f>
        <v>0.44668705020227223</v>
      </c>
      <c r="O678" s="101">
        <f>+O676/O674</f>
        <v>0.4502924553690717</v>
      </c>
      <c r="P678" s="101">
        <f>+P676/P674</f>
        <v>0.40728290067965067</v>
      </c>
      <c r="Q678" s="101">
        <f>+Q676/Q674</f>
        <v>0.4458876132772967</v>
      </c>
      <c r="R678" s="101">
        <f>+R676/R674</f>
        <v>0</v>
      </c>
      <c r="S678" s="57"/>
      <c r="T678" s="102" t="s">
        <v>340</v>
      </c>
      <c r="U678" s="97" t="s">
        <v>299</v>
      </c>
      <c r="V678" s="103">
        <f>+V673*V677</f>
        <v>0</v>
      </c>
      <c r="W678" s="103">
        <f>+W673*W677</f>
        <v>0</v>
      </c>
      <c r="X678" s="103">
        <f>+X673*X677</f>
        <v>0</v>
      </c>
      <c r="Y678" s="103">
        <f>+Y673*Y677</f>
        <v>0</v>
      </c>
    </row>
    <row r="679" spans="1:25" ht="15" x14ac:dyDescent="0.3">
      <c r="B679" s="39" t="e">
        <f t="shared" ref="B679:M679" si="176">+B686*B672</f>
        <v>#N/A</v>
      </c>
      <c r="C679" s="39" t="e">
        <f t="shared" si="176"/>
        <v>#N/A</v>
      </c>
      <c r="D679" s="39" t="e">
        <f t="shared" si="176"/>
        <v>#N/A</v>
      </c>
      <c r="E679" s="39" t="e">
        <f t="shared" si="176"/>
        <v>#N/A</v>
      </c>
      <c r="F679" s="39" t="e">
        <f t="shared" si="176"/>
        <v>#N/A</v>
      </c>
      <c r="G679" s="39" t="e">
        <f t="shared" si="176"/>
        <v>#N/A</v>
      </c>
      <c r="H679" s="39" t="e">
        <f t="shared" si="176"/>
        <v>#N/A</v>
      </c>
      <c r="I679" s="39" t="e">
        <f t="shared" si="176"/>
        <v>#N/A</v>
      </c>
      <c r="J679" s="39" t="e">
        <f t="shared" si="176"/>
        <v>#N/A</v>
      </c>
      <c r="K679" s="39" t="e">
        <f t="shared" si="176"/>
        <v>#N/A</v>
      </c>
      <c r="L679" s="39">
        <f t="shared" si="176"/>
        <v>4388035.1424416024</v>
      </c>
      <c r="M679" s="39">
        <f t="shared" si="176"/>
        <v>6700081.0749629084</v>
      </c>
      <c r="N679" s="39">
        <f>+N686*N672</f>
        <v>8209407.5768932244</v>
      </c>
      <c r="O679" s="39">
        <f>+O686*O672</f>
        <v>8994279.9064153153</v>
      </c>
      <c r="P679" s="39">
        <f>+P686*P672</f>
        <v>13053618.879785437</v>
      </c>
      <c r="Q679" s="39">
        <f>+Q686*Q672</f>
        <v>13053618.879785437</v>
      </c>
      <c r="R679" s="39">
        <f>+R686*R672</f>
        <v>31490000</v>
      </c>
      <c r="S679" s="18"/>
      <c r="T679" s="58" t="s">
        <v>341</v>
      </c>
      <c r="U679" s="97" t="s">
        <v>342</v>
      </c>
      <c r="V679" s="98"/>
      <c r="W679" s="98">
        <f>+V679</f>
        <v>0</v>
      </c>
      <c r="X679" s="98">
        <f>+W679</f>
        <v>0</v>
      </c>
      <c r="Y679" s="98">
        <f>+X679</f>
        <v>0</v>
      </c>
    </row>
    <row r="680" spans="1:25" ht="15" x14ac:dyDescent="0.3">
      <c r="B680" s="104" t="e">
        <f t="shared" ref="B680:M680" si="177">+B686/B$673</f>
        <v>#N/A</v>
      </c>
      <c r="C680" s="104" t="e">
        <f t="shared" si="177"/>
        <v>#N/A</v>
      </c>
      <c r="D680" s="105" t="e">
        <f t="shared" si="177"/>
        <v>#N/A</v>
      </c>
      <c r="E680" s="104" t="e">
        <f t="shared" si="177"/>
        <v>#N/A</v>
      </c>
      <c r="F680" s="105" t="e">
        <f t="shared" si="177"/>
        <v>#N/A</v>
      </c>
      <c r="G680" s="104" t="e">
        <f t="shared" si="177"/>
        <v>#N/A</v>
      </c>
      <c r="H680" s="105" t="e">
        <f t="shared" si="177"/>
        <v>#N/A</v>
      </c>
      <c r="I680" s="104" t="e">
        <f t="shared" si="177"/>
        <v>#N/A</v>
      </c>
      <c r="J680" s="105" t="e">
        <f t="shared" si="177"/>
        <v>#N/A</v>
      </c>
      <c r="K680" s="104" t="e">
        <f t="shared" si="177"/>
        <v>#N/A</v>
      </c>
      <c r="L680" s="105">
        <f t="shared" si="177"/>
        <v>2.7459230815167879</v>
      </c>
      <c r="M680" s="104">
        <f t="shared" si="177"/>
        <v>3.6836037496229346</v>
      </c>
      <c r="N680" s="106">
        <f>+N686/N$673</f>
        <v>4.3733219705198838</v>
      </c>
      <c r="O680" s="106">
        <f>+O686/O$673</f>
        <v>4.46483734614044</v>
      </c>
      <c r="P680" s="106">
        <f>+P686/P$673</f>
        <v>5.7009018832363552</v>
      </c>
      <c r="Q680" s="106">
        <f>+Q686/Q$673</f>
        <v>4.6824475662784542</v>
      </c>
      <c r="R680" s="106">
        <f>+R686/R$673</f>
        <v>10.791523462225042</v>
      </c>
      <c r="S680" s="171">
        <f>(SUM(INDEX($B680:$R680,,$T$348-$B$348-$S$348+1):INDEX($B680:$R680,$T$348-$B$348+1))-MAX(INDEX($B680:$R680,,$T$348-$B$348-$S$348+1):INDEX($B680:$R680,$T$348-$B$348+1))-MIN(INDEX($B680:$R680,,$T$348-$B$348-$S$348+1):INDEX($B680:$R680,$T$348-$B$348+1)))/(COUNT(INDEX($B680:$R680,,$T$348-$B$348-$S$348+1):INDEX($B680:$R680,$T$348-$B$348+1))-2)</f>
        <v>4.5810225031596143</v>
      </c>
      <c r="T680" s="172" t="s">
        <v>343</v>
      </c>
      <c r="U680" s="97" t="s">
        <v>342</v>
      </c>
      <c r="V680" s="103">
        <f>+V673*V679</f>
        <v>0</v>
      </c>
      <c r="W680" s="103">
        <f>+W673*W679</f>
        <v>0</v>
      </c>
      <c r="X680" s="103">
        <f>+X673*X679</f>
        <v>0</v>
      </c>
      <c r="Y680" s="103">
        <f>+Y673*Y679</f>
        <v>0</v>
      </c>
    </row>
    <row r="681" spans="1:25" ht="15" x14ac:dyDescent="0.3">
      <c r="B681" s="104" t="e">
        <f t="shared" ref="B681:M681" si="178">+B686/B$674</f>
        <v>#N/A</v>
      </c>
      <c r="C681" s="104" t="e">
        <f t="shared" si="178"/>
        <v>#N/A</v>
      </c>
      <c r="D681" s="105" t="e">
        <f t="shared" si="178"/>
        <v>#N/A</v>
      </c>
      <c r="E681" s="104" t="e">
        <f t="shared" si="178"/>
        <v>#N/A</v>
      </c>
      <c r="F681" s="105" t="e">
        <f t="shared" si="178"/>
        <v>#N/A</v>
      </c>
      <c r="G681" s="104" t="e">
        <f t="shared" si="178"/>
        <v>#N/A</v>
      </c>
      <c r="H681" s="105" t="e">
        <f t="shared" si="178"/>
        <v>#N/A</v>
      </c>
      <c r="I681" s="104" t="e">
        <f t="shared" si="178"/>
        <v>#N/A</v>
      </c>
      <c r="J681" s="105" t="e">
        <f t="shared" si="178"/>
        <v>#N/A</v>
      </c>
      <c r="K681" s="104" t="e">
        <f t="shared" si="178"/>
        <v>#N/A</v>
      </c>
      <c r="L681" s="105">
        <f t="shared" si="178"/>
        <v>73.342713522305786</v>
      </c>
      <c r="M681" s="104">
        <f t="shared" si="178"/>
        <v>30.334403664364789</v>
      </c>
      <c r="N681" s="106">
        <f>+N686/N$674</f>
        <v>51.330291915322192</v>
      </c>
      <c r="O681" s="106">
        <f>+O686/O$674</f>
        <v>43.085706205706984</v>
      </c>
      <c r="P681" s="106">
        <f>+P686/P$674</f>
        <v>35.349173947644047</v>
      </c>
      <c r="Q681" s="106">
        <f>+Q686/Q$674</f>
        <v>19.974080188534622</v>
      </c>
      <c r="R681" s="106">
        <f>+R686/R$674</f>
        <v>37.341042655826818</v>
      </c>
      <c r="S681" s="171">
        <f>(SUM(INDEX($B681:$R681,,$T$348-$B$348-$S$348+1):INDEX($B681:$R681,$T$348-$B$348+1))-MAX(INDEX($B681:$R681,,$T$348-$B$348-$S$348+1):INDEX($B681:$R681,$T$348-$B$348+1))-MIN(INDEX($B681:$R681,,$T$348-$B$348-$S$348+1):INDEX($B681:$R681,$T$348-$B$348+1)))/(COUNT(INDEX($B681:$R681,,$T$348-$B$348-$S$348+1):INDEX($B681:$R681,$T$348-$B$348+1))-2)</f>
        <v>39.488123677772961</v>
      </c>
      <c r="T681" s="172" t="s">
        <v>344</v>
      </c>
      <c r="U681" s="93" t="s">
        <v>276</v>
      </c>
      <c r="V681" s="108">
        <f>+V676-V678-V680+V674</f>
        <v>0</v>
      </c>
      <c r="W681" s="108">
        <f>+W676-W678-W680+W674</f>
        <v>0</v>
      </c>
      <c r="X681" s="108">
        <f>+X676-X678-X680+X674</f>
        <v>0</v>
      </c>
      <c r="Y681" s="108">
        <f>+Y676-Y678-Y680+Y674</f>
        <v>0</v>
      </c>
    </row>
    <row r="682" spans="1:25" ht="15" x14ac:dyDescent="0.3">
      <c r="B682" s="104" t="e">
        <f t="shared" ref="B682:R682" si="179">+(B679+B432-B354-B360)/B559</f>
        <v>#N/A</v>
      </c>
      <c r="C682" s="104" t="e">
        <f t="shared" si="179"/>
        <v>#N/A</v>
      </c>
      <c r="D682" s="105" t="e">
        <f t="shared" si="179"/>
        <v>#N/A</v>
      </c>
      <c r="E682" s="104" t="e">
        <f t="shared" si="179"/>
        <v>#N/A</v>
      </c>
      <c r="F682" s="105" t="e">
        <f t="shared" si="179"/>
        <v>#N/A</v>
      </c>
      <c r="G682" s="104" t="e">
        <f t="shared" si="179"/>
        <v>#N/A</v>
      </c>
      <c r="H682" s="105" t="e">
        <f t="shared" si="179"/>
        <v>#N/A</v>
      </c>
      <c r="I682" s="104" t="e">
        <f t="shared" si="179"/>
        <v>#N/A</v>
      </c>
      <c r="J682" s="105" t="e">
        <f t="shared" si="179"/>
        <v>#N/A</v>
      </c>
      <c r="K682" s="104" t="e">
        <f t="shared" si="179"/>
        <v>#N/A</v>
      </c>
      <c r="L682" s="105">
        <f t="shared" si="179"/>
        <v>17.947070090170026</v>
      </c>
      <c r="M682" s="104">
        <f t="shared" si="179"/>
        <v>16.025111601291769</v>
      </c>
      <c r="N682" s="106">
        <f t="shared" si="179"/>
        <v>23.096744465629097</v>
      </c>
      <c r="O682" s="106">
        <f t="shared" si="179"/>
        <v>21.324326102093575</v>
      </c>
      <c r="P682" s="106">
        <f t="shared" si="179"/>
        <v>22.407024059274832</v>
      </c>
      <c r="Q682" s="106">
        <f t="shared" si="179"/>
        <v>14.183293551527656</v>
      </c>
      <c r="R682" s="106">
        <f t="shared" si="179"/>
        <v>28.414779484685329</v>
      </c>
      <c r="S682" s="171">
        <f>(SUM(INDEX($B682:$R682,,$T$348-$B$348-$S$348+1):INDEX($B682:$R682,$T$348-$B$348+1))-MAX(INDEX($B682:$R682,,$T$348-$B$348-$S$348+1):INDEX($B682:$R682,$T$348-$B$348+1))-MIN(INDEX($B682:$R682,,$T$348-$B$348-$S$348+1):INDEX($B682:$R682,$T$348-$B$348+1)))/(COUNT(INDEX($B682:$R682,,$T$348-$B$348-$S$348+1):INDEX($B682:$R682,$T$348-$B$348+1))-2)</f>
        <v>20.160055263691863</v>
      </c>
      <c r="T682" s="172" t="s">
        <v>345</v>
      </c>
      <c r="U682" s="97" t="s">
        <v>346</v>
      </c>
      <c r="V682" s="103"/>
      <c r="W682" s="103">
        <f>+V682</f>
        <v>0</v>
      </c>
      <c r="X682" s="103">
        <f>+W682</f>
        <v>0</v>
      </c>
      <c r="Y682" s="103">
        <f>+X682</f>
        <v>0</v>
      </c>
    </row>
    <row r="683" spans="1:25" ht="15" x14ac:dyDescent="0.3">
      <c r="B683" s="104" t="e">
        <f t="shared" ref="B683:R683" si="180">B679/B465</f>
        <v>#N/A</v>
      </c>
      <c r="C683" s="104" t="e">
        <f t="shared" si="180"/>
        <v>#N/A</v>
      </c>
      <c r="D683" s="105" t="e">
        <f t="shared" si="180"/>
        <v>#N/A</v>
      </c>
      <c r="E683" s="104" t="e">
        <f t="shared" si="180"/>
        <v>#N/A</v>
      </c>
      <c r="F683" s="105" t="e">
        <f t="shared" si="180"/>
        <v>#N/A</v>
      </c>
      <c r="G683" s="104" t="e">
        <f t="shared" si="180"/>
        <v>#N/A</v>
      </c>
      <c r="H683" s="105" t="e">
        <f t="shared" si="180"/>
        <v>#N/A</v>
      </c>
      <c r="I683" s="104" t="e">
        <f t="shared" si="180"/>
        <v>#N/A</v>
      </c>
      <c r="J683" s="105" t="e">
        <f t="shared" si="180"/>
        <v>#N/A</v>
      </c>
      <c r="K683" s="104" t="e">
        <f t="shared" si="180"/>
        <v>#N/A</v>
      </c>
      <c r="L683" s="105">
        <f t="shared" si="180"/>
        <v>9.0225055890388592</v>
      </c>
      <c r="M683" s="104">
        <f t="shared" si="180"/>
        <v>6.1175384737957117</v>
      </c>
      <c r="N683" s="106">
        <f t="shared" si="180"/>
        <v>7.832440068820941</v>
      </c>
      <c r="O683" s="106">
        <f t="shared" si="180"/>
        <v>8.526525786264374</v>
      </c>
      <c r="P683" s="106">
        <f t="shared" si="180"/>
        <v>9.8946615141562049</v>
      </c>
      <c r="Q683" s="106">
        <f t="shared" si="180"/>
        <v>6.9094436505267973</v>
      </c>
      <c r="R683" s="106">
        <f t="shared" si="180"/>
        <v>14.059629975899053</v>
      </c>
      <c r="S683" s="171">
        <f>(SUM(INDEX($B683:$R683,,$T$348-$B$348-$S$348+1):INDEX($B683:$R683,$T$348-$B$348+1))-MAX(INDEX($B683:$R683,,$T$348-$B$348-$S$348+1):INDEX($B683:$R683,$T$348-$B$348+1))-MIN(INDEX($B683:$R683,,$T$348-$B$348-$S$348+1):INDEX($B683:$R683,$T$348-$B$348+1)))/(COUNT(INDEX($B683:$R683,,$T$348-$B$348-$S$348+1):INDEX($B683:$R683,$T$348-$B$348+1))-2)</f>
        <v>8.4371153217614356</v>
      </c>
      <c r="T683" s="172" t="s">
        <v>347</v>
      </c>
      <c r="U683" s="93" t="s">
        <v>280</v>
      </c>
      <c r="V683" s="108">
        <f>+V681-V682</f>
        <v>0</v>
      </c>
      <c r="W683" s="108">
        <f>+W681-W682</f>
        <v>0</v>
      </c>
      <c r="X683" s="108">
        <f>+X681-X682</f>
        <v>0</v>
      </c>
      <c r="Y683" s="108">
        <f>+Y681-Y682</f>
        <v>0</v>
      </c>
    </row>
    <row r="684" spans="1:25" s="35" customFormat="1" ht="15" x14ac:dyDescent="0.3">
      <c r="A684" s="66"/>
      <c r="B684" s="95" t="e">
        <v>#N/A</v>
      </c>
      <c r="C684" s="95" t="e">
        <v>#N/A</v>
      </c>
      <c r="D684" s="95" t="e">
        <v>#N/A</v>
      </c>
      <c r="E684" s="95" t="e">
        <v>#N/A</v>
      </c>
      <c r="F684" s="95" t="e">
        <v>#N/A</v>
      </c>
      <c r="G684" s="95" t="e">
        <v>#N/A</v>
      </c>
      <c r="H684" s="95" t="e">
        <v>#N/A</v>
      </c>
      <c r="I684" s="95" t="e">
        <v>#N/A</v>
      </c>
      <c r="J684" s="95" t="e">
        <v>#N/A</v>
      </c>
      <c r="K684" s="95" t="e">
        <v>#N/A</v>
      </c>
      <c r="L684" s="95">
        <v>5.25</v>
      </c>
      <c r="M684" s="95">
        <v>9.75</v>
      </c>
      <c r="N684" s="109">
        <v>11.1</v>
      </c>
      <c r="O684" s="109">
        <v>11</v>
      </c>
      <c r="P684" s="109">
        <v>20.9</v>
      </c>
      <c r="Q684" s="109">
        <v>41.5</v>
      </c>
      <c r="R684" s="109">
        <v>45</v>
      </c>
      <c r="S684" s="91"/>
      <c r="T684" s="110" t="s">
        <v>348</v>
      </c>
      <c r="U684" s="97" t="s">
        <v>349</v>
      </c>
      <c r="V684" s="98"/>
      <c r="W684" s="98">
        <f>+V684</f>
        <v>0</v>
      </c>
      <c r="X684" s="98">
        <f>+W684</f>
        <v>0</v>
      </c>
      <c r="Y684" s="98">
        <f>+X684</f>
        <v>0</v>
      </c>
    </row>
    <row r="685" spans="1:25" s="113" customFormat="1" ht="15" x14ac:dyDescent="0.3">
      <c r="A685" s="67"/>
      <c r="B685" s="95" t="e">
        <v>#N/A</v>
      </c>
      <c r="C685" s="95" t="e">
        <v>#N/A</v>
      </c>
      <c r="D685" s="95" t="e">
        <v>#N/A</v>
      </c>
      <c r="E685" s="95" t="e">
        <v>#N/A</v>
      </c>
      <c r="F685" s="95" t="e">
        <v>#N/A</v>
      </c>
      <c r="G685" s="95" t="e">
        <v>#N/A</v>
      </c>
      <c r="H685" s="95" t="e">
        <v>#N/A</v>
      </c>
      <c r="I685" s="95" t="e">
        <v>#N/A</v>
      </c>
      <c r="J685" s="95" t="e">
        <v>#N/A</v>
      </c>
      <c r="K685" s="95" t="e">
        <v>#N/A</v>
      </c>
      <c r="L685" s="95">
        <v>4.0199999999999996</v>
      </c>
      <c r="M685" s="95">
        <v>4.2</v>
      </c>
      <c r="N685" s="109">
        <v>5.5</v>
      </c>
      <c r="O685" s="109">
        <v>7.75</v>
      </c>
      <c r="P685" s="109">
        <v>8.6</v>
      </c>
      <c r="Q685" s="109">
        <v>19</v>
      </c>
      <c r="R685" s="109">
        <v>28.75</v>
      </c>
      <c r="S685" s="111"/>
      <c r="T685" s="112" t="s">
        <v>350</v>
      </c>
      <c r="U685" s="97" t="s">
        <v>349</v>
      </c>
      <c r="V685" s="103">
        <f>+V683*V684</f>
        <v>0</v>
      </c>
      <c r="W685" s="103">
        <f>+W683*W684</f>
        <v>0</v>
      </c>
      <c r="X685" s="103">
        <f>+X683*X684</f>
        <v>0</v>
      </c>
      <c r="Y685" s="103">
        <f>+Y683*Y684</f>
        <v>0</v>
      </c>
    </row>
    <row r="686" spans="1:25" s="3" customFormat="1" ht="15" x14ac:dyDescent="0.3">
      <c r="A686" s="68"/>
      <c r="B686" s="114" t="e">
        <v>#N/A</v>
      </c>
      <c r="C686" s="114" t="e">
        <v>#N/A</v>
      </c>
      <c r="D686" s="114" t="e">
        <v>#N/A</v>
      </c>
      <c r="E686" s="114" t="e">
        <v>#N/A</v>
      </c>
      <c r="F686" s="114" t="e">
        <v>#N/A</v>
      </c>
      <c r="G686" s="114" t="e">
        <v>#N/A</v>
      </c>
      <c r="H686" s="114" t="e">
        <v>#N/A</v>
      </c>
      <c r="I686" s="114" t="e">
        <v>#N/A</v>
      </c>
      <c r="J686" s="114" t="e">
        <v>#N/A</v>
      </c>
      <c r="K686" s="114" t="e">
        <v>#N/A</v>
      </c>
      <c r="L686" s="114">
        <v>4.668122491959152</v>
      </c>
      <c r="M686" s="114">
        <v>7.1277458244286258</v>
      </c>
      <c r="N686" s="115">
        <v>8.7334123158438555</v>
      </c>
      <c r="O686" s="115">
        <v>9.5683828791652292</v>
      </c>
      <c r="P686" s="115">
        <v>13.886828595516423</v>
      </c>
      <c r="Q686" s="115">
        <v>13.886828595516423</v>
      </c>
      <c r="R686" s="116">
        <f>VLOOKUP($S686,[1]Price!$A$1:$F$1285,2,FALSE)</f>
        <v>33.5</v>
      </c>
      <c r="S686" s="117" t="s">
        <v>351</v>
      </c>
      <c r="T686" s="107" t="s">
        <v>352</v>
      </c>
      <c r="U686" s="93" t="s">
        <v>353</v>
      </c>
      <c r="V686" s="108">
        <f>+V683-V685</f>
        <v>0</v>
      </c>
      <c r="W686" s="108">
        <f>+W683-W685</f>
        <v>0</v>
      </c>
      <c r="X686" s="108">
        <f>+X683-X685</f>
        <v>0</v>
      </c>
      <c r="Y686" s="108">
        <f>+Y683-Y685</f>
        <v>0</v>
      </c>
    </row>
    <row r="687" spans="1:25" ht="15" x14ac:dyDescent="0.3">
      <c r="B687" s="180" t="s">
        <v>354</v>
      </c>
      <c r="C687" s="181"/>
      <c r="D687" s="181"/>
      <c r="E687" s="181"/>
      <c r="F687" s="181"/>
      <c r="G687" s="181"/>
      <c r="H687" s="181"/>
      <c r="I687" s="181"/>
      <c r="J687" s="181"/>
      <c r="K687" s="181"/>
      <c r="L687" s="181"/>
      <c r="M687" s="181"/>
      <c r="N687" s="181"/>
      <c r="O687" s="118"/>
      <c r="P687" s="118"/>
      <c r="Q687" s="118"/>
      <c r="R687" s="118"/>
      <c r="S687" s="57"/>
      <c r="T687" s="58"/>
      <c r="U687" s="93" t="s">
        <v>313</v>
      </c>
      <c r="V687" s="119">
        <f>+V686/V673</f>
        <v>0</v>
      </c>
      <c r="W687" s="119">
        <f>+W686/W673</f>
        <v>0</v>
      </c>
      <c r="X687" s="119">
        <f>+X686/X673</f>
        <v>0</v>
      </c>
      <c r="Y687" s="119">
        <f>+Y686/Y673</f>
        <v>0</v>
      </c>
    </row>
    <row r="688" spans="1:25" ht="15" x14ac:dyDescent="0.3">
      <c r="B688" s="120"/>
      <c r="C688" s="121" t="e">
        <f t="shared" ref="C688:R688" si="181">+C681/C675/100</f>
        <v>#N/A</v>
      </c>
      <c r="D688" s="120" t="e">
        <f t="shared" si="181"/>
        <v>#N/A</v>
      </c>
      <c r="E688" s="121" t="e">
        <f t="shared" si="181"/>
        <v>#N/A</v>
      </c>
      <c r="F688" s="120" t="e">
        <f t="shared" si="181"/>
        <v>#N/A</v>
      </c>
      <c r="G688" s="121" t="e">
        <f t="shared" si="181"/>
        <v>#N/A</v>
      </c>
      <c r="H688" s="120" t="e">
        <f t="shared" si="181"/>
        <v>#N/A</v>
      </c>
      <c r="I688" s="121" t="e">
        <f t="shared" si="181"/>
        <v>#N/A</v>
      </c>
      <c r="J688" s="120" t="e">
        <f t="shared" si="181"/>
        <v>#N/A</v>
      </c>
      <c r="K688" s="121" t="e">
        <f t="shared" si="181"/>
        <v>#N/A</v>
      </c>
      <c r="L688" s="120" t="e">
        <f t="shared" si="181"/>
        <v>#N/A</v>
      </c>
      <c r="M688" s="121">
        <f t="shared" si="181"/>
        <v>0.1126942743682319</v>
      </c>
      <c r="N688" s="122">
        <f t="shared" si="181"/>
        <v>-1.8604103799584633</v>
      </c>
      <c r="O688" s="122">
        <f t="shared" si="181"/>
        <v>1.4114697251666077</v>
      </c>
      <c r="P688" s="122">
        <f t="shared" si="181"/>
        <v>0.45969994792099655</v>
      </c>
      <c r="Q688" s="122">
        <f t="shared" si="181"/>
        <v>0.25948711964220267</v>
      </c>
      <c r="R688" s="122">
        <f t="shared" si="181"/>
        <v>1.2858784904192719</v>
      </c>
      <c r="S688" s="57"/>
      <c r="T688" s="58" t="s">
        <v>355</v>
      </c>
      <c r="U688" s="93" t="s">
        <v>356</v>
      </c>
      <c r="V688" s="119">
        <f>+V686/Q588-1</f>
        <v>-1</v>
      </c>
      <c r="W688" s="119" t="e">
        <f>+W686/V686-1</f>
        <v>#DIV/0!</v>
      </c>
      <c r="X688" s="119" t="e">
        <f>+X686/W686-1</f>
        <v>#DIV/0!</v>
      </c>
      <c r="Y688" s="119" t="e">
        <f>+Y686/X686-1</f>
        <v>#DIV/0!</v>
      </c>
    </row>
    <row r="689" spans="1:25" ht="15" x14ac:dyDescent="0.3">
      <c r="B689" s="123"/>
      <c r="D689" s="123"/>
      <c r="F689" s="123"/>
      <c r="H689" s="123"/>
      <c r="I689" s="124"/>
      <c r="J689" s="125"/>
      <c r="K689" s="124"/>
      <c r="L689" s="125"/>
      <c r="M689" s="124"/>
      <c r="N689" s="126"/>
      <c r="O689" s="127"/>
      <c r="P689" s="127"/>
      <c r="Q689" s="127"/>
      <c r="R689" s="127"/>
      <c r="S689" s="83"/>
      <c r="T689" s="84" t="s">
        <v>357</v>
      </c>
      <c r="U689" s="128" t="s">
        <v>352</v>
      </c>
      <c r="V689" s="129">
        <f>VLOOKUP($S$686,[2]Price1!$A$1:$F$1271,3,FALSE)</f>
        <v>33.5</v>
      </c>
      <c r="W689" s="130">
        <f>+V689</f>
        <v>33.5</v>
      </c>
      <c r="X689" s="130">
        <f>+W689</f>
        <v>33.5</v>
      </c>
      <c r="Y689" s="130">
        <f>+X689</f>
        <v>33.5</v>
      </c>
    </row>
    <row r="690" spans="1:25" ht="15" x14ac:dyDescent="0.3">
      <c r="B690" s="131" t="e">
        <f t="shared" ref="B690:R693" si="182">($S680-B680)/$S680</f>
        <v>#N/A</v>
      </c>
      <c r="C690" s="132" t="e">
        <f t="shared" si="182"/>
        <v>#N/A</v>
      </c>
      <c r="D690" s="131" t="e">
        <f t="shared" si="182"/>
        <v>#N/A</v>
      </c>
      <c r="E690" s="132" t="e">
        <f t="shared" si="182"/>
        <v>#N/A</v>
      </c>
      <c r="F690" s="131" t="e">
        <f t="shared" si="182"/>
        <v>#N/A</v>
      </c>
      <c r="G690" s="132" t="e">
        <f t="shared" si="182"/>
        <v>#N/A</v>
      </c>
      <c r="H690" s="131" t="e">
        <f t="shared" si="182"/>
        <v>#N/A</v>
      </c>
      <c r="I690" s="132" t="e">
        <f t="shared" si="182"/>
        <v>#N/A</v>
      </c>
      <c r="J690" s="131" t="e">
        <f t="shared" si="182"/>
        <v>#N/A</v>
      </c>
      <c r="K690" s="132" t="e">
        <f t="shared" si="182"/>
        <v>#N/A</v>
      </c>
      <c r="L690" s="131">
        <f t="shared" si="182"/>
        <v>0.40058729691398048</v>
      </c>
      <c r="M690" s="132">
        <f t="shared" si="182"/>
        <v>0.1958992240089879</v>
      </c>
      <c r="N690" s="133">
        <f t="shared" si="182"/>
        <v>4.5339339087829347E-2</v>
      </c>
      <c r="O690" s="133">
        <f t="shared" si="182"/>
        <v>2.5362275985118889E-2</v>
      </c>
      <c r="P690" s="133">
        <f t="shared" si="182"/>
        <v>-0.24446057169645852</v>
      </c>
      <c r="Q690" s="133">
        <f t="shared" si="182"/>
        <v>-2.2140267385476736E-2</v>
      </c>
      <c r="R690" s="133">
        <f t="shared" si="182"/>
        <v>-1.3557019103883319</v>
      </c>
      <c r="S690" s="91"/>
      <c r="T690" s="134" t="s">
        <v>358</v>
      </c>
      <c r="U690" s="128" t="s">
        <v>335</v>
      </c>
      <c r="V690" s="135" t="e">
        <f t="shared" ref="V690:Y690" si="183">+V686/$P$341</f>
        <v>#DIV/0!</v>
      </c>
      <c r="W690" s="135" t="e">
        <f t="shared" si="183"/>
        <v>#DIV/0!</v>
      </c>
      <c r="X690" s="135" t="e">
        <f t="shared" si="183"/>
        <v>#DIV/0!</v>
      </c>
      <c r="Y690" s="135" t="e">
        <f t="shared" si="183"/>
        <v>#DIV/0!</v>
      </c>
    </row>
    <row r="691" spans="1:25" ht="15" x14ac:dyDescent="0.3">
      <c r="B691" s="131" t="e">
        <f t="shared" si="182"/>
        <v>#N/A</v>
      </c>
      <c r="C691" s="132" t="e">
        <f t="shared" si="182"/>
        <v>#N/A</v>
      </c>
      <c r="D691" s="131" t="e">
        <f t="shared" si="182"/>
        <v>#N/A</v>
      </c>
      <c r="E691" s="132" t="e">
        <f t="shared" si="182"/>
        <v>#N/A</v>
      </c>
      <c r="F691" s="131" t="e">
        <f t="shared" si="182"/>
        <v>#N/A</v>
      </c>
      <c r="G691" s="132" t="e">
        <f t="shared" si="182"/>
        <v>#N/A</v>
      </c>
      <c r="H691" s="131" t="e">
        <f t="shared" si="182"/>
        <v>#N/A</v>
      </c>
      <c r="I691" s="132" t="e">
        <f t="shared" si="182"/>
        <v>#N/A</v>
      </c>
      <c r="J691" s="131" t="e">
        <f t="shared" si="182"/>
        <v>#N/A</v>
      </c>
      <c r="K691" s="132" t="e">
        <f t="shared" si="182"/>
        <v>#N/A</v>
      </c>
      <c r="L691" s="131">
        <f t="shared" si="182"/>
        <v>-0.85733599602730337</v>
      </c>
      <c r="M691" s="132">
        <f t="shared" si="182"/>
        <v>0.23180944448268656</v>
      </c>
      <c r="N691" s="133">
        <f t="shared" si="182"/>
        <v>-0.29989189494498419</v>
      </c>
      <c r="O691" s="133">
        <f t="shared" si="182"/>
        <v>-9.1105431022518474E-2</v>
      </c>
      <c r="P691" s="133">
        <f t="shared" si="182"/>
        <v>0.10481505183439856</v>
      </c>
      <c r="Q691" s="133">
        <f t="shared" si="182"/>
        <v>0.49417499925990116</v>
      </c>
      <c r="R691" s="133">
        <f t="shared" si="182"/>
        <v>5.4372829650416885E-2</v>
      </c>
      <c r="S691" s="91"/>
      <c r="T691" s="134" t="s">
        <v>359</v>
      </c>
      <c r="U691" s="128" t="s">
        <v>360</v>
      </c>
      <c r="V691" s="136" t="e">
        <f t="shared" ref="V691:Y691" si="184">+V689/V690</f>
        <v>#DIV/0!</v>
      </c>
      <c r="W691" s="136" t="e">
        <f t="shared" si="184"/>
        <v>#DIV/0!</v>
      </c>
      <c r="X691" s="136" t="e">
        <f t="shared" si="184"/>
        <v>#DIV/0!</v>
      </c>
      <c r="Y691" s="136" t="e">
        <f t="shared" si="184"/>
        <v>#DIV/0!</v>
      </c>
    </row>
    <row r="692" spans="1:25" ht="15" x14ac:dyDescent="0.3">
      <c r="B692" s="131" t="e">
        <f t="shared" si="182"/>
        <v>#N/A</v>
      </c>
      <c r="C692" s="132" t="e">
        <f t="shared" si="182"/>
        <v>#N/A</v>
      </c>
      <c r="D692" s="131" t="e">
        <f t="shared" si="182"/>
        <v>#N/A</v>
      </c>
      <c r="E692" s="132" t="e">
        <f t="shared" si="182"/>
        <v>#N/A</v>
      </c>
      <c r="F692" s="131" t="e">
        <f t="shared" si="182"/>
        <v>#N/A</v>
      </c>
      <c r="G692" s="132" t="e">
        <f t="shared" si="182"/>
        <v>#N/A</v>
      </c>
      <c r="H692" s="131" t="e">
        <f t="shared" si="182"/>
        <v>#N/A</v>
      </c>
      <c r="I692" s="132" t="e">
        <f t="shared" si="182"/>
        <v>#N/A</v>
      </c>
      <c r="J692" s="131" t="e">
        <f t="shared" si="182"/>
        <v>#N/A</v>
      </c>
      <c r="K692" s="132" t="e">
        <f t="shared" si="182"/>
        <v>#N/A</v>
      </c>
      <c r="L692" s="131">
        <f t="shared" si="182"/>
        <v>0.10977078904676464</v>
      </c>
      <c r="M692" s="132">
        <f t="shared" si="182"/>
        <v>0.2051057702131949</v>
      </c>
      <c r="N692" s="133">
        <f t="shared" si="182"/>
        <v>-0.14566870792394077</v>
      </c>
      <c r="O692" s="133">
        <f t="shared" si="182"/>
        <v>-5.7751371371414707E-2</v>
      </c>
      <c r="P692" s="133">
        <f t="shared" si="182"/>
        <v>-0.11145647996460338</v>
      </c>
      <c r="Q692" s="133">
        <f t="shared" si="182"/>
        <v>0.29646554208253179</v>
      </c>
      <c r="R692" s="133">
        <f t="shared" si="182"/>
        <v>-0.40945940440253531</v>
      </c>
      <c r="S692" s="91"/>
      <c r="T692" s="134" t="s">
        <v>361</v>
      </c>
      <c r="U692" s="128" t="s">
        <v>362</v>
      </c>
      <c r="V692" s="135"/>
      <c r="W692" s="137">
        <f>+V692</f>
        <v>0</v>
      </c>
      <c r="X692" s="137">
        <f>+W692</f>
        <v>0</v>
      </c>
      <c r="Y692" s="137">
        <f>+X692</f>
        <v>0</v>
      </c>
    </row>
    <row r="693" spans="1:25" ht="15" x14ac:dyDescent="0.3">
      <c r="B693" s="131" t="e">
        <f t="shared" si="182"/>
        <v>#N/A</v>
      </c>
      <c r="C693" s="132" t="e">
        <f t="shared" si="182"/>
        <v>#N/A</v>
      </c>
      <c r="D693" s="131" t="e">
        <f t="shared" si="182"/>
        <v>#N/A</v>
      </c>
      <c r="E693" s="132" t="e">
        <f t="shared" si="182"/>
        <v>#N/A</v>
      </c>
      <c r="F693" s="131" t="e">
        <f t="shared" si="182"/>
        <v>#N/A</v>
      </c>
      <c r="G693" s="132" t="e">
        <f t="shared" si="182"/>
        <v>#N/A</v>
      </c>
      <c r="H693" s="131" t="e">
        <f t="shared" si="182"/>
        <v>#N/A</v>
      </c>
      <c r="I693" s="132" t="e">
        <f t="shared" si="182"/>
        <v>#N/A</v>
      </c>
      <c r="J693" s="131" t="e">
        <f t="shared" si="182"/>
        <v>#N/A</v>
      </c>
      <c r="K693" s="132" t="e">
        <f t="shared" si="182"/>
        <v>#N/A</v>
      </c>
      <c r="L693" s="131">
        <f t="shared" si="182"/>
        <v>-6.9382750496198076E-2</v>
      </c>
      <c r="M693" s="132">
        <f t="shared" si="182"/>
        <v>0.27492534586826778</v>
      </c>
      <c r="N693" s="133">
        <f t="shared" si="182"/>
        <v>7.1668482636581432E-2</v>
      </c>
      <c r="O693" s="133">
        <f t="shared" si="182"/>
        <v>-1.0597278938729962E-2</v>
      </c>
      <c r="P693" s="133">
        <f t="shared" si="182"/>
        <v>-0.17275409151222482</v>
      </c>
      <c r="Q693" s="133">
        <f t="shared" si="182"/>
        <v>0.18106563831057162</v>
      </c>
      <c r="R693" s="133">
        <f t="shared" si="182"/>
        <v>-0.66640248944277702</v>
      </c>
      <c r="S693" s="91"/>
      <c r="T693" s="134" t="s">
        <v>363</v>
      </c>
      <c r="U693" s="128" t="s">
        <v>364</v>
      </c>
      <c r="V693" s="135"/>
      <c r="W693" s="135"/>
      <c r="X693" s="135"/>
      <c r="Y693" s="135"/>
    </row>
    <row r="694" spans="1:25" ht="15" x14ac:dyDescent="0.3">
      <c r="B694" s="123"/>
      <c r="D694" s="123"/>
      <c r="F694" s="123"/>
      <c r="H694" s="123"/>
      <c r="I694" s="100"/>
      <c r="J694" s="99"/>
      <c r="K694" s="100"/>
      <c r="L694" s="99"/>
      <c r="M694" s="100"/>
      <c r="N694" s="101">
        <f>N689/N686-1</f>
        <v>-1</v>
      </c>
      <c r="O694" s="101">
        <f>O689/O686-1</f>
        <v>-1</v>
      </c>
      <c r="P694" s="101">
        <f>P689/P686-1</f>
        <v>-1</v>
      </c>
      <c r="Q694" s="101">
        <f>Q689/Q686-1</f>
        <v>-1</v>
      </c>
      <c r="R694" s="101">
        <f>R689/R686-1</f>
        <v>-1</v>
      </c>
      <c r="S694" s="57"/>
      <c r="T694" s="102" t="s">
        <v>365</v>
      </c>
      <c r="U694" s="128" t="s">
        <v>366</v>
      </c>
      <c r="V694" s="138" t="e">
        <f t="shared" ref="V694:Y694" si="185">+(V692-V691)/V692</f>
        <v>#DIV/0!</v>
      </c>
      <c r="W694" s="139" t="e">
        <f t="shared" si="185"/>
        <v>#DIV/0!</v>
      </c>
      <c r="X694" s="139" t="e">
        <f t="shared" si="185"/>
        <v>#DIV/0!</v>
      </c>
      <c r="Y694" s="139" t="e">
        <f t="shared" si="185"/>
        <v>#DIV/0!</v>
      </c>
    </row>
    <row r="695" spans="1:25" ht="15" x14ac:dyDescent="0.3">
      <c r="B695" s="140" t="e">
        <f t="shared" ref="B695:M695" si="186">AVERAGE(B690:B694)</f>
        <v>#N/A</v>
      </c>
      <c r="C695" s="141" t="e">
        <f t="shared" si="186"/>
        <v>#N/A</v>
      </c>
      <c r="D695" s="140" t="e">
        <f t="shared" si="186"/>
        <v>#N/A</v>
      </c>
      <c r="E695" s="141" t="e">
        <f t="shared" si="186"/>
        <v>#N/A</v>
      </c>
      <c r="F695" s="140" t="e">
        <f t="shared" si="186"/>
        <v>#N/A</v>
      </c>
      <c r="G695" s="141" t="e">
        <f t="shared" si="186"/>
        <v>#N/A</v>
      </c>
      <c r="H695" s="140" t="e">
        <f t="shared" si="186"/>
        <v>#N/A</v>
      </c>
      <c r="I695" s="141" t="e">
        <f t="shared" si="186"/>
        <v>#N/A</v>
      </c>
      <c r="J695" s="142" t="e">
        <f t="shared" si="186"/>
        <v>#N/A</v>
      </c>
      <c r="K695" s="143" t="e">
        <f t="shared" si="186"/>
        <v>#N/A</v>
      </c>
      <c r="L695" s="142">
        <f t="shared" si="186"/>
        <v>-0.10409016514068908</v>
      </c>
      <c r="M695" s="143">
        <f t="shared" si="186"/>
        <v>0.22693494614328427</v>
      </c>
      <c r="N695" s="144">
        <f>AVERAGE(N690:N694)</f>
        <v>-0.26571055622890283</v>
      </c>
      <c r="O695" s="144">
        <f>AVERAGE(O690:O694)</f>
        <v>-0.22681836106950884</v>
      </c>
      <c r="P695" s="144">
        <f>AVERAGE(P690:P694)</f>
        <v>-0.28477121826777763</v>
      </c>
      <c r="Q695" s="144">
        <f>AVERAGE(Q690:Q694)</f>
        <v>-1.0086817546494431E-2</v>
      </c>
      <c r="R695" s="144">
        <f>AVERAGE(R690:R694)</f>
        <v>-0.67543819491664547</v>
      </c>
      <c r="S695" s="91"/>
      <c r="T695" s="134" t="s">
        <v>367</v>
      </c>
      <c r="U695" s="128" t="s">
        <v>368</v>
      </c>
      <c r="V695" s="145"/>
      <c r="W695" s="146"/>
      <c r="X695" s="146" t="e">
        <f>_xlfn.RRI(X671-$V671+1,X689,X698)</f>
        <v>#DIV/0!</v>
      </c>
      <c r="Y695" s="146" t="e">
        <f>_xlfn.RRI(Y671-$V671+1,Y689,Y698)</f>
        <v>#DIV/0!</v>
      </c>
    </row>
    <row r="696" spans="1:25" ht="15" x14ac:dyDescent="0.3">
      <c r="B696" s="182" t="s">
        <v>369</v>
      </c>
      <c r="C696" s="183"/>
      <c r="D696" s="183"/>
      <c r="E696" s="183"/>
      <c r="F696" s="183"/>
      <c r="G696" s="183"/>
      <c r="H696" s="183"/>
      <c r="I696" s="183"/>
      <c r="J696" s="183"/>
      <c r="K696" s="183"/>
      <c r="L696" s="183"/>
      <c r="M696" s="183"/>
      <c r="N696" s="183"/>
      <c r="O696" s="147"/>
      <c r="P696" s="147"/>
      <c r="Q696" s="147"/>
      <c r="R696" s="147"/>
      <c r="S696" s="57"/>
      <c r="T696" s="58"/>
      <c r="U696" s="128" t="s">
        <v>339</v>
      </c>
      <c r="V696" s="145"/>
      <c r="W696" s="146"/>
      <c r="X696" s="146"/>
      <c r="Y696" s="146"/>
    </row>
    <row r="697" spans="1:25" s="3" customFormat="1" ht="15" x14ac:dyDescent="0.3">
      <c r="B697" s="148"/>
      <c r="C697" s="149">
        <f>+B$676+B697</f>
        <v>0</v>
      </c>
      <c r="D697" s="149">
        <f t="shared" ref="D697:N697" si="187">+C$676+C697</f>
        <v>0</v>
      </c>
      <c r="E697" s="149">
        <f t="shared" si="187"/>
        <v>0</v>
      </c>
      <c r="F697" s="149">
        <f t="shared" si="187"/>
        <v>0</v>
      </c>
      <c r="G697" s="149">
        <f t="shared" si="187"/>
        <v>0</v>
      </c>
      <c r="H697" s="149">
        <f t="shared" si="187"/>
        <v>0</v>
      </c>
      <c r="I697" s="149">
        <f t="shared" si="187"/>
        <v>0</v>
      </c>
      <c r="J697" s="149">
        <f t="shared" si="187"/>
        <v>0</v>
      </c>
      <c r="K697" s="149">
        <f t="shared" si="187"/>
        <v>0</v>
      </c>
      <c r="L697" s="149">
        <f t="shared" si="187"/>
        <v>0</v>
      </c>
      <c r="M697" s="149">
        <f t="shared" si="187"/>
        <v>0</v>
      </c>
      <c r="N697" s="150">
        <f t="shared" si="187"/>
        <v>0.1</v>
      </c>
      <c r="O697" s="150">
        <f>+N$676+N697</f>
        <v>0.17599999999999999</v>
      </c>
      <c r="P697" s="150">
        <f>+O$676+O697</f>
        <v>0.27600000000000002</v>
      </c>
      <c r="Q697" s="150">
        <f>+P$676+P697</f>
        <v>0.43600000000000005</v>
      </c>
      <c r="R697" s="150">
        <f>+Q$676+Q697</f>
        <v>0.746</v>
      </c>
      <c r="S697" s="91"/>
      <c r="T697" s="107" t="s">
        <v>370</v>
      </c>
      <c r="U697" s="128" t="s">
        <v>371</v>
      </c>
      <c r="V697" s="145"/>
      <c r="W697" s="146"/>
      <c r="X697" s="146" t="e">
        <f>+X695+X696</f>
        <v>#DIV/0!</v>
      </c>
      <c r="Y697" s="146" t="e">
        <f t="shared" ref="Y697" si="188">+Y695+Y696</f>
        <v>#DIV/0!</v>
      </c>
    </row>
    <row r="698" spans="1:25" s="3" customFormat="1" ht="15" x14ac:dyDescent="0.3">
      <c r="B698" s="151" t="e">
        <f>+B$686+B697</f>
        <v>#N/A</v>
      </c>
      <c r="C698" s="152" t="e">
        <f t="shared" ref="C698:R698" si="189">+C$686+C697</f>
        <v>#N/A</v>
      </c>
      <c r="D698" s="152" t="e">
        <f t="shared" si="189"/>
        <v>#N/A</v>
      </c>
      <c r="E698" s="152" t="e">
        <f t="shared" si="189"/>
        <v>#N/A</v>
      </c>
      <c r="F698" s="152" t="e">
        <f t="shared" si="189"/>
        <v>#N/A</v>
      </c>
      <c r="G698" s="152" t="e">
        <f t="shared" si="189"/>
        <v>#N/A</v>
      </c>
      <c r="H698" s="152" t="e">
        <f t="shared" si="189"/>
        <v>#N/A</v>
      </c>
      <c r="I698" s="152" t="e">
        <f t="shared" si="189"/>
        <v>#N/A</v>
      </c>
      <c r="J698" s="152" t="e">
        <f t="shared" si="189"/>
        <v>#N/A</v>
      </c>
      <c r="K698" s="152" t="e">
        <f t="shared" si="189"/>
        <v>#N/A</v>
      </c>
      <c r="L698" s="152">
        <f t="shared" si="189"/>
        <v>4.668122491959152</v>
      </c>
      <c r="M698" s="152">
        <f t="shared" si="189"/>
        <v>7.1277458244286258</v>
      </c>
      <c r="N698" s="153">
        <f t="shared" si="189"/>
        <v>8.8334123158438551</v>
      </c>
      <c r="O698" s="153">
        <f t="shared" si="189"/>
        <v>9.7443828791652294</v>
      </c>
      <c r="P698" s="153">
        <f t="shared" si="189"/>
        <v>14.162828595516423</v>
      </c>
      <c r="Q698" s="153">
        <f t="shared" si="189"/>
        <v>14.322828595516423</v>
      </c>
      <c r="R698" s="153">
        <f t="shared" si="189"/>
        <v>34.246000000000002</v>
      </c>
      <c r="S698" s="91"/>
      <c r="T698" s="107" t="s">
        <v>371</v>
      </c>
      <c r="U698" s="128" t="s">
        <v>372</v>
      </c>
      <c r="V698" s="135" t="e">
        <f>+V692*V690</f>
        <v>#DIV/0!</v>
      </c>
      <c r="W698" s="135" t="e">
        <f>+W692*W690</f>
        <v>#DIV/0!</v>
      </c>
      <c r="X698" s="135" t="e">
        <f>+X692*X690</f>
        <v>#DIV/0!</v>
      </c>
      <c r="Y698" s="135" t="e">
        <f>+Y692*Y690</f>
        <v>#DIV/0!</v>
      </c>
    </row>
    <row r="699" spans="1:25" s="3" customFormat="1" ht="15" x14ac:dyDescent="0.3">
      <c r="B699" s="154"/>
      <c r="I699" s="155"/>
      <c r="J699" s="155"/>
      <c r="K699" s="155"/>
      <c r="L699" s="155"/>
      <c r="M699" s="155"/>
      <c r="N699" s="156"/>
      <c r="O699" s="156" t="e">
        <f>+O698/B698-1</f>
        <v>#N/A</v>
      </c>
      <c r="P699" s="156" t="e">
        <f>+P698/C698-1</f>
        <v>#N/A</v>
      </c>
      <c r="Q699" s="156" t="e">
        <f>+Q698/D698-1</f>
        <v>#N/A</v>
      </c>
      <c r="R699" s="156" t="e">
        <f>+R698/E698-1</f>
        <v>#N/A</v>
      </c>
      <c r="S699" s="91"/>
      <c r="T699" s="157" t="s">
        <v>373</v>
      </c>
      <c r="U699" s="128" t="s">
        <v>374</v>
      </c>
      <c r="V699" s="145" t="e">
        <f>V698/$V$358-1</f>
        <v>#DIV/0!</v>
      </c>
      <c r="W699" s="145" t="e">
        <f t="shared" ref="W699:Y699" si="190">W698/$V$358-1</f>
        <v>#DIV/0!</v>
      </c>
      <c r="X699" s="145" t="e">
        <f t="shared" si="190"/>
        <v>#DIV/0!</v>
      </c>
      <c r="Y699" s="145" t="e">
        <f t="shared" si="190"/>
        <v>#DIV/0!</v>
      </c>
    </row>
    <row r="700" spans="1:25" s="164" customFormat="1" ht="15" x14ac:dyDescent="0.3">
      <c r="A700" s="158"/>
      <c r="B700" s="159"/>
      <c r="C700" s="160" t="e">
        <f>RATE(C$348-$B$348,,-$B698,C698)</f>
        <v>#N/A</v>
      </c>
      <c r="D700" s="160" t="e">
        <f t="shared" ref="D700:R700" si="191">RATE(D$348-$B$348,,-$B698,D698)</f>
        <v>#N/A</v>
      </c>
      <c r="E700" s="160" t="e">
        <f t="shared" si="191"/>
        <v>#N/A</v>
      </c>
      <c r="F700" s="160" t="e">
        <f t="shared" si="191"/>
        <v>#N/A</v>
      </c>
      <c r="G700" s="160" t="e">
        <f t="shared" si="191"/>
        <v>#N/A</v>
      </c>
      <c r="H700" s="160" t="e">
        <f t="shared" si="191"/>
        <v>#N/A</v>
      </c>
      <c r="I700" s="160" t="e">
        <f t="shared" si="191"/>
        <v>#N/A</v>
      </c>
      <c r="J700" s="160" t="e">
        <f t="shared" si="191"/>
        <v>#N/A</v>
      </c>
      <c r="K700" s="160" t="e">
        <f t="shared" si="191"/>
        <v>#N/A</v>
      </c>
      <c r="L700" s="160" t="e">
        <f t="shared" si="191"/>
        <v>#N/A</v>
      </c>
      <c r="M700" s="160" t="e">
        <f t="shared" si="191"/>
        <v>#N/A</v>
      </c>
      <c r="N700" s="161" t="e">
        <f t="shared" si="191"/>
        <v>#N/A</v>
      </c>
      <c r="O700" s="161" t="e">
        <f t="shared" si="191"/>
        <v>#N/A</v>
      </c>
      <c r="P700" s="161" t="e">
        <f t="shared" si="191"/>
        <v>#N/A</v>
      </c>
      <c r="Q700" s="161" t="e">
        <f t="shared" si="191"/>
        <v>#N/A</v>
      </c>
      <c r="R700" s="161" t="e">
        <f t="shared" si="191"/>
        <v>#N/A</v>
      </c>
      <c r="S700" s="162"/>
      <c r="T700" s="163" t="s">
        <v>375</v>
      </c>
      <c r="U700" s="128" t="s">
        <v>376</v>
      </c>
      <c r="V700" s="145" t="e">
        <f>(V693*V690)/V689-1</f>
        <v>#DIV/0!</v>
      </c>
      <c r="W700" s="145"/>
      <c r="X700" s="145"/>
      <c r="Y700" s="145"/>
    </row>
    <row r="701" spans="1:25" s="3" customFormat="1" ht="14" x14ac:dyDescent="0.3">
      <c r="B701" s="148"/>
      <c r="C701" s="149"/>
      <c r="D701" s="149">
        <f t="shared" ref="D701:N701" si="192">+C$676+C701</f>
        <v>0</v>
      </c>
      <c r="E701" s="149">
        <f t="shared" si="192"/>
        <v>0</v>
      </c>
      <c r="F701" s="149">
        <f t="shared" si="192"/>
        <v>0</v>
      </c>
      <c r="G701" s="149">
        <f t="shared" si="192"/>
        <v>0</v>
      </c>
      <c r="H701" s="149">
        <f t="shared" si="192"/>
        <v>0</v>
      </c>
      <c r="I701" s="149">
        <f t="shared" si="192"/>
        <v>0</v>
      </c>
      <c r="J701" s="149">
        <f t="shared" si="192"/>
        <v>0</v>
      </c>
      <c r="K701" s="149">
        <f t="shared" si="192"/>
        <v>0</v>
      </c>
      <c r="L701" s="149">
        <f t="shared" si="192"/>
        <v>0</v>
      </c>
      <c r="M701" s="149">
        <f t="shared" si="192"/>
        <v>0</v>
      </c>
      <c r="N701" s="150">
        <f t="shared" si="192"/>
        <v>0.1</v>
      </c>
      <c r="O701" s="150">
        <f>+N$676+N701</f>
        <v>0.17599999999999999</v>
      </c>
      <c r="P701" s="150">
        <f>+O$676+O701</f>
        <v>0.27600000000000002</v>
      </c>
      <c r="Q701" s="150">
        <f>+P$676+P701</f>
        <v>0.43600000000000005</v>
      </c>
      <c r="R701" s="150">
        <f>+Q$676+Q701</f>
        <v>0.746</v>
      </c>
      <c r="S701" s="91"/>
      <c r="T701" s="107" t="s">
        <v>370</v>
      </c>
    </row>
    <row r="702" spans="1:25" s="3" customFormat="1" ht="14" x14ac:dyDescent="0.3">
      <c r="B702" s="151"/>
      <c r="C702" s="152" t="e">
        <f t="shared" ref="C702:R702" si="193">+C$686+C701</f>
        <v>#N/A</v>
      </c>
      <c r="D702" s="152" t="e">
        <f t="shared" si="193"/>
        <v>#N/A</v>
      </c>
      <c r="E702" s="152" t="e">
        <f t="shared" si="193"/>
        <v>#N/A</v>
      </c>
      <c r="F702" s="152" t="e">
        <f t="shared" si="193"/>
        <v>#N/A</v>
      </c>
      <c r="G702" s="152" t="e">
        <f t="shared" si="193"/>
        <v>#N/A</v>
      </c>
      <c r="H702" s="152" t="e">
        <f t="shared" si="193"/>
        <v>#N/A</v>
      </c>
      <c r="I702" s="152" t="e">
        <f t="shared" si="193"/>
        <v>#N/A</v>
      </c>
      <c r="J702" s="152" t="e">
        <f t="shared" si="193"/>
        <v>#N/A</v>
      </c>
      <c r="K702" s="152" t="e">
        <f t="shared" si="193"/>
        <v>#N/A</v>
      </c>
      <c r="L702" s="152">
        <f t="shared" si="193"/>
        <v>4.668122491959152</v>
      </c>
      <c r="M702" s="152">
        <f t="shared" si="193"/>
        <v>7.1277458244286258</v>
      </c>
      <c r="N702" s="153">
        <f t="shared" si="193"/>
        <v>8.8334123158438551</v>
      </c>
      <c r="O702" s="153">
        <f t="shared" si="193"/>
        <v>9.7443828791652294</v>
      </c>
      <c r="P702" s="153">
        <f t="shared" si="193"/>
        <v>14.162828595516423</v>
      </c>
      <c r="Q702" s="153">
        <f t="shared" si="193"/>
        <v>14.322828595516423</v>
      </c>
      <c r="R702" s="153">
        <f t="shared" si="193"/>
        <v>34.246000000000002</v>
      </c>
      <c r="S702" s="91"/>
      <c r="T702" s="107" t="s">
        <v>371</v>
      </c>
    </row>
    <row r="703" spans="1:25" s="3" customFormat="1" ht="14" x14ac:dyDescent="0.3">
      <c r="B703" s="154"/>
      <c r="I703" s="155"/>
      <c r="J703" s="155"/>
      <c r="K703" s="155"/>
      <c r="L703" s="155"/>
      <c r="M703" s="155"/>
      <c r="N703" s="156"/>
      <c r="O703" s="156" t="e">
        <f>+O702/C702-1</f>
        <v>#N/A</v>
      </c>
      <c r="P703" s="156" t="e">
        <f>+P702/D702-1</f>
        <v>#N/A</v>
      </c>
      <c r="Q703" s="156" t="e">
        <f>+Q702/E702-1</f>
        <v>#N/A</v>
      </c>
      <c r="R703" s="156" t="e">
        <f>+R702/F702-1</f>
        <v>#N/A</v>
      </c>
      <c r="S703" s="91"/>
      <c r="T703" s="157" t="s">
        <v>373</v>
      </c>
    </row>
    <row r="704" spans="1:25" s="164" customFormat="1" ht="14" x14ac:dyDescent="0.3">
      <c r="A704" s="158"/>
      <c r="B704" s="159"/>
      <c r="C704" s="160"/>
      <c r="D704" s="160" t="e">
        <f>RATE(D$348-$C$348,,-$C702,D702)</f>
        <v>#N/A</v>
      </c>
      <c r="E704" s="160" t="e">
        <f t="shared" ref="E704:R704" si="194">RATE(E$348-$C$348,,-$C702,E702)</f>
        <v>#N/A</v>
      </c>
      <c r="F704" s="160" t="e">
        <f t="shared" si="194"/>
        <v>#N/A</v>
      </c>
      <c r="G704" s="160" t="e">
        <f t="shared" si="194"/>
        <v>#N/A</v>
      </c>
      <c r="H704" s="160" t="e">
        <f t="shared" si="194"/>
        <v>#N/A</v>
      </c>
      <c r="I704" s="160" t="e">
        <f t="shared" si="194"/>
        <v>#N/A</v>
      </c>
      <c r="J704" s="160" t="e">
        <f t="shared" si="194"/>
        <v>#N/A</v>
      </c>
      <c r="K704" s="160" t="e">
        <f t="shared" si="194"/>
        <v>#N/A</v>
      </c>
      <c r="L704" s="160" t="e">
        <f t="shared" si="194"/>
        <v>#N/A</v>
      </c>
      <c r="M704" s="160" t="e">
        <f t="shared" si="194"/>
        <v>#N/A</v>
      </c>
      <c r="N704" s="161" t="e">
        <f t="shared" si="194"/>
        <v>#N/A</v>
      </c>
      <c r="O704" s="161" t="e">
        <f t="shared" si="194"/>
        <v>#N/A</v>
      </c>
      <c r="P704" s="161" t="e">
        <f t="shared" si="194"/>
        <v>#N/A</v>
      </c>
      <c r="Q704" s="161" t="e">
        <f t="shared" si="194"/>
        <v>#N/A</v>
      </c>
      <c r="R704" s="161" t="e">
        <f t="shared" si="194"/>
        <v>#N/A</v>
      </c>
      <c r="S704" s="162"/>
      <c r="T704" s="163" t="s">
        <v>375</v>
      </c>
    </row>
    <row r="705" spans="1:20" s="3" customFormat="1" ht="14" x14ac:dyDescent="0.3">
      <c r="B705" s="148"/>
      <c r="C705" s="149"/>
      <c r="D705" s="149"/>
      <c r="E705" s="149">
        <f t="shared" ref="E705:N705" si="195">+D$676+D705</f>
        <v>0</v>
      </c>
      <c r="F705" s="149">
        <f t="shared" si="195"/>
        <v>0</v>
      </c>
      <c r="G705" s="149">
        <f t="shared" si="195"/>
        <v>0</v>
      </c>
      <c r="H705" s="149">
        <f t="shared" si="195"/>
        <v>0</v>
      </c>
      <c r="I705" s="149">
        <f t="shared" si="195"/>
        <v>0</v>
      </c>
      <c r="J705" s="149">
        <f t="shared" si="195"/>
        <v>0</v>
      </c>
      <c r="K705" s="149">
        <f t="shared" si="195"/>
        <v>0</v>
      </c>
      <c r="L705" s="149">
        <f t="shared" si="195"/>
        <v>0</v>
      </c>
      <c r="M705" s="149">
        <f t="shared" si="195"/>
        <v>0</v>
      </c>
      <c r="N705" s="150">
        <f t="shared" si="195"/>
        <v>0.1</v>
      </c>
      <c r="O705" s="150">
        <f>+N$676+N705</f>
        <v>0.17599999999999999</v>
      </c>
      <c r="P705" s="150">
        <f>+O$676+O705</f>
        <v>0.27600000000000002</v>
      </c>
      <c r="Q705" s="150">
        <f>+P$676+P705</f>
        <v>0.43600000000000005</v>
      </c>
      <c r="R705" s="150">
        <f>+Q$676+Q705</f>
        <v>0.746</v>
      </c>
      <c r="S705" s="91"/>
      <c r="T705" s="107" t="s">
        <v>370</v>
      </c>
    </row>
    <row r="706" spans="1:20" s="3" customFormat="1" ht="14" x14ac:dyDescent="0.3">
      <c r="B706" s="151"/>
      <c r="C706" s="152"/>
      <c r="D706" s="152" t="e">
        <f t="shared" ref="D706:R706" si="196">+D$686+D705</f>
        <v>#N/A</v>
      </c>
      <c r="E706" s="152" t="e">
        <f t="shared" si="196"/>
        <v>#N/A</v>
      </c>
      <c r="F706" s="152" t="e">
        <f t="shared" si="196"/>
        <v>#N/A</v>
      </c>
      <c r="G706" s="152" t="e">
        <f t="shared" si="196"/>
        <v>#N/A</v>
      </c>
      <c r="H706" s="152" t="e">
        <f t="shared" si="196"/>
        <v>#N/A</v>
      </c>
      <c r="I706" s="152" t="e">
        <f t="shared" si="196"/>
        <v>#N/A</v>
      </c>
      <c r="J706" s="152" t="e">
        <f t="shared" si="196"/>
        <v>#N/A</v>
      </c>
      <c r="K706" s="152" t="e">
        <f t="shared" si="196"/>
        <v>#N/A</v>
      </c>
      <c r="L706" s="152">
        <f t="shared" si="196"/>
        <v>4.668122491959152</v>
      </c>
      <c r="M706" s="152">
        <f t="shared" si="196"/>
        <v>7.1277458244286258</v>
      </c>
      <c r="N706" s="153">
        <f t="shared" si="196"/>
        <v>8.8334123158438551</v>
      </c>
      <c r="O706" s="153">
        <f t="shared" si="196"/>
        <v>9.7443828791652294</v>
      </c>
      <c r="P706" s="153">
        <f t="shared" si="196"/>
        <v>14.162828595516423</v>
      </c>
      <c r="Q706" s="153">
        <f t="shared" si="196"/>
        <v>14.322828595516423</v>
      </c>
      <c r="R706" s="153">
        <f t="shared" si="196"/>
        <v>34.246000000000002</v>
      </c>
      <c r="S706" s="91"/>
      <c r="T706" s="107" t="s">
        <v>371</v>
      </c>
    </row>
    <row r="707" spans="1:20" s="3" customFormat="1" ht="14" x14ac:dyDescent="0.3">
      <c r="B707" s="154"/>
      <c r="I707" s="155"/>
      <c r="J707" s="155"/>
      <c r="K707" s="155"/>
      <c r="L707" s="155"/>
      <c r="M707" s="155"/>
      <c r="N707" s="156"/>
      <c r="O707" s="156" t="e">
        <f>+O706/D706-1</f>
        <v>#N/A</v>
      </c>
      <c r="P707" s="156" t="e">
        <f>+P706/E706-1</f>
        <v>#N/A</v>
      </c>
      <c r="Q707" s="156" t="e">
        <f>+Q706/F706-1</f>
        <v>#N/A</v>
      </c>
      <c r="R707" s="156" t="e">
        <f>+R706/G706-1</f>
        <v>#N/A</v>
      </c>
      <c r="S707" s="91"/>
      <c r="T707" s="157" t="s">
        <v>373</v>
      </c>
    </row>
    <row r="708" spans="1:20" s="164" customFormat="1" ht="14" x14ac:dyDescent="0.3">
      <c r="A708" s="158"/>
      <c r="B708" s="159"/>
      <c r="C708" s="160"/>
      <c r="D708" s="160"/>
      <c r="E708" s="160" t="e">
        <f>RATE(E$348-$D$348,,-$D706,E706)</f>
        <v>#N/A</v>
      </c>
      <c r="F708" s="160" t="e">
        <f t="shared" ref="F708:R708" si="197">RATE(F$348-$D$348,,-$D706,F706)</f>
        <v>#N/A</v>
      </c>
      <c r="G708" s="160" t="e">
        <f t="shared" si="197"/>
        <v>#N/A</v>
      </c>
      <c r="H708" s="160" t="e">
        <f t="shared" si="197"/>
        <v>#N/A</v>
      </c>
      <c r="I708" s="160" t="e">
        <f t="shared" si="197"/>
        <v>#N/A</v>
      </c>
      <c r="J708" s="160" t="e">
        <f t="shared" si="197"/>
        <v>#N/A</v>
      </c>
      <c r="K708" s="160" t="e">
        <f t="shared" si="197"/>
        <v>#N/A</v>
      </c>
      <c r="L708" s="160" t="e">
        <f t="shared" si="197"/>
        <v>#N/A</v>
      </c>
      <c r="M708" s="160" t="e">
        <f t="shared" si="197"/>
        <v>#N/A</v>
      </c>
      <c r="N708" s="161" t="e">
        <f t="shared" si="197"/>
        <v>#N/A</v>
      </c>
      <c r="O708" s="161" t="e">
        <f t="shared" si="197"/>
        <v>#N/A</v>
      </c>
      <c r="P708" s="161" t="e">
        <f t="shared" si="197"/>
        <v>#N/A</v>
      </c>
      <c r="Q708" s="161" t="e">
        <f t="shared" si="197"/>
        <v>#N/A</v>
      </c>
      <c r="R708" s="161" t="e">
        <f t="shared" si="197"/>
        <v>#N/A</v>
      </c>
      <c r="S708" s="162"/>
      <c r="T708" s="163" t="s">
        <v>375</v>
      </c>
    </row>
    <row r="709" spans="1:20" s="3" customFormat="1" ht="14" x14ac:dyDescent="0.3">
      <c r="B709" s="148"/>
      <c r="C709" s="149"/>
      <c r="D709" s="149"/>
      <c r="E709" s="149"/>
      <c r="F709" s="149">
        <f t="shared" ref="F709:N709" si="198">+E$676+E709</f>
        <v>0</v>
      </c>
      <c r="G709" s="149">
        <f t="shared" si="198"/>
        <v>0</v>
      </c>
      <c r="H709" s="149">
        <f t="shared" si="198"/>
        <v>0</v>
      </c>
      <c r="I709" s="149">
        <f t="shared" si="198"/>
        <v>0</v>
      </c>
      <c r="J709" s="149">
        <f t="shared" si="198"/>
        <v>0</v>
      </c>
      <c r="K709" s="149">
        <f t="shared" si="198"/>
        <v>0</v>
      </c>
      <c r="L709" s="149">
        <f t="shared" si="198"/>
        <v>0</v>
      </c>
      <c r="M709" s="149">
        <f t="shared" si="198"/>
        <v>0</v>
      </c>
      <c r="N709" s="150">
        <f t="shared" si="198"/>
        <v>0.1</v>
      </c>
      <c r="O709" s="150">
        <f>+N$676+N709</f>
        <v>0.17599999999999999</v>
      </c>
      <c r="P709" s="150">
        <f>+O$676+O709</f>
        <v>0.27600000000000002</v>
      </c>
      <c r="Q709" s="150">
        <f>+P$676+P709</f>
        <v>0.43600000000000005</v>
      </c>
      <c r="R709" s="150">
        <f>+Q$676+Q709</f>
        <v>0.746</v>
      </c>
      <c r="S709" s="91"/>
      <c r="T709" s="107" t="s">
        <v>370</v>
      </c>
    </row>
    <row r="710" spans="1:20" s="3" customFormat="1" ht="14" x14ac:dyDescent="0.3">
      <c r="B710" s="151"/>
      <c r="C710" s="152"/>
      <c r="D710" s="152"/>
      <c r="E710" s="152" t="e">
        <f t="shared" ref="E710:R710" si="199">+E$686+E709</f>
        <v>#N/A</v>
      </c>
      <c r="F710" s="152" t="e">
        <f t="shared" si="199"/>
        <v>#N/A</v>
      </c>
      <c r="G710" s="152" t="e">
        <f t="shared" si="199"/>
        <v>#N/A</v>
      </c>
      <c r="H710" s="152" t="e">
        <f t="shared" si="199"/>
        <v>#N/A</v>
      </c>
      <c r="I710" s="152" t="e">
        <f t="shared" si="199"/>
        <v>#N/A</v>
      </c>
      <c r="J710" s="152" t="e">
        <f t="shared" si="199"/>
        <v>#N/A</v>
      </c>
      <c r="K710" s="152" t="e">
        <f t="shared" si="199"/>
        <v>#N/A</v>
      </c>
      <c r="L710" s="152">
        <f t="shared" si="199"/>
        <v>4.668122491959152</v>
      </c>
      <c r="M710" s="152">
        <f t="shared" si="199"/>
        <v>7.1277458244286258</v>
      </c>
      <c r="N710" s="153">
        <f t="shared" si="199"/>
        <v>8.8334123158438551</v>
      </c>
      <c r="O710" s="153">
        <f t="shared" si="199"/>
        <v>9.7443828791652294</v>
      </c>
      <c r="P710" s="153">
        <f t="shared" si="199"/>
        <v>14.162828595516423</v>
      </c>
      <c r="Q710" s="153">
        <f t="shared" si="199"/>
        <v>14.322828595516423</v>
      </c>
      <c r="R710" s="153">
        <f t="shared" si="199"/>
        <v>34.246000000000002</v>
      </c>
      <c r="S710" s="91"/>
      <c r="T710" s="107" t="s">
        <v>371</v>
      </c>
    </row>
    <row r="711" spans="1:20" s="3" customFormat="1" ht="14" x14ac:dyDescent="0.3">
      <c r="B711" s="154"/>
      <c r="I711" s="155"/>
      <c r="J711" s="155"/>
      <c r="K711" s="155"/>
      <c r="L711" s="155"/>
      <c r="M711" s="155"/>
      <c r="N711" s="156"/>
      <c r="O711" s="156" t="e">
        <f>+O710/E710-1</f>
        <v>#N/A</v>
      </c>
      <c r="P711" s="156" t="e">
        <f>+P710/F710-1</f>
        <v>#N/A</v>
      </c>
      <c r="Q711" s="156" t="e">
        <f>+Q710/G710-1</f>
        <v>#N/A</v>
      </c>
      <c r="R711" s="156" t="e">
        <f>+R710/H710-1</f>
        <v>#N/A</v>
      </c>
      <c r="S711" s="91"/>
      <c r="T711" s="157" t="s">
        <v>373</v>
      </c>
    </row>
    <row r="712" spans="1:20" s="164" customFormat="1" ht="14" x14ac:dyDescent="0.3">
      <c r="A712" s="158"/>
      <c r="B712" s="159"/>
      <c r="C712" s="160"/>
      <c r="D712" s="160"/>
      <c r="E712" s="160"/>
      <c r="F712" s="160" t="e">
        <f>RATE(F$348-$E$348,,-$E710,F710)</f>
        <v>#N/A</v>
      </c>
      <c r="G712" s="160" t="e">
        <f t="shared" ref="G712:R712" si="200">RATE(G$348-$E$348,,-$E710,G710)</f>
        <v>#N/A</v>
      </c>
      <c r="H712" s="160" t="e">
        <f t="shared" si="200"/>
        <v>#N/A</v>
      </c>
      <c r="I712" s="160" t="e">
        <f t="shared" si="200"/>
        <v>#N/A</v>
      </c>
      <c r="J712" s="160" t="e">
        <f t="shared" si="200"/>
        <v>#N/A</v>
      </c>
      <c r="K712" s="160" t="e">
        <f t="shared" si="200"/>
        <v>#N/A</v>
      </c>
      <c r="L712" s="160" t="e">
        <f t="shared" si="200"/>
        <v>#N/A</v>
      </c>
      <c r="M712" s="160" t="e">
        <f t="shared" si="200"/>
        <v>#N/A</v>
      </c>
      <c r="N712" s="161" t="e">
        <f t="shared" si="200"/>
        <v>#N/A</v>
      </c>
      <c r="O712" s="161" t="e">
        <f t="shared" si="200"/>
        <v>#N/A</v>
      </c>
      <c r="P712" s="161" t="e">
        <f t="shared" si="200"/>
        <v>#N/A</v>
      </c>
      <c r="Q712" s="161" t="e">
        <f t="shared" si="200"/>
        <v>#N/A</v>
      </c>
      <c r="R712" s="161" t="e">
        <f t="shared" si="200"/>
        <v>#N/A</v>
      </c>
      <c r="S712" s="162"/>
      <c r="T712" s="163" t="s">
        <v>375</v>
      </c>
    </row>
    <row r="713" spans="1:20" s="3" customFormat="1" ht="14" x14ac:dyDescent="0.3">
      <c r="B713" s="148"/>
      <c r="C713" s="149"/>
      <c r="D713" s="149"/>
      <c r="E713" s="149"/>
      <c r="F713" s="149"/>
      <c r="G713" s="149">
        <f t="shared" ref="G713:N713" si="201">+F$676+F713</f>
        <v>0</v>
      </c>
      <c r="H713" s="149">
        <f t="shared" si="201"/>
        <v>0</v>
      </c>
      <c r="I713" s="149">
        <f t="shared" si="201"/>
        <v>0</v>
      </c>
      <c r="J713" s="149">
        <f t="shared" si="201"/>
        <v>0</v>
      </c>
      <c r="K713" s="149">
        <f t="shared" si="201"/>
        <v>0</v>
      </c>
      <c r="L713" s="149">
        <f t="shared" si="201"/>
        <v>0</v>
      </c>
      <c r="M713" s="149">
        <f t="shared" si="201"/>
        <v>0</v>
      </c>
      <c r="N713" s="150">
        <f t="shared" si="201"/>
        <v>0.1</v>
      </c>
      <c r="O713" s="150">
        <f>+N$676+N713</f>
        <v>0.17599999999999999</v>
      </c>
      <c r="P713" s="150">
        <f>+O$676+O713</f>
        <v>0.27600000000000002</v>
      </c>
      <c r="Q713" s="150">
        <f>+P$676+P713</f>
        <v>0.43600000000000005</v>
      </c>
      <c r="R713" s="150">
        <f>+Q$676+Q713</f>
        <v>0.746</v>
      </c>
      <c r="S713" s="91"/>
      <c r="T713" s="107" t="s">
        <v>370</v>
      </c>
    </row>
    <row r="714" spans="1:20" s="3" customFormat="1" ht="14" x14ac:dyDescent="0.3">
      <c r="B714" s="151"/>
      <c r="C714" s="152"/>
      <c r="D714" s="152"/>
      <c r="E714" s="152"/>
      <c r="F714" s="152" t="e">
        <f t="shared" ref="F714:R714" si="202">+F$686+F713</f>
        <v>#N/A</v>
      </c>
      <c r="G714" s="152" t="e">
        <f t="shared" si="202"/>
        <v>#N/A</v>
      </c>
      <c r="H714" s="152" t="e">
        <f t="shared" si="202"/>
        <v>#N/A</v>
      </c>
      <c r="I714" s="152" t="e">
        <f t="shared" si="202"/>
        <v>#N/A</v>
      </c>
      <c r="J714" s="152" t="e">
        <f t="shared" si="202"/>
        <v>#N/A</v>
      </c>
      <c r="K714" s="152" t="e">
        <f t="shared" si="202"/>
        <v>#N/A</v>
      </c>
      <c r="L714" s="152">
        <f t="shared" si="202"/>
        <v>4.668122491959152</v>
      </c>
      <c r="M714" s="152">
        <f t="shared" si="202"/>
        <v>7.1277458244286258</v>
      </c>
      <c r="N714" s="153">
        <f t="shared" si="202"/>
        <v>8.8334123158438551</v>
      </c>
      <c r="O714" s="153">
        <f t="shared" si="202"/>
        <v>9.7443828791652294</v>
      </c>
      <c r="P714" s="153">
        <f t="shared" si="202"/>
        <v>14.162828595516423</v>
      </c>
      <c r="Q714" s="153">
        <f t="shared" si="202"/>
        <v>14.322828595516423</v>
      </c>
      <c r="R714" s="153">
        <f t="shared" si="202"/>
        <v>34.246000000000002</v>
      </c>
      <c r="S714" s="91"/>
      <c r="T714" s="107" t="s">
        <v>371</v>
      </c>
    </row>
    <row r="715" spans="1:20" s="3" customFormat="1" ht="14" x14ac:dyDescent="0.3">
      <c r="B715" s="154"/>
      <c r="I715" s="155"/>
      <c r="J715" s="155"/>
      <c r="K715" s="155"/>
      <c r="L715" s="155"/>
      <c r="M715" s="155"/>
      <c r="N715" s="156"/>
      <c r="O715" s="156" t="e">
        <f>+O714/F714-1</f>
        <v>#N/A</v>
      </c>
      <c r="P715" s="156" t="e">
        <f>+P714/G714-1</f>
        <v>#N/A</v>
      </c>
      <c r="Q715" s="156" t="e">
        <f>+Q714/H714-1</f>
        <v>#N/A</v>
      </c>
      <c r="R715" s="156" t="e">
        <f>+R714/I714-1</f>
        <v>#N/A</v>
      </c>
      <c r="S715" s="91"/>
      <c r="T715" s="157" t="s">
        <v>373</v>
      </c>
    </row>
    <row r="716" spans="1:20" s="164" customFormat="1" ht="14" x14ac:dyDescent="0.3">
      <c r="A716" s="158"/>
      <c r="B716" s="159"/>
      <c r="C716" s="160"/>
      <c r="D716" s="160"/>
      <c r="E716" s="160"/>
      <c r="F716" s="160"/>
      <c r="G716" s="160" t="e">
        <f>RATE(G$348-$F$348,,-$F714,G714)</f>
        <v>#N/A</v>
      </c>
      <c r="H716" s="160" t="e">
        <f t="shared" ref="H716:R716" si="203">RATE(H$348-$F$348,,-$F714,H714)</f>
        <v>#N/A</v>
      </c>
      <c r="I716" s="160" t="e">
        <f t="shared" si="203"/>
        <v>#N/A</v>
      </c>
      <c r="J716" s="160" t="e">
        <f t="shared" si="203"/>
        <v>#N/A</v>
      </c>
      <c r="K716" s="160" t="e">
        <f t="shared" si="203"/>
        <v>#N/A</v>
      </c>
      <c r="L716" s="160" t="e">
        <f t="shared" si="203"/>
        <v>#N/A</v>
      </c>
      <c r="M716" s="160" t="e">
        <f t="shared" si="203"/>
        <v>#N/A</v>
      </c>
      <c r="N716" s="161" t="e">
        <f t="shared" si="203"/>
        <v>#N/A</v>
      </c>
      <c r="O716" s="161" t="e">
        <f t="shared" si="203"/>
        <v>#N/A</v>
      </c>
      <c r="P716" s="161" t="e">
        <f t="shared" si="203"/>
        <v>#N/A</v>
      </c>
      <c r="Q716" s="161" t="e">
        <f t="shared" si="203"/>
        <v>#N/A</v>
      </c>
      <c r="R716" s="161" t="e">
        <f t="shared" si="203"/>
        <v>#N/A</v>
      </c>
      <c r="S716" s="162"/>
      <c r="T716" s="163" t="s">
        <v>375</v>
      </c>
    </row>
    <row r="717" spans="1:20" s="3" customFormat="1" ht="14" x14ac:dyDescent="0.3">
      <c r="B717" s="148"/>
      <c r="C717" s="149"/>
      <c r="D717" s="149"/>
      <c r="E717" s="149"/>
      <c r="F717" s="149"/>
      <c r="G717" s="149"/>
      <c r="H717" s="149">
        <f t="shared" ref="H717:N717" si="204">+G$676+G717</f>
        <v>0</v>
      </c>
      <c r="I717" s="149">
        <f t="shared" si="204"/>
        <v>0</v>
      </c>
      <c r="J717" s="149">
        <f t="shared" si="204"/>
        <v>0</v>
      </c>
      <c r="K717" s="149">
        <f t="shared" si="204"/>
        <v>0</v>
      </c>
      <c r="L717" s="149">
        <f t="shared" si="204"/>
        <v>0</v>
      </c>
      <c r="M717" s="149">
        <f t="shared" si="204"/>
        <v>0</v>
      </c>
      <c r="N717" s="150">
        <f t="shared" si="204"/>
        <v>0.1</v>
      </c>
      <c r="O717" s="150">
        <f>+N$676+N717</f>
        <v>0.17599999999999999</v>
      </c>
      <c r="P717" s="150">
        <f>+O$676+O717</f>
        <v>0.27600000000000002</v>
      </c>
      <c r="Q717" s="150">
        <f>+P$676+P717</f>
        <v>0.43600000000000005</v>
      </c>
      <c r="R717" s="150">
        <f>+Q$676+Q717</f>
        <v>0.746</v>
      </c>
      <c r="S717" s="91"/>
      <c r="T717" s="107" t="s">
        <v>370</v>
      </c>
    </row>
    <row r="718" spans="1:20" s="3" customFormat="1" ht="14" x14ac:dyDescent="0.3">
      <c r="B718" s="151"/>
      <c r="C718" s="152"/>
      <c r="D718" s="152"/>
      <c r="E718" s="152"/>
      <c r="F718" s="152"/>
      <c r="G718" s="152" t="e">
        <f t="shared" ref="G718:R718" si="205">+G$686+G717</f>
        <v>#N/A</v>
      </c>
      <c r="H718" s="152" t="e">
        <f t="shared" si="205"/>
        <v>#N/A</v>
      </c>
      <c r="I718" s="152" t="e">
        <f t="shared" si="205"/>
        <v>#N/A</v>
      </c>
      <c r="J718" s="152" t="e">
        <f t="shared" si="205"/>
        <v>#N/A</v>
      </c>
      <c r="K718" s="152" t="e">
        <f t="shared" si="205"/>
        <v>#N/A</v>
      </c>
      <c r="L718" s="152">
        <f t="shared" si="205"/>
        <v>4.668122491959152</v>
      </c>
      <c r="M718" s="152">
        <f t="shared" si="205"/>
        <v>7.1277458244286258</v>
      </c>
      <c r="N718" s="153">
        <f t="shared" si="205"/>
        <v>8.8334123158438551</v>
      </c>
      <c r="O718" s="153">
        <f t="shared" si="205"/>
        <v>9.7443828791652294</v>
      </c>
      <c r="P718" s="153">
        <f t="shared" si="205"/>
        <v>14.162828595516423</v>
      </c>
      <c r="Q718" s="153">
        <f t="shared" si="205"/>
        <v>14.322828595516423</v>
      </c>
      <c r="R718" s="153">
        <f t="shared" si="205"/>
        <v>34.246000000000002</v>
      </c>
      <c r="S718" s="91"/>
      <c r="T718" s="107" t="s">
        <v>371</v>
      </c>
    </row>
    <row r="719" spans="1:20" s="3" customFormat="1" ht="14" x14ac:dyDescent="0.3">
      <c r="B719" s="154"/>
      <c r="I719" s="155"/>
      <c r="J719" s="155"/>
      <c r="K719" s="155"/>
      <c r="L719" s="155"/>
      <c r="M719" s="155"/>
      <c r="N719" s="156"/>
      <c r="O719" s="156" t="e">
        <f>+O718/G718-1</f>
        <v>#N/A</v>
      </c>
      <c r="P719" s="156" t="e">
        <f>+P718/H718-1</f>
        <v>#N/A</v>
      </c>
      <c r="Q719" s="156" t="e">
        <f>+Q718/I718-1</f>
        <v>#N/A</v>
      </c>
      <c r="R719" s="156" t="e">
        <f>+R718/J718-1</f>
        <v>#N/A</v>
      </c>
      <c r="S719" s="91"/>
      <c r="T719" s="157" t="s">
        <v>373</v>
      </c>
    </row>
    <row r="720" spans="1:20" s="164" customFormat="1" ht="14" x14ac:dyDescent="0.3">
      <c r="A720" s="158"/>
      <c r="B720" s="159"/>
      <c r="C720" s="160"/>
      <c r="D720" s="160"/>
      <c r="E720" s="160"/>
      <c r="F720" s="160"/>
      <c r="G720" s="160"/>
      <c r="H720" s="160" t="e">
        <f>RATE(H$348-$G$348,,-$G718,H718)</f>
        <v>#N/A</v>
      </c>
      <c r="I720" s="160" t="e">
        <f t="shared" ref="I720:R720" si="206">RATE(I$348-$G$348,,-$G718,I718)</f>
        <v>#N/A</v>
      </c>
      <c r="J720" s="160" t="e">
        <f t="shared" si="206"/>
        <v>#N/A</v>
      </c>
      <c r="K720" s="160" t="e">
        <f t="shared" si="206"/>
        <v>#N/A</v>
      </c>
      <c r="L720" s="160" t="e">
        <f t="shared" si="206"/>
        <v>#N/A</v>
      </c>
      <c r="M720" s="160" t="e">
        <f t="shared" si="206"/>
        <v>#N/A</v>
      </c>
      <c r="N720" s="161" t="e">
        <f t="shared" si="206"/>
        <v>#N/A</v>
      </c>
      <c r="O720" s="161" t="e">
        <f t="shared" si="206"/>
        <v>#N/A</v>
      </c>
      <c r="P720" s="161" t="e">
        <f t="shared" si="206"/>
        <v>#N/A</v>
      </c>
      <c r="Q720" s="161" t="e">
        <f t="shared" si="206"/>
        <v>#N/A</v>
      </c>
      <c r="R720" s="161" t="e">
        <f t="shared" si="206"/>
        <v>#N/A</v>
      </c>
      <c r="S720" s="162"/>
      <c r="T720" s="163" t="s">
        <v>375</v>
      </c>
    </row>
    <row r="721" spans="1:20" s="3" customFormat="1" ht="14" x14ac:dyDescent="0.3">
      <c r="B721" s="148"/>
      <c r="C721" s="149"/>
      <c r="D721" s="149"/>
      <c r="E721" s="149"/>
      <c r="F721" s="149"/>
      <c r="G721" s="149"/>
      <c r="H721" s="149"/>
      <c r="I721" s="149">
        <f t="shared" ref="I721:N721" si="207">+H$676+H721</f>
        <v>0</v>
      </c>
      <c r="J721" s="149">
        <f t="shared" si="207"/>
        <v>0</v>
      </c>
      <c r="K721" s="149">
        <f t="shared" si="207"/>
        <v>0</v>
      </c>
      <c r="L721" s="149">
        <f t="shared" si="207"/>
        <v>0</v>
      </c>
      <c r="M721" s="149">
        <f t="shared" si="207"/>
        <v>0</v>
      </c>
      <c r="N721" s="150">
        <f t="shared" si="207"/>
        <v>0.1</v>
      </c>
      <c r="O721" s="150">
        <f>+N$676+N721</f>
        <v>0.17599999999999999</v>
      </c>
      <c r="P721" s="150">
        <f>+O$676+O721</f>
        <v>0.27600000000000002</v>
      </c>
      <c r="Q721" s="150">
        <f>+P$676+P721</f>
        <v>0.43600000000000005</v>
      </c>
      <c r="R721" s="150">
        <f>+Q$676+Q721</f>
        <v>0.746</v>
      </c>
      <c r="S721" s="91"/>
      <c r="T721" s="107" t="s">
        <v>370</v>
      </c>
    </row>
    <row r="722" spans="1:20" s="3" customFormat="1" ht="14" x14ac:dyDescent="0.3">
      <c r="B722" s="151"/>
      <c r="C722" s="152"/>
      <c r="D722" s="152"/>
      <c r="E722" s="152"/>
      <c r="F722" s="152"/>
      <c r="G722" s="152"/>
      <c r="H722" s="152" t="e">
        <f t="shared" ref="H722:R722" si="208">+H$686+H721</f>
        <v>#N/A</v>
      </c>
      <c r="I722" s="152" t="e">
        <f t="shared" si="208"/>
        <v>#N/A</v>
      </c>
      <c r="J722" s="152" t="e">
        <f t="shared" si="208"/>
        <v>#N/A</v>
      </c>
      <c r="K722" s="152" t="e">
        <f t="shared" si="208"/>
        <v>#N/A</v>
      </c>
      <c r="L722" s="152">
        <f t="shared" si="208"/>
        <v>4.668122491959152</v>
      </c>
      <c r="M722" s="152">
        <f t="shared" si="208"/>
        <v>7.1277458244286258</v>
      </c>
      <c r="N722" s="153">
        <f t="shared" si="208"/>
        <v>8.8334123158438551</v>
      </c>
      <c r="O722" s="153">
        <f t="shared" si="208"/>
        <v>9.7443828791652294</v>
      </c>
      <c r="P722" s="153">
        <f t="shared" si="208"/>
        <v>14.162828595516423</v>
      </c>
      <c r="Q722" s="153">
        <f t="shared" si="208"/>
        <v>14.322828595516423</v>
      </c>
      <c r="R722" s="153">
        <f t="shared" si="208"/>
        <v>34.246000000000002</v>
      </c>
      <c r="S722" s="91"/>
      <c r="T722" s="107" t="s">
        <v>371</v>
      </c>
    </row>
    <row r="723" spans="1:20" s="3" customFormat="1" ht="14" x14ac:dyDescent="0.3">
      <c r="B723" s="154"/>
      <c r="I723" s="155"/>
      <c r="J723" s="155"/>
      <c r="K723" s="155"/>
      <c r="L723" s="155"/>
      <c r="M723" s="155"/>
      <c r="N723" s="156"/>
      <c r="O723" s="156" t="e">
        <f>+O722/H722-1</f>
        <v>#N/A</v>
      </c>
      <c r="P723" s="156" t="e">
        <f>+P722/I722-1</f>
        <v>#N/A</v>
      </c>
      <c r="Q723" s="156" t="e">
        <f>+Q722/J722-1</f>
        <v>#N/A</v>
      </c>
      <c r="R723" s="156" t="e">
        <f>+R722/K722-1</f>
        <v>#N/A</v>
      </c>
      <c r="S723" s="91"/>
      <c r="T723" s="157" t="s">
        <v>373</v>
      </c>
    </row>
    <row r="724" spans="1:20" s="164" customFormat="1" ht="14" x14ac:dyDescent="0.3">
      <c r="A724" s="158"/>
      <c r="B724" s="159"/>
      <c r="C724" s="160"/>
      <c r="D724" s="160"/>
      <c r="E724" s="160"/>
      <c r="F724" s="160"/>
      <c r="G724" s="160"/>
      <c r="H724" s="160"/>
      <c r="I724" s="160" t="e">
        <f t="shared" ref="I724:R724" si="209">RATE(I$348-$H$348,,-$H722,I722)</f>
        <v>#N/A</v>
      </c>
      <c r="J724" s="160" t="e">
        <f t="shared" si="209"/>
        <v>#N/A</v>
      </c>
      <c r="K724" s="160" t="e">
        <f t="shared" si="209"/>
        <v>#N/A</v>
      </c>
      <c r="L724" s="160" t="e">
        <f t="shared" si="209"/>
        <v>#N/A</v>
      </c>
      <c r="M724" s="160" t="e">
        <f t="shared" si="209"/>
        <v>#N/A</v>
      </c>
      <c r="N724" s="161" t="e">
        <f t="shared" si="209"/>
        <v>#N/A</v>
      </c>
      <c r="O724" s="161" t="e">
        <f t="shared" si="209"/>
        <v>#N/A</v>
      </c>
      <c r="P724" s="161" t="e">
        <f t="shared" si="209"/>
        <v>#N/A</v>
      </c>
      <c r="Q724" s="161" t="e">
        <f t="shared" si="209"/>
        <v>#N/A</v>
      </c>
      <c r="R724" s="161" t="e">
        <f t="shared" si="209"/>
        <v>#N/A</v>
      </c>
      <c r="S724" s="162"/>
      <c r="T724" s="163" t="s">
        <v>375</v>
      </c>
    </row>
    <row r="725" spans="1:20" s="3" customFormat="1" ht="14" x14ac:dyDescent="0.3">
      <c r="B725" s="148"/>
      <c r="C725" s="149"/>
      <c r="D725" s="149"/>
      <c r="E725" s="149"/>
      <c r="F725" s="149"/>
      <c r="G725" s="149"/>
      <c r="H725" s="149"/>
      <c r="I725" s="149"/>
      <c r="J725" s="149">
        <f t="shared" ref="J725:N725" si="210">+I$676+I725</f>
        <v>0</v>
      </c>
      <c r="K725" s="149">
        <f t="shared" si="210"/>
        <v>0</v>
      </c>
      <c r="L725" s="149">
        <f t="shared" si="210"/>
        <v>0</v>
      </c>
      <c r="M725" s="149">
        <f t="shared" si="210"/>
        <v>0</v>
      </c>
      <c r="N725" s="150">
        <f t="shared" si="210"/>
        <v>0.1</v>
      </c>
      <c r="O725" s="150">
        <f>+N$676+N725</f>
        <v>0.17599999999999999</v>
      </c>
      <c r="P725" s="150">
        <f>+O$676+O725</f>
        <v>0.27600000000000002</v>
      </c>
      <c r="Q725" s="150">
        <f>+P$676+P725</f>
        <v>0.43600000000000005</v>
      </c>
      <c r="R725" s="150">
        <f>+Q$676+Q725</f>
        <v>0.746</v>
      </c>
      <c r="S725" s="91"/>
      <c r="T725" s="107" t="s">
        <v>370</v>
      </c>
    </row>
    <row r="726" spans="1:20" s="3" customFormat="1" ht="14" x14ac:dyDescent="0.3">
      <c r="B726" s="151"/>
      <c r="C726" s="152"/>
      <c r="D726" s="152"/>
      <c r="E726" s="152"/>
      <c r="F726" s="152"/>
      <c r="G726" s="152"/>
      <c r="H726" s="152"/>
      <c r="I726" s="152" t="e">
        <f t="shared" ref="I726:R726" si="211">+I$686+I725</f>
        <v>#N/A</v>
      </c>
      <c r="J726" s="152" t="e">
        <f t="shared" si="211"/>
        <v>#N/A</v>
      </c>
      <c r="K726" s="152" t="e">
        <f t="shared" si="211"/>
        <v>#N/A</v>
      </c>
      <c r="L726" s="152">
        <f t="shared" si="211"/>
        <v>4.668122491959152</v>
      </c>
      <c r="M726" s="152">
        <f t="shared" si="211"/>
        <v>7.1277458244286258</v>
      </c>
      <c r="N726" s="153">
        <f t="shared" si="211"/>
        <v>8.8334123158438551</v>
      </c>
      <c r="O726" s="153">
        <f t="shared" si="211"/>
        <v>9.7443828791652294</v>
      </c>
      <c r="P726" s="153">
        <f t="shared" si="211"/>
        <v>14.162828595516423</v>
      </c>
      <c r="Q726" s="153">
        <f t="shared" si="211"/>
        <v>14.322828595516423</v>
      </c>
      <c r="R726" s="153">
        <f t="shared" si="211"/>
        <v>34.246000000000002</v>
      </c>
      <c r="S726" s="91"/>
      <c r="T726" s="107" t="s">
        <v>371</v>
      </c>
    </row>
    <row r="727" spans="1:20" s="3" customFormat="1" ht="14" x14ac:dyDescent="0.3">
      <c r="B727" s="154"/>
      <c r="I727" s="155"/>
      <c r="J727" s="155"/>
      <c r="K727" s="155"/>
      <c r="L727" s="155"/>
      <c r="M727" s="155"/>
      <c r="N727" s="156"/>
      <c r="O727" s="156" t="e">
        <f>+O726/I726-1</f>
        <v>#N/A</v>
      </c>
      <c r="P727" s="156" t="e">
        <f>+P726/J726-1</f>
        <v>#N/A</v>
      </c>
      <c r="Q727" s="156" t="e">
        <f>+Q726/K726-1</f>
        <v>#N/A</v>
      </c>
      <c r="R727" s="156">
        <f>+R726/L726-1</f>
        <v>6.3361399704032593</v>
      </c>
      <c r="S727" s="91"/>
      <c r="T727" s="157" t="s">
        <v>373</v>
      </c>
    </row>
    <row r="728" spans="1:20" s="164" customFormat="1" ht="14" x14ac:dyDescent="0.3">
      <c r="A728" s="158"/>
      <c r="B728" s="159"/>
      <c r="C728" s="160"/>
      <c r="D728" s="160"/>
      <c r="E728" s="160"/>
      <c r="F728" s="160"/>
      <c r="G728" s="160"/>
      <c r="H728" s="160"/>
      <c r="I728" s="160"/>
      <c r="J728" s="160" t="e">
        <f t="shared" ref="J728:R728" si="212">RATE(J$348-$I$348,,-$I726,J726)</f>
        <v>#N/A</v>
      </c>
      <c r="K728" s="160" t="e">
        <f t="shared" si="212"/>
        <v>#N/A</v>
      </c>
      <c r="L728" s="160" t="e">
        <f t="shared" si="212"/>
        <v>#N/A</v>
      </c>
      <c r="M728" s="160" t="e">
        <f t="shared" si="212"/>
        <v>#N/A</v>
      </c>
      <c r="N728" s="161" t="e">
        <f t="shared" si="212"/>
        <v>#N/A</v>
      </c>
      <c r="O728" s="161" t="e">
        <f t="shared" si="212"/>
        <v>#N/A</v>
      </c>
      <c r="P728" s="161" t="e">
        <f t="shared" si="212"/>
        <v>#N/A</v>
      </c>
      <c r="Q728" s="161" t="e">
        <f t="shared" si="212"/>
        <v>#N/A</v>
      </c>
      <c r="R728" s="161" t="e">
        <f t="shared" si="212"/>
        <v>#N/A</v>
      </c>
      <c r="S728" s="162"/>
      <c r="T728" s="163" t="s">
        <v>375</v>
      </c>
    </row>
    <row r="729" spans="1:20" s="3" customFormat="1" ht="14" x14ac:dyDescent="0.3">
      <c r="B729" s="148"/>
      <c r="C729" s="149"/>
      <c r="D729" s="149"/>
      <c r="E729" s="149"/>
      <c r="F729" s="149"/>
      <c r="G729" s="149"/>
      <c r="H729" s="149"/>
      <c r="I729" s="149"/>
      <c r="J729" s="149"/>
      <c r="K729" s="149">
        <f t="shared" ref="K729:R729" si="213">+J$676+J729</f>
        <v>0</v>
      </c>
      <c r="L729" s="149">
        <f t="shared" si="213"/>
        <v>0</v>
      </c>
      <c r="M729" s="149">
        <f t="shared" si="213"/>
        <v>0</v>
      </c>
      <c r="N729" s="150">
        <f t="shared" si="213"/>
        <v>0.1</v>
      </c>
      <c r="O729" s="150">
        <f t="shared" si="213"/>
        <v>0.17599999999999999</v>
      </c>
      <c r="P729" s="150">
        <f t="shared" si="213"/>
        <v>0.27600000000000002</v>
      </c>
      <c r="Q729" s="150">
        <f t="shared" si="213"/>
        <v>0.43600000000000005</v>
      </c>
      <c r="R729" s="150">
        <f t="shared" si="213"/>
        <v>0.746</v>
      </c>
      <c r="S729" s="91"/>
      <c r="T729" s="107" t="s">
        <v>370</v>
      </c>
    </row>
    <row r="730" spans="1:20" s="3" customFormat="1" ht="14" x14ac:dyDescent="0.3">
      <c r="B730" s="151"/>
      <c r="C730" s="152"/>
      <c r="D730" s="152"/>
      <c r="E730" s="152"/>
      <c r="F730" s="152"/>
      <c r="G730" s="152"/>
      <c r="H730" s="152"/>
      <c r="I730" s="152"/>
      <c r="J730" s="152" t="e">
        <f t="shared" ref="J730:R730" si="214">+J$686+J729</f>
        <v>#N/A</v>
      </c>
      <c r="K730" s="152" t="e">
        <f t="shared" si="214"/>
        <v>#N/A</v>
      </c>
      <c r="L730" s="152">
        <f t="shared" si="214"/>
        <v>4.668122491959152</v>
      </c>
      <c r="M730" s="152">
        <f t="shared" si="214"/>
        <v>7.1277458244286258</v>
      </c>
      <c r="N730" s="153">
        <f t="shared" si="214"/>
        <v>8.8334123158438551</v>
      </c>
      <c r="O730" s="153">
        <f t="shared" si="214"/>
        <v>9.7443828791652294</v>
      </c>
      <c r="P730" s="153">
        <f t="shared" si="214"/>
        <v>14.162828595516423</v>
      </c>
      <c r="Q730" s="153">
        <f t="shared" si="214"/>
        <v>14.322828595516423</v>
      </c>
      <c r="R730" s="153">
        <f t="shared" si="214"/>
        <v>34.246000000000002</v>
      </c>
      <c r="S730" s="91"/>
      <c r="T730" s="107" t="s">
        <v>371</v>
      </c>
    </row>
    <row r="731" spans="1:20" s="3" customFormat="1" ht="14" x14ac:dyDescent="0.3">
      <c r="B731" s="154"/>
      <c r="I731" s="155"/>
      <c r="J731" s="155"/>
      <c r="K731" s="155"/>
      <c r="L731" s="155"/>
      <c r="M731" s="155"/>
      <c r="N731" s="156"/>
      <c r="O731" s="156" t="e">
        <f>+O730/J730-1</f>
        <v>#N/A</v>
      </c>
      <c r="P731" s="156" t="e">
        <f>+P730/K730-1</f>
        <v>#N/A</v>
      </c>
      <c r="Q731" s="156">
        <f>+Q730/L730-1</f>
        <v>2.0682203862875315</v>
      </c>
      <c r="R731" s="156">
        <f>+R730/M730-1</f>
        <v>3.8046045472932155</v>
      </c>
      <c r="S731" s="91"/>
      <c r="T731" s="157" t="s">
        <v>373</v>
      </c>
    </row>
    <row r="732" spans="1:20" s="164" customFormat="1" ht="14" x14ac:dyDescent="0.3">
      <c r="A732" s="158"/>
      <c r="B732" s="159"/>
      <c r="C732" s="160"/>
      <c r="D732" s="160"/>
      <c r="E732" s="160"/>
      <c r="F732" s="160"/>
      <c r="G732" s="160"/>
      <c r="H732" s="160"/>
      <c r="I732" s="160"/>
      <c r="J732" s="160"/>
      <c r="K732" s="160" t="e">
        <f t="shared" ref="K732:R732" si="215">RATE(K$348-$J$348,,-$J730,K730)</f>
        <v>#N/A</v>
      </c>
      <c r="L732" s="160" t="e">
        <f t="shared" si="215"/>
        <v>#N/A</v>
      </c>
      <c r="M732" s="160" t="e">
        <f t="shared" si="215"/>
        <v>#N/A</v>
      </c>
      <c r="N732" s="161" t="e">
        <f t="shared" si="215"/>
        <v>#N/A</v>
      </c>
      <c r="O732" s="161" t="e">
        <f t="shared" si="215"/>
        <v>#N/A</v>
      </c>
      <c r="P732" s="161" t="e">
        <f t="shared" si="215"/>
        <v>#N/A</v>
      </c>
      <c r="Q732" s="161" t="e">
        <f t="shared" si="215"/>
        <v>#N/A</v>
      </c>
      <c r="R732" s="161" t="e">
        <f t="shared" si="215"/>
        <v>#N/A</v>
      </c>
      <c r="S732" s="162"/>
      <c r="T732" s="163" t="s">
        <v>375</v>
      </c>
    </row>
    <row r="733" spans="1:20" s="3" customFormat="1" ht="14" x14ac:dyDescent="0.3">
      <c r="B733" s="165"/>
      <c r="C733" s="166"/>
      <c r="D733" s="166"/>
      <c r="E733" s="166"/>
      <c r="F733" s="166"/>
      <c r="G733" s="166"/>
      <c r="H733" s="166"/>
      <c r="I733" s="166"/>
      <c r="J733" s="166"/>
      <c r="K733" s="166"/>
      <c r="L733" s="166">
        <f t="shared" ref="L733:R733" si="216">+K$676+K733</f>
        <v>0</v>
      </c>
      <c r="M733" s="166">
        <f t="shared" si="216"/>
        <v>0</v>
      </c>
      <c r="N733" s="167">
        <f t="shared" si="216"/>
        <v>0.1</v>
      </c>
      <c r="O733" s="167">
        <f t="shared" si="216"/>
        <v>0.17599999999999999</v>
      </c>
      <c r="P733" s="167">
        <f t="shared" si="216"/>
        <v>0.27600000000000002</v>
      </c>
      <c r="Q733" s="167">
        <f t="shared" si="216"/>
        <v>0.43600000000000005</v>
      </c>
      <c r="R733" s="167">
        <f t="shared" si="216"/>
        <v>0.746</v>
      </c>
      <c r="S733" s="91"/>
      <c r="T733" s="107" t="s">
        <v>370</v>
      </c>
    </row>
    <row r="734" spans="1:20" s="3" customFormat="1" ht="14" x14ac:dyDescent="0.3">
      <c r="B734" s="168"/>
      <c r="C734" s="169"/>
      <c r="D734" s="169"/>
      <c r="E734" s="169"/>
      <c r="F734" s="169"/>
      <c r="G734" s="169"/>
      <c r="H734" s="169"/>
      <c r="I734" s="169"/>
      <c r="J734" s="169"/>
      <c r="K734" s="169" t="e">
        <f t="shared" ref="K734:R734" si="217">+K$686+K733</f>
        <v>#N/A</v>
      </c>
      <c r="L734" s="169">
        <f t="shared" si="217"/>
        <v>4.668122491959152</v>
      </c>
      <c r="M734" s="169">
        <f t="shared" si="217"/>
        <v>7.1277458244286258</v>
      </c>
      <c r="N734" s="170">
        <f t="shared" si="217"/>
        <v>8.8334123158438551</v>
      </c>
      <c r="O734" s="170">
        <f t="shared" si="217"/>
        <v>9.7443828791652294</v>
      </c>
      <c r="P734" s="170">
        <f t="shared" si="217"/>
        <v>14.162828595516423</v>
      </c>
      <c r="Q734" s="170">
        <f t="shared" si="217"/>
        <v>14.322828595516423</v>
      </c>
      <c r="R734" s="170">
        <f t="shared" si="217"/>
        <v>34.246000000000002</v>
      </c>
      <c r="S734" s="91"/>
      <c r="T734" s="107" t="s">
        <v>371</v>
      </c>
    </row>
    <row r="735" spans="1:20" s="3" customFormat="1" ht="14" x14ac:dyDescent="0.3">
      <c r="B735" s="154"/>
      <c r="I735" s="155"/>
      <c r="J735" s="155"/>
      <c r="K735" s="155"/>
      <c r="L735" s="155"/>
      <c r="M735" s="155"/>
      <c r="N735" s="156"/>
      <c r="O735" s="156" t="e">
        <f>+O734/K734-1</f>
        <v>#N/A</v>
      </c>
      <c r="P735" s="156">
        <f>+P734/L734-1</f>
        <v>2.0339453645254419</v>
      </c>
      <c r="Q735" s="156">
        <f>+Q734/M734-1</f>
        <v>1.0094471587957572</v>
      </c>
      <c r="R735" s="156">
        <f>+R734/N734-1</f>
        <v>2.8768709956599015</v>
      </c>
      <c r="S735" s="91"/>
      <c r="T735" s="157" t="s">
        <v>373</v>
      </c>
    </row>
    <row r="736" spans="1:20" s="164" customFormat="1" ht="14" x14ac:dyDescent="0.3">
      <c r="A736" s="158"/>
      <c r="B736" s="159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 t="e">
        <f t="shared" ref="L736:R736" si="218">RATE(L$348-$K$348,,-$K734,L734)</f>
        <v>#N/A</v>
      </c>
      <c r="M736" s="160" t="e">
        <f t="shared" si="218"/>
        <v>#N/A</v>
      </c>
      <c r="N736" s="161" t="e">
        <f t="shared" si="218"/>
        <v>#N/A</v>
      </c>
      <c r="O736" s="161" t="e">
        <f t="shared" si="218"/>
        <v>#N/A</v>
      </c>
      <c r="P736" s="161" t="e">
        <f t="shared" si="218"/>
        <v>#N/A</v>
      </c>
      <c r="Q736" s="161" t="e">
        <f t="shared" si="218"/>
        <v>#N/A</v>
      </c>
      <c r="R736" s="161" t="e">
        <f t="shared" si="218"/>
        <v>#N/A</v>
      </c>
      <c r="S736" s="162"/>
      <c r="T736" s="163" t="s">
        <v>375</v>
      </c>
    </row>
    <row r="737" spans="1:20" s="3" customFormat="1" ht="14" x14ac:dyDescent="0.3">
      <c r="B737" s="165"/>
      <c r="C737" s="166"/>
      <c r="D737" s="166"/>
      <c r="E737" s="166"/>
      <c r="F737" s="166"/>
      <c r="G737" s="166"/>
      <c r="H737" s="166"/>
      <c r="I737" s="166"/>
      <c r="J737" s="166"/>
      <c r="K737" s="166"/>
      <c r="L737" s="166"/>
      <c r="M737" s="166">
        <f t="shared" ref="M737:R737" si="219">+L$676+L737</f>
        <v>0</v>
      </c>
      <c r="N737" s="167">
        <f t="shared" si="219"/>
        <v>0.1</v>
      </c>
      <c r="O737" s="167">
        <f t="shared" si="219"/>
        <v>0.17599999999999999</v>
      </c>
      <c r="P737" s="167">
        <f t="shared" si="219"/>
        <v>0.27600000000000002</v>
      </c>
      <c r="Q737" s="167">
        <f t="shared" si="219"/>
        <v>0.43600000000000005</v>
      </c>
      <c r="R737" s="167">
        <f t="shared" si="219"/>
        <v>0.746</v>
      </c>
      <c r="S737" s="91"/>
      <c r="T737" s="107" t="s">
        <v>370</v>
      </c>
    </row>
    <row r="738" spans="1:20" s="3" customFormat="1" ht="14" x14ac:dyDescent="0.3">
      <c r="B738" s="168"/>
      <c r="C738" s="169"/>
      <c r="D738" s="169"/>
      <c r="E738" s="169"/>
      <c r="F738" s="169"/>
      <c r="G738" s="169"/>
      <c r="H738" s="169"/>
      <c r="I738" s="169"/>
      <c r="J738" s="169"/>
      <c r="K738" s="169"/>
      <c r="L738" s="169">
        <f t="shared" ref="L738:R738" si="220">+L$686+L737</f>
        <v>4.668122491959152</v>
      </c>
      <c r="M738" s="169">
        <f t="shared" si="220"/>
        <v>7.1277458244286258</v>
      </c>
      <c r="N738" s="170">
        <f t="shared" si="220"/>
        <v>8.8334123158438551</v>
      </c>
      <c r="O738" s="170">
        <f t="shared" si="220"/>
        <v>9.7443828791652294</v>
      </c>
      <c r="P738" s="170">
        <f t="shared" si="220"/>
        <v>14.162828595516423</v>
      </c>
      <c r="Q738" s="170">
        <f t="shared" si="220"/>
        <v>14.322828595516423</v>
      </c>
      <c r="R738" s="170">
        <f t="shared" si="220"/>
        <v>34.246000000000002</v>
      </c>
      <c r="S738" s="91"/>
      <c r="T738" s="107" t="s">
        <v>371</v>
      </c>
    </row>
    <row r="739" spans="1:20" s="3" customFormat="1" ht="14" x14ac:dyDescent="0.3">
      <c r="B739" s="154"/>
      <c r="I739" s="155"/>
      <c r="J739" s="155"/>
      <c r="K739" s="155"/>
      <c r="L739" s="155"/>
      <c r="M739" s="155"/>
      <c r="N739" s="156"/>
      <c r="O739" s="156">
        <f>+O738/L738-1</f>
        <v>1.0874308452595116</v>
      </c>
      <c r="P739" s="156">
        <f>+P738/M738-1</f>
        <v>0.98699966923297855</v>
      </c>
      <c r="Q739" s="156">
        <f>+Q738/N738-1</f>
        <v>0.62143779588173387</v>
      </c>
      <c r="R739" s="156">
        <f>+R738/O738-1</f>
        <v>2.5144349749661878</v>
      </c>
      <c r="S739" s="91"/>
      <c r="T739" s="157" t="s">
        <v>373</v>
      </c>
    </row>
    <row r="740" spans="1:20" s="164" customFormat="1" ht="14" x14ac:dyDescent="0.3">
      <c r="A740" s="158"/>
      <c r="B740" s="159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>
        <f t="shared" ref="M740:R740" si="221">RATE(M$348-$L$348,,-$L738,M738)</f>
        <v>0.52689777029334151</v>
      </c>
      <c r="N740" s="161">
        <f t="shared" si="221"/>
        <v>0.37560304811779294</v>
      </c>
      <c r="O740" s="161">
        <f t="shared" si="221"/>
        <v>0.27801916218116407</v>
      </c>
      <c r="P740" s="161">
        <f t="shared" si="221"/>
        <v>0.31978120392081222</v>
      </c>
      <c r="Q740" s="161">
        <f t="shared" si="221"/>
        <v>0.25134571341137846</v>
      </c>
      <c r="R740" s="161">
        <f t="shared" si="221"/>
        <v>0.39394167177099015</v>
      </c>
      <c r="S740" s="162"/>
      <c r="T740" s="163" t="s">
        <v>375</v>
      </c>
    </row>
    <row r="741" spans="1:20" s="3" customFormat="1" ht="14" x14ac:dyDescent="0.3">
      <c r="B741" s="165"/>
      <c r="C741" s="166"/>
      <c r="D741" s="166"/>
      <c r="E741" s="166"/>
      <c r="F741" s="166"/>
      <c r="G741" s="166"/>
      <c r="H741" s="166"/>
      <c r="I741" s="166"/>
      <c r="J741" s="166"/>
      <c r="K741" s="166"/>
      <c r="L741" s="166"/>
      <c r="M741" s="166"/>
      <c r="N741" s="167">
        <f>+M$676+M741</f>
        <v>0.1</v>
      </c>
      <c r="O741" s="167">
        <f>+N$676+N741</f>
        <v>0.17599999999999999</v>
      </c>
      <c r="P741" s="167">
        <f>+O$676+O741</f>
        <v>0.27600000000000002</v>
      </c>
      <c r="Q741" s="167">
        <f>+P$676+P741</f>
        <v>0.43600000000000005</v>
      </c>
      <c r="R741" s="167">
        <f>+Q$676+Q741</f>
        <v>0.746</v>
      </c>
      <c r="S741" s="91"/>
      <c r="T741" s="107" t="s">
        <v>370</v>
      </c>
    </row>
    <row r="742" spans="1:20" s="3" customFormat="1" ht="14" x14ac:dyDescent="0.3">
      <c r="B742" s="168"/>
      <c r="C742" s="169"/>
      <c r="D742" s="169"/>
      <c r="E742" s="169"/>
      <c r="F742" s="169"/>
      <c r="G742" s="169"/>
      <c r="H742" s="169"/>
      <c r="I742" s="169"/>
      <c r="J742" s="169"/>
      <c r="K742" s="169"/>
      <c r="L742" s="169"/>
      <c r="M742" s="169">
        <f t="shared" ref="M742:R742" si="222">+M$686+M741</f>
        <v>7.1277458244286258</v>
      </c>
      <c r="N742" s="170">
        <f t="shared" si="222"/>
        <v>8.8334123158438551</v>
      </c>
      <c r="O742" s="170">
        <f t="shared" si="222"/>
        <v>9.7443828791652294</v>
      </c>
      <c r="P742" s="170">
        <f t="shared" si="222"/>
        <v>14.162828595516423</v>
      </c>
      <c r="Q742" s="170">
        <f t="shared" si="222"/>
        <v>14.322828595516423</v>
      </c>
      <c r="R742" s="170">
        <f t="shared" si="222"/>
        <v>34.246000000000002</v>
      </c>
      <c r="S742" s="91"/>
      <c r="T742" s="107" t="s">
        <v>371</v>
      </c>
    </row>
    <row r="743" spans="1:20" s="3" customFormat="1" ht="14" x14ac:dyDescent="0.3">
      <c r="B743" s="154"/>
      <c r="I743" s="155"/>
      <c r="J743" s="155"/>
      <c r="K743" s="155"/>
      <c r="L743" s="155"/>
      <c r="M743" s="155"/>
      <c r="N743" s="156"/>
      <c r="O743" s="156">
        <f>+O742/M742-1</f>
        <v>0.36710583109862194</v>
      </c>
      <c r="P743" s="156">
        <f>+P742/N742-1</f>
        <v>0.60332475029084498</v>
      </c>
      <c r="Q743" s="156">
        <f>+Q742/O742-1</f>
        <v>0.46985486645239605</v>
      </c>
      <c r="R743" s="156">
        <f>+R742/P742-1</f>
        <v>1.4180198022619139</v>
      </c>
      <c r="S743" s="91"/>
      <c r="T743" s="157" t="s">
        <v>373</v>
      </c>
    </row>
    <row r="744" spans="1:20" s="164" customFormat="1" ht="14" x14ac:dyDescent="0.3">
      <c r="A744" s="158"/>
      <c r="B744" s="159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1">
        <f>RATE(N$348-$M$348,,-$M742,N742)</f>
        <v>0.23929956727265297</v>
      </c>
      <c r="O744" s="161">
        <f>RATE(O$348-$M$348,,-$M742,O742)</f>
        <v>0.16923300975598635</v>
      </c>
      <c r="P744" s="161">
        <f>RATE(P$348-$M$348,,-$M742,P742)</f>
        <v>0.25718521511333586</v>
      </c>
      <c r="Q744" s="161">
        <f>RATE(Q$348-$M$348,,-$M742,Q742)</f>
        <v>0.19060896284419387</v>
      </c>
      <c r="R744" s="161">
        <f>RATE(R$348-$M$348,,-$M742,R742)</f>
        <v>0.36877331436095812</v>
      </c>
      <c r="S744" s="162"/>
      <c r="T744" s="163" t="s">
        <v>375</v>
      </c>
    </row>
    <row r="745" spans="1:20" s="3" customFormat="1" ht="14" x14ac:dyDescent="0.3">
      <c r="B745" s="165"/>
      <c r="C745" s="166"/>
      <c r="D745" s="166"/>
      <c r="E745" s="166"/>
      <c r="F745" s="166"/>
      <c r="G745" s="166"/>
      <c r="H745" s="166"/>
      <c r="I745" s="166"/>
      <c r="J745" s="166"/>
      <c r="K745" s="166"/>
      <c r="L745" s="166"/>
      <c r="M745" s="166"/>
      <c r="N745" s="167"/>
      <c r="O745" s="167">
        <f>+N$676+N745</f>
        <v>7.5999999999999998E-2</v>
      </c>
      <c r="P745" s="167">
        <f>+O$676+O745</f>
        <v>0.17599999999999999</v>
      </c>
      <c r="Q745" s="167">
        <f>+P$676+P745</f>
        <v>0.33599999999999997</v>
      </c>
      <c r="R745" s="167">
        <f>+Q$676+Q745</f>
        <v>0.64599999999999991</v>
      </c>
      <c r="S745" s="91"/>
      <c r="T745" s="107" t="s">
        <v>370</v>
      </c>
    </row>
    <row r="746" spans="1:20" s="3" customFormat="1" ht="14" x14ac:dyDescent="0.3">
      <c r="B746" s="168"/>
      <c r="C746" s="169"/>
      <c r="D746" s="169"/>
      <c r="E746" s="169"/>
      <c r="F746" s="169"/>
      <c r="G746" s="169"/>
      <c r="H746" s="169"/>
      <c r="I746" s="169"/>
      <c r="J746" s="169"/>
      <c r="K746" s="169"/>
      <c r="L746" s="169"/>
      <c r="M746" s="169"/>
      <c r="N746" s="170">
        <f>+N$686+N745</f>
        <v>8.7334123158438555</v>
      </c>
      <c r="O746" s="170">
        <f>+O$686+O745</f>
        <v>9.6443828791652297</v>
      </c>
      <c r="P746" s="170">
        <f>+P$686+P745</f>
        <v>14.062828595516423</v>
      </c>
      <c r="Q746" s="170">
        <f>+Q$686+Q745</f>
        <v>14.222828595516424</v>
      </c>
      <c r="R746" s="170">
        <f>+R$686+R745</f>
        <v>34.146000000000001</v>
      </c>
      <c r="S746" s="91"/>
      <c r="T746" s="107" t="s">
        <v>371</v>
      </c>
    </row>
    <row r="747" spans="1:20" s="3" customFormat="1" ht="14" x14ac:dyDescent="0.3">
      <c r="B747" s="154"/>
      <c r="I747" s="155"/>
      <c r="J747" s="155"/>
      <c r="K747" s="155"/>
      <c r="L747" s="155"/>
      <c r="M747" s="155"/>
      <c r="N747" s="156"/>
      <c r="O747" s="156">
        <f>+O746/N746-1</f>
        <v>0.10430866314060583</v>
      </c>
      <c r="P747" s="156">
        <f>+P746/O746-1</f>
        <v>0.45813669694681725</v>
      </c>
      <c r="Q747" s="156">
        <f>+Q746/P746-1</f>
        <v>1.1377511921820016E-2</v>
      </c>
      <c r="R747" s="156">
        <f>+R746/Q746-1</f>
        <v>1.4007882658983966</v>
      </c>
      <c r="S747" s="91"/>
      <c r="T747" s="157" t="s">
        <v>373</v>
      </c>
    </row>
    <row r="748" spans="1:20" s="164" customFormat="1" ht="14" x14ac:dyDescent="0.3">
      <c r="A748" s="158"/>
      <c r="B748" s="159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1"/>
      <c r="O748" s="161">
        <f>RATE(O$348-$N$348,,-$N746,O746)</f>
        <v>0.10430866314060568</v>
      </c>
      <c r="P748" s="161">
        <f>RATE(P$348-$N$348,,-$N746,P746)</f>
        <v>0.26894956025903161</v>
      </c>
      <c r="Q748" s="161">
        <f>RATE(Q$348-$N$348,,-$N746,Q746)</f>
        <v>0.17652367451002623</v>
      </c>
      <c r="R748" s="161">
        <f>RATE(R$348-$N$348,,-$N746,R746)</f>
        <v>0.40617369019505917</v>
      </c>
      <c r="S748" s="162"/>
      <c r="T748" s="163" t="s">
        <v>375</v>
      </c>
    </row>
  </sheetData>
  <mergeCells count="60">
    <mergeCell ref="B404:N404"/>
    <mergeCell ref="B349:N349"/>
    <mergeCell ref="B350:N350"/>
    <mergeCell ref="B356:N356"/>
    <mergeCell ref="B362:N362"/>
    <mergeCell ref="B368:N368"/>
    <mergeCell ref="B374:N374"/>
    <mergeCell ref="B380:N380"/>
    <mergeCell ref="B386:N386"/>
    <mergeCell ref="B392:N392"/>
    <mergeCell ref="B398:N398"/>
    <mergeCell ref="B403:N403"/>
    <mergeCell ref="B467:N467"/>
    <mergeCell ref="B410:N410"/>
    <mergeCell ref="B416:N416"/>
    <mergeCell ref="B422:N422"/>
    <mergeCell ref="B428:N428"/>
    <mergeCell ref="B434:N434"/>
    <mergeCell ref="B440:N440"/>
    <mergeCell ref="B446:N446"/>
    <mergeCell ref="B447:N447"/>
    <mergeCell ref="B453:N453"/>
    <mergeCell ref="B459:N459"/>
    <mergeCell ref="B460:N460"/>
    <mergeCell ref="B539:N539"/>
    <mergeCell ref="B473:N473"/>
    <mergeCell ref="B479:N479"/>
    <mergeCell ref="B485:N485"/>
    <mergeCell ref="B491:N491"/>
    <mergeCell ref="B497:N497"/>
    <mergeCell ref="B498:N498"/>
    <mergeCell ref="B506:N506"/>
    <mergeCell ref="B514:N514"/>
    <mergeCell ref="B515:N515"/>
    <mergeCell ref="B523:N523"/>
    <mergeCell ref="B531:N531"/>
    <mergeCell ref="B610:N610"/>
    <mergeCell ref="B546:N546"/>
    <mergeCell ref="B554:N554"/>
    <mergeCell ref="B562:N562"/>
    <mergeCell ref="B569:N569"/>
    <mergeCell ref="B576:N576"/>
    <mergeCell ref="B583:N583"/>
    <mergeCell ref="B591:N591"/>
    <mergeCell ref="B592:N592"/>
    <mergeCell ref="B598:N598"/>
    <mergeCell ref="B604:N604"/>
    <mergeCell ref="B609:N609"/>
    <mergeCell ref="B696:N696"/>
    <mergeCell ref="B615:N615"/>
    <mergeCell ref="B620:N620"/>
    <mergeCell ref="B625:N625"/>
    <mergeCell ref="B630:N630"/>
    <mergeCell ref="B631:N631"/>
    <mergeCell ref="B660:N660"/>
    <mergeCell ref="B663:N663"/>
    <mergeCell ref="B666:N666"/>
    <mergeCell ref="U670:Y670"/>
    <mergeCell ref="B671:N671"/>
    <mergeCell ref="B687:N687"/>
  </mergeCells>
  <conditionalFormatting sqref="B349:B356">
    <cfRule type="cellIs" dxfId="295" priority="220" operator="lessThan">
      <formula>0</formula>
    </cfRule>
  </conditionalFormatting>
  <conditionalFormatting sqref="B361:B386">
    <cfRule type="cellIs" dxfId="294" priority="225" operator="lessThan">
      <formula>0</formula>
    </cfRule>
  </conditionalFormatting>
  <conditionalFormatting sqref="B391:B392">
    <cfRule type="cellIs" dxfId="293" priority="226" operator="lessThan">
      <formula>0</formula>
    </cfRule>
  </conditionalFormatting>
  <conditionalFormatting sqref="B397:B398">
    <cfRule type="cellIs" dxfId="292" priority="227" operator="lessThan">
      <formula>0</formula>
    </cfRule>
  </conditionalFormatting>
  <conditionalFormatting sqref="B403:B404">
    <cfRule type="cellIs" dxfId="291" priority="269" operator="lessThan">
      <formula>0</formula>
    </cfRule>
  </conditionalFormatting>
  <conditionalFormatting sqref="B409:B410">
    <cfRule type="cellIs" dxfId="290" priority="213" operator="lessThan">
      <formula>0</formula>
    </cfRule>
  </conditionalFormatting>
  <conditionalFormatting sqref="B415:B416">
    <cfRule type="cellIs" dxfId="289" priority="209" operator="lessThan">
      <formula>0</formula>
    </cfRule>
  </conditionalFormatting>
  <conditionalFormatting sqref="B421:B422">
    <cfRule type="cellIs" dxfId="288" priority="205" operator="lessThan">
      <formula>0</formula>
    </cfRule>
  </conditionalFormatting>
  <conditionalFormatting sqref="B427:B428">
    <cfRule type="cellIs" dxfId="287" priority="201" operator="lessThan">
      <formula>0</formula>
    </cfRule>
  </conditionalFormatting>
  <conditionalFormatting sqref="B433:B434">
    <cfRule type="cellIs" dxfId="286" priority="198" operator="lessThan">
      <formula>0</formula>
    </cfRule>
  </conditionalFormatting>
  <conditionalFormatting sqref="B439:B440">
    <cfRule type="cellIs" dxfId="285" priority="196" operator="lessThan">
      <formula>0</formula>
    </cfRule>
  </conditionalFormatting>
  <conditionalFormatting sqref="B445:B447">
    <cfRule type="cellIs" dxfId="284" priority="192" operator="lessThan">
      <formula>0</formula>
    </cfRule>
  </conditionalFormatting>
  <conditionalFormatting sqref="B452:B453">
    <cfRule type="cellIs" dxfId="283" priority="188" operator="lessThan">
      <formula>0</formula>
    </cfRule>
  </conditionalFormatting>
  <conditionalFormatting sqref="B458:B465">
    <cfRule type="cellIs" dxfId="282" priority="159" operator="lessThan">
      <formula>0</formula>
    </cfRule>
  </conditionalFormatting>
  <conditionalFormatting sqref="B461:B465">
    <cfRule type="expression" dxfId="281" priority="158">
      <formula>B461/#REF!&lt;1</formula>
    </cfRule>
    <cfRule type="expression" dxfId="280" priority="157">
      <formula>B461/#REF!&gt;1</formula>
    </cfRule>
  </conditionalFormatting>
  <conditionalFormatting sqref="B473">
    <cfRule type="cellIs" dxfId="279" priority="127" operator="lessThan">
      <formula>0</formula>
    </cfRule>
  </conditionalFormatting>
  <conditionalFormatting sqref="B479">
    <cfRule type="cellIs" dxfId="278" priority="126" operator="lessThan">
      <formula>0</formula>
    </cfRule>
  </conditionalFormatting>
  <conditionalFormatting sqref="B485">
    <cfRule type="cellIs" dxfId="277" priority="125" operator="lessThan">
      <formula>0</formula>
    </cfRule>
  </conditionalFormatting>
  <conditionalFormatting sqref="B491">
    <cfRule type="cellIs" dxfId="276" priority="24" operator="lessThan">
      <formula>0</formula>
    </cfRule>
  </conditionalFormatting>
  <conditionalFormatting sqref="B497:B498">
    <cfRule type="cellIs" dxfId="275" priority="244" operator="lessThan">
      <formula>0</formula>
    </cfRule>
  </conditionalFormatting>
  <conditionalFormatting sqref="B506:B512">
    <cfRule type="cellIs" dxfId="274" priority="156" operator="lessThan">
      <formula>0</formula>
    </cfRule>
  </conditionalFormatting>
  <conditionalFormatting sqref="B507:B511">
    <cfRule type="expression" dxfId="273" priority="155">
      <formula>B507/#REF!&lt;1</formula>
    </cfRule>
  </conditionalFormatting>
  <conditionalFormatting sqref="B507:B512">
    <cfRule type="expression" dxfId="272" priority="154">
      <formula>B507/#REF!&gt;1</formula>
    </cfRule>
  </conditionalFormatting>
  <conditionalFormatting sqref="B512">
    <cfRule type="expression" dxfId="271" priority="180">
      <formula>B512/#REF!&lt;1</formula>
    </cfRule>
  </conditionalFormatting>
  <conditionalFormatting sqref="B514:B515">
    <cfRule type="cellIs" dxfId="270" priority="292" operator="lessThan">
      <formula>0</formula>
    </cfRule>
  </conditionalFormatting>
  <conditionalFormatting sqref="B521 B529">
    <cfRule type="expression" dxfId="269" priority="151">
      <formula>B521/#REF!&gt;1</formula>
    </cfRule>
    <cfRule type="expression" dxfId="268" priority="152">
      <formula>B521/#REF!&lt;1</formula>
    </cfRule>
    <cfRule type="cellIs" dxfId="267" priority="153" operator="lessThan">
      <formula>0</formula>
    </cfRule>
  </conditionalFormatting>
  <conditionalFormatting sqref="B523">
    <cfRule type="cellIs" dxfId="266" priority="293" operator="lessThan">
      <formula>0</formula>
    </cfRule>
  </conditionalFormatting>
  <conditionalFormatting sqref="B531">
    <cfRule type="cellIs" dxfId="265" priority="291" operator="lessThan">
      <formula>0</formula>
    </cfRule>
  </conditionalFormatting>
  <conditionalFormatting sqref="B537 B568 B597">
    <cfRule type="expression" dxfId="264" priority="295">
      <formula>B537/#REF!&gt;1</formula>
    </cfRule>
    <cfRule type="expression" dxfId="263" priority="296">
      <formula>B537/#REF!&lt;1</formula>
    </cfRule>
  </conditionalFormatting>
  <conditionalFormatting sqref="B539">
    <cfRule type="cellIs" dxfId="262" priority="289" operator="lessThan">
      <formula>0</formula>
    </cfRule>
  </conditionalFormatting>
  <conditionalFormatting sqref="B546">
    <cfRule type="cellIs" dxfId="261" priority="243" operator="lessThan">
      <formula>0</formula>
    </cfRule>
  </conditionalFormatting>
  <conditionalFormatting sqref="B552">
    <cfRule type="expression" dxfId="260" priority="177">
      <formula>B552/#REF!&gt;1</formula>
    </cfRule>
    <cfRule type="expression" dxfId="259" priority="178">
      <formula>B552/#REF!&lt;1</formula>
    </cfRule>
    <cfRule type="cellIs" dxfId="258" priority="179" operator="lessThan">
      <formula>0</formula>
    </cfRule>
  </conditionalFormatting>
  <conditionalFormatting sqref="B560">
    <cfRule type="expression" dxfId="257" priority="174">
      <formula>B560/#REF!&gt;1</formula>
    </cfRule>
    <cfRule type="expression" dxfId="256" priority="175">
      <formula>B560/#REF!&lt;1</formula>
    </cfRule>
    <cfRule type="cellIs" dxfId="255" priority="176" operator="lessThan">
      <formula>0</formula>
    </cfRule>
  </conditionalFormatting>
  <conditionalFormatting sqref="B568:B574">
    <cfRule type="cellIs" dxfId="254" priority="224" operator="lessThan">
      <formula>0</formula>
    </cfRule>
  </conditionalFormatting>
  <conditionalFormatting sqref="B582">
    <cfRule type="expression" dxfId="253" priority="148">
      <formula>B582/#REF!&lt;1</formula>
    </cfRule>
    <cfRule type="expression" dxfId="252" priority="147">
      <formula>B582/#REF!&gt;1</formula>
    </cfRule>
  </conditionalFormatting>
  <conditionalFormatting sqref="B583:B589">
    <cfRule type="cellIs" dxfId="251" priority="173" operator="lessThan">
      <formula>0</formula>
    </cfRule>
  </conditionalFormatting>
  <conditionalFormatting sqref="B589">
    <cfRule type="expression" dxfId="250" priority="171">
      <formula>B589/#REF!&gt;1</formula>
    </cfRule>
    <cfRule type="expression" dxfId="249" priority="172">
      <formula>B589/#REF!&lt;1</formula>
    </cfRule>
  </conditionalFormatting>
  <conditionalFormatting sqref="B591:B629">
    <cfRule type="cellIs" dxfId="248" priority="223" operator="lessThan">
      <formula>0</formula>
    </cfRule>
  </conditionalFormatting>
  <conditionalFormatting sqref="B630:B631">
    <cfRule type="cellIs" dxfId="247" priority="234" operator="lessThan">
      <formula>0</formula>
    </cfRule>
  </conditionalFormatting>
  <conditionalFormatting sqref="B632:B636">
    <cfRule type="expression" dxfId="246" priority="15">
      <formula>B632/A632&gt;1</formula>
    </cfRule>
    <cfRule type="expression" dxfId="245" priority="14">
      <formula>B632/A632&lt;1</formula>
    </cfRule>
  </conditionalFormatting>
  <conditionalFormatting sqref="B660">
    <cfRule type="cellIs" dxfId="244" priority="233" operator="lessThan">
      <formula>0</formula>
    </cfRule>
  </conditionalFormatting>
  <conditionalFormatting sqref="B663">
    <cfRule type="cellIs" dxfId="243" priority="28" operator="lessThan">
      <formula>0</formula>
    </cfRule>
  </conditionalFormatting>
  <conditionalFormatting sqref="B666:B671 B687:B688 B690:H693 B695:B696">
    <cfRule type="cellIs" dxfId="242" priority="222" operator="lessThan">
      <formula>0</formula>
    </cfRule>
  </conditionalFormatting>
  <conditionalFormatting sqref="B387:N389">
    <cfRule type="cellIs" dxfId="241" priority="219" operator="lessThan">
      <formula>0</formula>
    </cfRule>
  </conditionalFormatting>
  <conditionalFormatting sqref="B393:N395">
    <cfRule type="cellIs" dxfId="240" priority="218" operator="lessThan">
      <formula>0</formula>
    </cfRule>
  </conditionalFormatting>
  <conditionalFormatting sqref="B405:N407">
    <cfRule type="cellIs" dxfId="239" priority="212" operator="lessThan">
      <formula>0</formula>
    </cfRule>
  </conditionalFormatting>
  <conditionalFormatting sqref="B411:N413">
    <cfRule type="cellIs" dxfId="238" priority="208" operator="lessThan">
      <formula>0</formula>
    </cfRule>
  </conditionalFormatting>
  <conditionalFormatting sqref="B417:N419">
    <cfRule type="cellIs" dxfId="237" priority="204" operator="lessThan">
      <formula>0</formula>
    </cfRule>
  </conditionalFormatting>
  <conditionalFormatting sqref="B423:N425">
    <cfRule type="cellIs" dxfId="236" priority="200" operator="lessThan">
      <formula>0</formula>
    </cfRule>
  </conditionalFormatting>
  <conditionalFormatting sqref="B435:N437">
    <cfRule type="cellIs" dxfId="235" priority="195" operator="lessThan">
      <formula>0</formula>
    </cfRule>
  </conditionalFormatting>
  <conditionalFormatting sqref="B441:N443">
    <cfRule type="cellIs" dxfId="234" priority="191" operator="lessThan">
      <formula>0</formula>
    </cfRule>
  </conditionalFormatting>
  <conditionalFormatting sqref="B448:N450">
    <cfRule type="cellIs" dxfId="233" priority="187" operator="lessThan">
      <formula>0</formula>
    </cfRule>
  </conditionalFormatting>
  <conditionalFormatting sqref="B454:N456">
    <cfRule type="cellIs" dxfId="232" priority="184" operator="lessThan">
      <formula>0</formula>
    </cfRule>
  </conditionalFormatting>
  <conditionalFormatting sqref="B552:N552 B560:N560 B575:N575 B589:N589 B390:M390 B396:M396 B408:M408 B414:M414 B420:M420 B426:M426 B438:M438 B444:M444 B451:M451 B457:M457 B467 B554 B562 B576 S576:T576 S583:T583">
    <cfRule type="cellIs" dxfId="231" priority="294" operator="lessThan">
      <formula>0</formula>
    </cfRule>
  </conditionalFormatting>
  <conditionalFormatting sqref="B552:N552 B560:N560 B575:N575 B589:N589">
    <cfRule type="expression" dxfId="230" priority="182">
      <formula>B552/#REF!&lt;1</formula>
    </cfRule>
  </conditionalFormatting>
  <conditionalFormatting sqref="B552:N552 B560:N560 B589:N589 B575:N575">
    <cfRule type="expression" dxfId="229" priority="181">
      <formula>B552/#REF!&gt;1</formula>
    </cfRule>
  </conditionalFormatting>
  <conditionalFormatting sqref="B637:N656">
    <cfRule type="expression" dxfId="228" priority="16">
      <formula>B637/#REF!&lt;1</formula>
    </cfRule>
    <cfRule type="expression" dxfId="227" priority="17">
      <formula>B637/#REF!&gt;1</formula>
    </cfRule>
  </conditionalFormatting>
  <conditionalFormatting sqref="B680:N683">
    <cfRule type="cellIs" dxfId="226" priority="221" operator="lessThan">
      <formula>0</formula>
    </cfRule>
  </conditionalFormatting>
  <conditionalFormatting sqref="B697:N748">
    <cfRule type="cellIs" dxfId="225" priority="33" operator="lessThan">
      <formula>0</formula>
    </cfRule>
  </conditionalFormatting>
  <conditionalFormatting sqref="B632:O636">
    <cfRule type="expression" dxfId="224" priority="12">
      <formula>B632/#REF!&lt;1</formula>
    </cfRule>
    <cfRule type="expression" dxfId="223" priority="13">
      <formula>B632/#REF!&gt;1</formula>
    </cfRule>
  </conditionalFormatting>
  <conditionalFormatting sqref="B637:P656">
    <cfRule type="expression" dxfId="222" priority="18">
      <formula>B637/#REF!&lt;1</formula>
    </cfRule>
    <cfRule type="expression" dxfId="221" priority="19">
      <formula>B637/#REF!&gt;1</formula>
    </cfRule>
  </conditionalFormatting>
  <conditionalFormatting sqref="B348:R348">
    <cfRule type="cellIs" dxfId="220" priority="120" operator="lessThan">
      <formula>0</formula>
    </cfRule>
  </conditionalFormatting>
  <conditionalFormatting sqref="B357:R360">
    <cfRule type="cellIs" dxfId="219" priority="20" operator="lessThan">
      <formula>0</formula>
    </cfRule>
  </conditionalFormatting>
  <conditionalFormatting sqref="B399:R402">
    <cfRule type="cellIs" dxfId="218" priority="113" operator="lessThan">
      <formula>0</formula>
    </cfRule>
  </conditionalFormatting>
  <conditionalFormatting sqref="B429:R433">
    <cfRule type="cellIs" dxfId="217" priority="100" operator="lessThan">
      <formula>0</formula>
    </cfRule>
  </conditionalFormatting>
  <conditionalFormatting sqref="B466:R466">
    <cfRule type="cellIs" dxfId="216" priority="42" operator="lessThan">
      <formula>0</formula>
    </cfRule>
  </conditionalFormatting>
  <conditionalFormatting sqref="B492:R496">
    <cfRule type="expression" dxfId="215" priority="21">
      <formula>B492/A492&gt;1</formula>
    </cfRule>
    <cfRule type="expression" dxfId="214" priority="22">
      <formula>B492/A492&lt;1</formula>
    </cfRule>
    <cfRule type="cellIs" dxfId="213" priority="23" operator="lessThan">
      <formula>0</formula>
    </cfRule>
  </conditionalFormatting>
  <conditionalFormatting sqref="B504:R504">
    <cfRule type="expression" dxfId="212" priority="123">
      <formula>B504/#REF!&lt;1</formula>
    </cfRule>
    <cfRule type="expression" dxfId="211" priority="122">
      <formula>B504/#REF!&gt;1</formula>
    </cfRule>
  </conditionalFormatting>
  <conditionalFormatting sqref="B505:R505">
    <cfRule type="cellIs" dxfId="210" priority="41" operator="lessThan">
      <formula>0</formula>
    </cfRule>
  </conditionalFormatting>
  <conditionalFormatting sqref="B513:R513">
    <cfRule type="cellIs" dxfId="209" priority="40" operator="lessThan">
      <formula>0</formula>
    </cfRule>
  </conditionalFormatting>
  <conditionalFormatting sqref="B522:R522">
    <cfRule type="cellIs" dxfId="208" priority="39" operator="lessThan">
      <formula>0</formula>
    </cfRule>
  </conditionalFormatting>
  <conditionalFormatting sqref="B530:R530">
    <cfRule type="cellIs" dxfId="207" priority="38" operator="lessThan">
      <formula>0</formula>
    </cfRule>
  </conditionalFormatting>
  <conditionalFormatting sqref="B537:R537">
    <cfRule type="cellIs" dxfId="206" priority="74" operator="lessThan">
      <formula>0</formula>
    </cfRule>
  </conditionalFormatting>
  <conditionalFormatting sqref="B538:R538">
    <cfRule type="cellIs" dxfId="205" priority="37" operator="lessThan">
      <formula>0</formula>
    </cfRule>
  </conditionalFormatting>
  <conditionalFormatting sqref="B553:R553">
    <cfRule type="cellIs" dxfId="204" priority="36" operator="lessThan">
      <formula>0</formula>
    </cfRule>
  </conditionalFormatting>
  <conditionalFormatting sqref="B561:R561">
    <cfRule type="cellIs" dxfId="203" priority="35" operator="lessThan">
      <formula>0</formula>
    </cfRule>
  </conditionalFormatting>
  <conditionalFormatting sqref="B575:R575">
    <cfRule type="expression" dxfId="202" priority="61">
      <formula>B575/A575&lt;1</formula>
    </cfRule>
    <cfRule type="expression" dxfId="201" priority="60">
      <formula>B575/A575&gt;1</formula>
    </cfRule>
  </conditionalFormatting>
  <conditionalFormatting sqref="B582:R582">
    <cfRule type="cellIs" dxfId="200" priority="56" operator="lessThan">
      <formula>0</formula>
    </cfRule>
  </conditionalFormatting>
  <conditionalFormatting sqref="B589:R589">
    <cfRule type="expression" dxfId="199" priority="57">
      <formula>B589/A589&gt;1</formula>
    </cfRule>
    <cfRule type="expression" dxfId="198" priority="58">
      <formula>B589/A589&lt;1</formula>
    </cfRule>
  </conditionalFormatting>
  <conditionalFormatting sqref="B590:R590">
    <cfRule type="cellIs" dxfId="197" priority="34" operator="lessThan">
      <formula>0</formula>
    </cfRule>
  </conditionalFormatting>
  <conditionalFormatting sqref="B632:R636">
    <cfRule type="expression" dxfId="196" priority="10">
      <formula>B632/A632&lt;1</formula>
    </cfRule>
    <cfRule type="expression" dxfId="195" priority="11">
      <formula>B632/A632&gt;1</formula>
    </cfRule>
  </conditionalFormatting>
  <conditionalFormatting sqref="B637:R651">
    <cfRule type="cellIs" dxfId="194" priority="9" operator="lessThan">
      <formula>0</formula>
    </cfRule>
    <cfRule type="expression" dxfId="193" priority="8">
      <formula>B637/A637&lt;1</formula>
    </cfRule>
    <cfRule type="expression" dxfId="192" priority="7">
      <formula>B637/A637&gt;1</formula>
    </cfRule>
  </conditionalFormatting>
  <conditionalFormatting sqref="B652:R656">
    <cfRule type="expression" dxfId="191" priority="6">
      <formula>B652/A652&gt;1</formula>
    </cfRule>
    <cfRule type="expression" dxfId="190" priority="5">
      <formula>B652/A652&lt;1</formula>
    </cfRule>
  </conditionalFormatting>
  <conditionalFormatting sqref="B661:R662">
    <cfRule type="expression" dxfId="189" priority="150">
      <formula>B661/A661&lt;1</formula>
    </cfRule>
    <cfRule type="expression" dxfId="188" priority="149">
      <formula>B661/A661&gt;1</formula>
    </cfRule>
  </conditionalFormatting>
  <conditionalFormatting sqref="B664:R665">
    <cfRule type="expression" dxfId="187" priority="26">
      <formula>B664/A664&gt;1</formula>
    </cfRule>
    <cfRule type="expression" dxfId="186" priority="27">
      <formula>B664/A664&lt;1</formula>
    </cfRule>
  </conditionalFormatting>
  <conditionalFormatting sqref="B672:R672">
    <cfRule type="cellIs" dxfId="185" priority="114" operator="lessThan">
      <formula>0</formula>
    </cfRule>
  </conditionalFormatting>
  <conditionalFormatting sqref="B657:S659 B673:S674 B676:R676 B679:S679">
    <cfRule type="cellIs" dxfId="184" priority="89" operator="lessThan">
      <formula>0</formula>
    </cfRule>
  </conditionalFormatting>
  <conditionalFormatting sqref="B661:S662">
    <cfRule type="cellIs" dxfId="183" priority="53" operator="lessThan">
      <formula>0</formula>
    </cfRule>
  </conditionalFormatting>
  <conditionalFormatting sqref="B664:S670">
    <cfRule type="cellIs" dxfId="182" priority="25" operator="lessThan">
      <formula>0</formula>
    </cfRule>
  </conditionalFormatting>
  <conditionalFormatting sqref="B621:T624">
    <cfRule type="cellIs" dxfId="181" priority="118" operator="lessThan">
      <formula>0</formula>
    </cfRule>
  </conditionalFormatting>
  <conditionalFormatting sqref="C589:H589">
    <cfRule type="expression" dxfId="180" priority="168">
      <formula>C589/B589&gt;1</formula>
    </cfRule>
    <cfRule type="expression" dxfId="179" priority="169">
      <formula>C589/B589&lt;1</formula>
    </cfRule>
    <cfRule type="cellIs" dxfId="178" priority="170" operator="lessThan">
      <formula>0</formula>
    </cfRule>
  </conditionalFormatting>
  <conditionalFormatting sqref="C612:J612">
    <cfRule type="cellIs" dxfId="177" priority="236" operator="lessThan">
      <formula>0</formula>
    </cfRule>
  </conditionalFormatting>
  <conditionalFormatting sqref="C617:J617">
    <cfRule type="cellIs" dxfId="176" priority="251" operator="lessThan">
      <formula>0</formula>
    </cfRule>
  </conditionalFormatting>
  <conditionalFormatting sqref="C622:J622">
    <cfRule type="cellIs" dxfId="175" priority="248" operator="lessThan">
      <formula>0</formula>
    </cfRule>
  </conditionalFormatting>
  <conditionalFormatting sqref="C627:J627">
    <cfRule type="cellIs" dxfId="174" priority="245" operator="lessThan">
      <formula>0</formula>
    </cfRule>
  </conditionalFormatting>
  <conditionalFormatting sqref="C391:M391">
    <cfRule type="cellIs" dxfId="173" priority="263" operator="lessThan">
      <formula>0</formula>
    </cfRule>
  </conditionalFormatting>
  <conditionalFormatting sqref="C397:M397">
    <cfRule type="cellIs" dxfId="172" priority="264" operator="lessThan">
      <formula>0</formula>
    </cfRule>
  </conditionalFormatting>
  <conditionalFormatting sqref="C409:M409">
    <cfRule type="cellIs" dxfId="171" priority="214" operator="lessThan">
      <formula>0</formula>
    </cfRule>
  </conditionalFormatting>
  <conditionalFormatting sqref="C415:M415">
    <cfRule type="cellIs" dxfId="170" priority="210" operator="lessThan">
      <formula>0</formula>
    </cfRule>
  </conditionalFormatting>
  <conditionalFormatting sqref="C421:M421">
    <cfRule type="cellIs" dxfId="169" priority="206" operator="lessThan">
      <formula>0</formula>
    </cfRule>
  </conditionalFormatting>
  <conditionalFormatting sqref="C427:M427">
    <cfRule type="cellIs" dxfId="168" priority="202" operator="lessThan">
      <formula>0</formula>
    </cfRule>
  </conditionalFormatting>
  <conditionalFormatting sqref="C439:M439">
    <cfRule type="cellIs" dxfId="167" priority="197" operator="lessThan">
      <formula>0</formula>
    </cfRule>
  </conditionalFormatting>
  <conditionalFormatting sqref="C445:M445">
    <cfRule type="cellIs" dxfId="166" priority="193" operator="lessThan">
      <formula>0</formula>
    </cfRule>
  </conditionalFormatting>
  <conditionalFormatting sqref="C452:M452">
    <cfRule type="cellIs" dxfId="165" priority="189" operator="lessThan">
      <formula>0</formula>
    </cfRule>
  </conditionalFormatting>
  <conditionalFormatting sqref="C458:M458">
    <cfRule type="cellIs" dxfId="164" priority="185" operator="lessThan">
      <formula>0</formula>
    </cfRule>
  </conditionalFormatting>
  <conditionalFormatting sqref="C351:R355">
    <cfRule type="cellIs" dxfId="163" priority="112" operator="lessThan">
      <formula>0</formula>
    </cfRule>
  </conditionalFormatting>
  <conditionalFormatting sqref="C361:R361">
    <cfRule type="cellIs" dxfId="162" priority="111" operator="lessThan">
      <formula>0</formula>
    </cfRule>
  </conditionalFormatting>
  <conditionalFormatting sqref="C363:R367">
    <cfRule type="cellIs" dxfId="161" priority="110" operator="lessThan">
      <formula>0</formula>
    </cfRule>
  </conditionalFormatting>
  <conditionalFormatting sqref="C369:R373">
    <cfRule type="cellIs" dxfId="160" priority="109" operator="lessThan">
      <formula>0</formula>
    </cfRule>
  </conditionalFormatting>
  <conditionalFormatting sqref="C375:R379">
    <cfRule type="cellIs" dxfId="159" priority="108" operator="lessThan">
      <formula>0</formula>
    </cfRule>
  </conditionalFormatting>
  <conditionalFormatting sqref="C381:R385">
    <cfRule type="cellIs" dxfId="158" priority="107" operator="lessThan">
      <formula>0</formula>
    </cfRule>
  </conditionalFormatting>
  <conditionalFormatting sqref="C461:R465">
    <cfRule type="cellIs" dxfId="157" priority="86" operator="lessThan">
      <formula>0</formula>
    </cfRule>
    <cfRule type="expression" dxfId="156" priority="84">
      <formula>C461/B461&gt;1</formula>
    </cfRule>
    <cfRule type="expression" dxfId="155" priority="85">
      <formula>C461/B461&lt;1</formula>
    </cfRule>
  </conditionalFormatting>
  <conditionalFormatting sqref="C507:R512">
    <cfRule type="cellIs" dxfId="154" priority="83" operator="lessThan">
      <formula>0</formula>
    </cfRule>
    <cfRule type="expression" dxfId="153" priority="81">
      <formula>C507/B507&gt;1</formula>
    </cfRule>
    <cfRule type="expression" dxfId="152" priority="82">
      <formula>C507/B507&lt;1</formula>
    </cfRule>
  </conditionalFormatting>
  <conditionalFormatting sqref="C521:R521">
    <cfRule type="cellIs" dxfId="151" priority="80" operator="lessThan">
      <formula>0</formula>
    </cfRule>
    <cfRule type="expression" dxfId="150" priority="79">
      <formula>C521/B521&lt;1</formula>
    </cfRule>
    <cfRule type="expression" dxfId="149" priority="78">
      <formula>C521/B521&gt;1</formula>
    </cfRule>
  </conditionalFormatting>
  <conditionalFormatting sqref="C529:R529">
    <cfRule type="expression" dxfId="148" priority="75">
      <formula>C529/B529&gt;1</formula>
    </cfRule>
    <cfRule type="expression" dxfId="147" priority="76">
      <formula>C529/B529&lt;1</formula>
    </cfRule>
    <cfRule type="cellIs" dxfId="146" priority="77" operator="lessThan">
      <formula>0</formula>
    </cfRule>
  </conditionalFormatting>
  <conditionalFormatting sqref="C537:R537">
    <cfRule type="expression" dxfId="145" priority="73">
      <formula>C537/B537&lt;1</formula>
    </cfRule>
    <cfRule type="expression" dxfId="144" priority="72">
      <formula>C537/B537&gt;1</formula>
    </cfRule>
  </conditionalFormatting>
  <conditionalFormatting sqref="C547:R552">
    <cfRule type="cellIs" dxfId="143" priority="68" operator="lessThan">
      <formula>0</formula>
    </cfRule>
    <cfRule type="expression" dxfId="142" priority="67">
      <formula>C547/B547&lt;1</formula>
    </cfRule>
    <cfRule type="expression" dxfId="141" priority="66">
      <formula>C547/B547&gt;1</formula>
    </cfRule>
  </conditionalFormatting>
  <conditionalFormatting sqref="C555:R560">
    <cfRule type="expression" dxfId="140" priority="64">
      <formula>C555/B555&lt;1</formula>
    </cfRule>
    <cfRule type="expression" dxfId="139" priority="63">
      <formula>C555/B555&gt;1</formula>
    </cfRule>
    <cfRule type="cellIs" dxfId="138" priority="65" operator="lessThan">
      <formula>0</formula>
    </cfRule>
  </conditionalFormatting>
  <conditionalFormatting sqref="C568:R568">
    <cfRule type="expression" dxfId="137" priority="69">
      <formula>C568/B568&gt;1</formula>
    </cfRule>
    <cfRule type="cellIs" dxfId="136" priority="71" operator="lessThan">
      <formula>0</formula>
    </cfRule>
    <cfRule type="expression" dxfId="135" priority="70">
      <formula>C568/B568&lt;1</formula>
    </cfRule>
  </conditionalFormatting>
  <conditionalFormatting sqref="C570:R574 C584:R588">
    <cfRule type="expression" dxfId="134" priority="91">
      <formula>C570/B570&lt;1</formula>
    </cfRule>
    <cfRule type="cellIs" dxfId="133" priority="93" operator="lessThan">
      <formula>0</formula>
    </cfRule>
    <cfRule type="expression" dxfId="132" priority="90">
      <formula>C570/B570&gt;1</formula>
    </cfRule>
  </conditionalFormatting>
  <conditionalFormatting sqref="C582:R582">
    <cfRule type="expression" dxfId="131" priority="55">
      <formula>C582/B582&lt;1</formula>
    </cfRule>
    <cfRule type="expression" dxfId="130" priority="54">
      <formula>C582/B582&gt;1</formula>
    </cfRule>
  </conditionalFormatting>
  <conditionalFormatting sqref="C597:R597">
    <cfRule type="expression" dxfId="129" priority="50">
      <formula>C597/B597&gt;1</formula>
    </cfRule>
    <cfRule type="expression" dxfId="128" priority="51">
      <formula>C597/B597&lt;1</formula>
    </cfRule>
  </conditionalFormatting>
  <conditionalFormatting sqref="C603:R603">
    <cfRule type="expression" dxfId="127" priority="47">
      <formula>C603/B603&gt;1</formula>
    </cfRule>
    <cfRule type="expression" dxfId="126" priority="48">
      <formula>C603/B603&lt;1</formula>
    </cfRule>
  </conditionalFormatting>
  <conditionalFormatting sqref="C605:R608">
    <cfRule type="cellIs" dxfId="125" priority="46" operator="lessThan">
      <formula>0</formula>
    </cfRule>
  </conditionalFormatting>
  <conditionalFormatting sqref="C608:R608">
    <cfRule type="expression" dxfId="124" priority="45">
      <formula>C608/B608&lt;1</formula>
    </cfRule>
    <cfRule type="expression" dxfId="123" priority="44">
      <formula>C608/B608&gt;1</formula>
    </cfRule>
  </conditionalFormatting>
  <conditionalFormatting sqref="C657:R659 C673:R674 C676:R676 C679:R679">
    <cfRule type="expression" dxfId="122" priority="88">
      <formula>C657/B657&lt;1</formula>
    </cfRule>
    <cfRule type="expression" dxfId="121" priority="87">
      <formula>C657/B657&gt;1</formula>
    </cfRule>
  </conditionalFormatting>
  <conditionalFormatting sqref="C667:R670 B675:S675 B677:R678 C688:R688 O690:R695 O680:R686">
    <cfRule type="cellIs" dxfId="120" priority="115" operator="lessThan">
      <formula>0</formula>
    </cfRule>
  </conditionalFormatting>
  <conditionalFormatting sqref="C593:T597">
    <cfRule type="cellIs" dxfId="119" priority="52" operator="lessThan">
      <formula>0</formula>
    </cfRule>
  </conditionalFormatting>
  <conditionalFormatting sqref="C599:T603">
    <cfRule type="cellIs" dxfId="118" priority="49" operator="lessThan">
      <formula>0</formula>
    </cfRule>
  </conditionalFormatting>
  <conditionalFormatting sqref="C611:T614">
    <cfRule type="cellIs" dxfId="117" priority="116" operator="lessThan">
      <formula>0</formula>
    </cfRule>
  </conditionalFormatting>
  <conditionalFormatting sqref="C616:T619">
    <cfRule type="cellIs" dxfId="116" priority="119" operator="lessThan">
      <formula>0</formula>
    </cfRule>
  </conditionalFormatting>
  <conditionalFormatting sqref="C626:T629">
    <cfRule type="cellIs" dxfId="115" priority="117" operator="lessThan">
      <formula>0</formula>
    </cfRule>
  </conditionalFormatting>
  <conditionalFormatting sqref="H372:H373">
    <cfRule type="cellIs" dxfId="114" priority="260" operator="lessThan">
      <formula>0</formula>
    </cfRule>
  </conditionalFormatting>
  <conditionalFormatting sqref="H378:H379">
    <cfRule type="cellIs" dxfId="113" priority="261" operator="lessThan">
      <formula>0</formula>
    </cfRule>
  </conditionalFormatting>
  <conditionalFormatting sqref="H384:H385">
    <cfRule type="cellIs" dxfId="112" priority="262" operator="lessThan">
      <formula>0</formula>
    </cfRule>
  </conditionalFormatting>
  <conditionalFormatting sqref="I611:I612">
    <cfRule type="cellIs" dxfId="111" priority="237" operator="lessThan">
      <formula>0</formula>
    </cfRule>
  </conditionalFormatting>
  <conditionalFormatting sqref="I616:I617">
    <cfRule type="cellIs" dxfId="110" priority="252" operator="lessThan">
      <formula>0</formula>
    </cfRule>
  </conditionalFormatting>
  <conditionalFormatting sqref="I621:I622">
    <cfRule type="cellIs" dxfId="109" priority="249" operator="lessThan">
      <formula>0</formula>
    </cfRule>
  </conditionalFormatting>
  <conditionalFormatting sqref="I626:I627">
    <cfRule type="cellIs" dxfId="108" priority="246" operator="lessThan">
      <formula>0</formula>
    </cfRule>
  </conditionalFormatting>
  <conditionalFormatting sqref="I699:N699">
    <cfRule type="cellIs" dxfId="107" priority="232" operator="lessThan">
      <formula>0</formula>
    </cfRule>
  </conditionalFormatting>
  <conditionalFormatting sqref="I703:N703">
    <cfRule type="cellIs" dxfId="106" priority="146" operator="lessThan">
      <formula>0</formula>
    </cfRule>
  </conditionalFormatting>
  <conditionalFormatting sqref="I707:N707">
    <cfRule type="cellIs" dxfId="105" priority="145" operator="lessThan">
      <formula>0</formula>
    </cfRule>
  </conditionalFormatting>
  <conditionalFormatting sqref="I711:N711">
    <cfRule type="cellIs" dxfId="104" priority="144" operator="lessThan">
      <formula>0</formula>
    </cfRule>
  </conditionalFormatting>
  <conditionalFormatting sqref="I715:N715">
    <cfRule type="cellIs" dxfId="103" priority="143" operator="lessThan">
      <formula>0</formula>
    </cfRule>
  </conditionalFormatting>
  <conditionalFormatting sqref="I723:N723">
    <cfRule type="cellIs" dxfId="102" priority="141" operator="lessThan">
      <formula>0</formula>
    </cfRule>
  </conditionalFormatting>
  <conditionalFormatting sqref="I727:N727">
    <cfRule type="cellIs" dxfId="101" priority="140" operator="lessThan">
      <formula>0</formula>
    </cfRule>
  </conditionalFormatting>
  <conditionalFormatting sqref="I731:N731">
    <cfRule type="cellIs" dxfId="100" priority="139" operator="lessThan">
      <formula>0</formula>
    </cfRule>
  </conditionalFormatting>
  <conditionalFormatting sqref="I735:N735">
    <cfRule type="cellIs" dxfId="99" priority="160" operator="lessThan">
      <formula>0</formula>
    </cfRule>
  </conditionalFormatting>
  <conditionalFormatting sqref="I739:N739">
    <cfRule type="cellIs" dxfId="98" priority="138" operator="lessThan">
      <formula>0</formula>
    </cfRule>
  </conditionalFormatting>
  <conditionalFormatting sqref="I743:N743">
    <cfRule type="cellIs" dxfId="97" priority="137" operator="lessThan">
      <formula>0</formula>
    </cfRule>
  </conditionalFormatting>
  <conditionalFormatting sqref="I719:R719">
    <cfRule type="cellIs" dxfId="96" priority="142" operator="lessThan">
      <formula>0</formula>
    </cfRule>
  </conditionalFormatting>
  <conditionalFormatting sqref="J594">
    <cfRule type="cellIs" dxfId="95" priority="254" operator="lessThan">
      <formula>0</formula>
    </cfRule>
  </conditionalFormatting>
  <conditionalFormatting sqref="J606">
    <cfRule type="cellIs" dxfId="94" priority="239" operator="lessThan">
      <formula>0</formula>
    </cfRule>
  </conditionalFormatting>
  <conditionalFormatting sqref="J365:M367">
    <cfRule type="cellIs" dxfId="93" priority="272" operator="lessThan">
      <formula>0</formula>
    </cfRule>
  </conditionalFormatting>
  <conditionalFormatting sqref="J363:N364">
    <cfRule type="cellIs" dxfId="92" priority="284" operator="lessThan">
      <formula>0</formula>
    </cfRule>
  </conditionalFormatting>
  <conditionalFormatting sqref="K593:N594">
    <cfRule type="cellIs" dxfId="91" priority="255" operator="lessThan">
      <formula>0</formula>
    </cfRule>
  </conditionalFormatting>
  <conditionalFormatting sqref="K605:N606">
    <cfRule type="cellIs" dxfId="90" priority="240" operator="lessThan">
      <formula>0</formula>
    </cfRule>
  </conditionalFormatting>
  <conditionalFormatting sqref="K611:N612">
    <cfRule type="cellIs" dxfId="89" priority="238" operator="lessThan">
      <formula>0</formula>
    </cfRule>
  </conditionalFormatting>
  <conditionalFormatting sqref="K616:N617">
    <cfRule type="cellIs" dxfId="88" priority="253" operator="lessThan">
      <formula>0</formula>
    </cfRule>
  </conditionalFormatting>
  <conditionalFormatting sqref="K621:N622">
    <cfRule type="cellIs" dxfId="87" priority="250" operator="lessThan">
      <formula>0</formula>
    </cfRule>
  </conditionalFormatting>
  <conditionalFormatting sqref="K626:N627">
    <cfRule type="cellIs" dxfId="86" priority="247" operator="lessThan">
      <formula>0</formula>
    </cfRule>
  </conditionalFormatting>
  <conditionalFormatting sqref="N355">
    <cfRule type="cellIs" dxfId="85" priority="217" operator="lessThan">
      <formula>0</formula>
    </cfRule>
  </conditionalFormatting>
  <conditionalFormatting sqref="N390:N391">
    <cfRule type="cellIs" dxfId="84" priority="216" operator="lessThan">
      <formula>0</formula>
    </cfRule>
  </conditionalFormatting>
  <conditionalFormatting sqref="N396:N397">
    <cfRule type="cellIs" dxfId="83" priority="215" operator="lessThan">
      <formula>0</formula>
    </cfRule>
  </conditionalFormatting>
  <conditionalFormatting sqref="N408:N409">
    <cfRule type="cellIs" dxfId="82" priority="211" operator="lessThan">
      <formula>0</formula>
    </cfRule>
  </conditionalFormatting>
  <conditionalFormatting sqref="N414:N415">
    <cfRule type="cellIs" dxfId="81" priority="207" operator="lessThan">
      <formula>0</formula>
    </cfRule>
  </conditionalFormatting>
  <conditionalFormatting sqref="N420:N421">
    <cfRule type="cellIs" dxfId="80" priority="203" operator="lessThan">
      <formula>0</formula>
    </cfRule>
  </conditionalFormatting>
  <conditionalFormatting sqref="N426:N427">
    <cfRule type="cellIs" dxfId="79" priority="199" operator="lessThan">
      <formula>0</formula>
    </cfRule>
  </conditionalFormatting>
  <conditionalFormatting sqref="N438:N439">
    <cfRule type="cellIs" dxfId="78" priority="194" operator="lessThan">
      <formula>0</formula>
    </cfRule>
  </conditionalFormatting>
  <conditionalFormatting sqref="N444:N445">
    <cfRule type="cellIs" dxfId="77" priority="190" operator="lessThan">
      <formula>0</formula>
    </cfRule>
  </conditionalFormatting>
  <conditionalFormatting sqref="N451:N452">
    <cfRule type="cellIs" dxfId="76" priority="186" operator="lessThan">
      <formula>0</formula>
    </cfRule>
  </conditionalFormatting>
  <conditionalFormatting sqref="N457:N458">
    <cfRule type="cellIs" dxfId="75" priority="183" operator="lessThan">
      <formula>0</formula>
    </cfRule>
  </conditionalFormatting>
  <conditionalFormatting sqref="O387:R391">
    <cfRule type="cellIs" dxfId="74" priority="106" operator="lessThan">
      <formula>0</formula>
    </cfRule>
  </conditionalFormatting>
  <conditionalFormatting sqref="O393:R397">
    <cfRule type="cellIs" dxfId="73" priority="105" operator="lessThan">
      <formula>0</formula>
    </cfRule>
  </conditionalFormatting>
  <conditionalFormatting sqref="O405:R409">
    <cfRule type="cellIs" dxfId="72" priority="104" operator="lessThan">
      <formula>0</formula>
    </cfRule>
  </conditionalFormatting>
  <conditionalFormatting sqref="O411:R415">
    <cfRule type="cellIs" dxfId="71" priority="103" operator="lessThan">
      <formula>0</formula>
    </cfRule>
  </conditionalFormatting>
  <conditionalFormatting sqref="O417:R421">
    <cfRule type="cellIs" dxfId="70" priority="102" operator="lessThan">
      <formula>0</formula>
    </cfRule>
  </conditionalFormatting>
  <conditionalFormatting sqref="O423:R427">
    <cfRule type="cellIs" dxfId="69" priority="101" operator="lessThan">
      <formula>0</formula>
    </cfRule>
  </conditionalFormatting>
  <conditionalFormatting sqref="O435:R439">
    <cfRule type="cellIs" dxfId="68" priority="99" operator="lessThan">
      <formula>0</formula>
    </cfRule>
  </conditionalFormatting>
  <conditionalFormatting sqref="O441:R445">
    <cfRule type="cellIs" dxfId="67" priority="98" operator="lessThan">
      <formula>0</formula>
    </cfRule>
  </conditionalFormatting>
  <conditionalFormatting sqref="O454:R458">
    <cfRule type="cellIs" dxfId="66" priority="96" operator="lessThan">
      <formula>0</formula>
    </cfRule>
  </conditionalFormatting>
  <conditionalFormatting sqref="O552:R552 O560:R560 B575:R575 B589:R589 B504:R504">
    <cfRule type="cellIs" dxfId="65" priority="121" operator="lessThan">
      <formula>0</formula>
    </cfRule>
  </conditionalFormatting>
  <conditionalFormatting sqref="O552:R552 O560:R560 O575:R575 O589:R589">
    <cfRule type="expression" dxfId="64" priority="94">
      <formula>O552/#REF!&gt;1</formula>
    </cfRule>
    <cfRule type="expression" dxfId="63" priority="95">
      <formula>O552/#REF!&lt;1</formula>
    </cfRule>
  </conditionalFormatting>
  <conditionalFormatting sqref="O574:R574 O588:R588">
    <cfRule type="cellIs" dxfId="62" priority="92" operator="lessThan">
      <formula>0</formula>
    </cfRule>
  </conditionalFormatting>
  <conditionalFormatting sqref="O575:R575">
    <cfRule type="cellIs" dxfId="61" priority="62" operator="lessThan">
      <formula>0</formula>
    </cfRule>
  </conditionalFormatting>
  <conditionalFormatting sqref="O589:R589">
    <cfRule type="cellIs" dxfId="60" priority="59" operator="lessThan">
      <formula>0</formula>
    </cfRule>
  </conditionalFormatting>
  <conditionalFormatting sqref="O697:R718">
    <cfRule type="cellIs" dxfId="59" priority="43" operator="lessThan">
      <formula>0</formula>
    </cfRule>
  </conditionalFormatting>
  <conditionalFormatting sqref="O720:R748">
    <cfRule type="cellIs" dxfId="58" priority="31" operator="lessThan">
      <formula>0</formula>
    </cfRule>
  </conditionalFormatting>
  <conditionalFormatting sqref="O448:T452">
    <cfRule type="cellIs" dxfId="57" priority="97" operator="lessThan">
      <formula>0</formula>
    </cfRule>
  </conditionalFormatting>
  <conditionalFormatting sqref="S349:S361">
    <cfRule type="cellIs" dxfId="56" priority="167" operator="lessThan">
      <formula>0</formula>
    </cfRule>
  </conditionalFormatting>
  <conditionalFormatting sqref="S369:S402">
    <cfRule type="cellIs" dxfId="55" priority="165" operator="lessThan">
      <formula>0</formula>
    </cfRule>
  </conditionalFormatting>
  <conditionalFormatting sqref="S404:S446">
    <cfRule type="cellIs" dxfId="54" priority="164" operator="lessThan">
      <formula>0</formula>
    </cfRule>
  </conditionalFormatting>
  <conditionalFormatting sqref="S513:S553">
    <cfRule type="cellIs" dxfId="53" priority="131" operator="lessThan">
      <formula>0</formula>
    </cfRule>
  </conditionalFormatting>
  <conditionalFormatting sqref="S561:S590">
    <cfRule type="cellIs" dxfId="52" priority="128" operator="lessThan">
      <formula>0</formula>
    </cfRule>
  </conditionalFormatting>
  <conditionalFormatting sqref="S676:S677">
    <cfRule type="cellIs" dxfId="51" priority="161" operator="lessThan">
      <formula>0</formula>
    </cfRule>
  </conditionalFormatting>
  <conditionalFormatting sqref="S680:S683">
    <cfRule type="cellIs" dxfId="50" priority="30" operator="lessThan">
      <formula>0</formula>
    </cfRule>
  </conditionalFormatting>
  <conditionalFormatting sqref="S349:T350">
    <cfRule type="cellIs" dxfId="49" priority="288" operator="lessThan">
      <formula>0</formula>
    </cfRule>
  </conditionalFormatting>
  <conditionalFormatting sqref="S356:T356">
    <cfRule type="cellIs" dxfId="48" priority="286" operator="lessThan">
      <formula>0</formula>
    </cfRule>
  </conditionalFormatting>
  <conditionalFormatting sqref="S362:T368">
    <cfRule type="cellIs" dxfId="47" priority="166" operator="lessThan">
      <formula>0</formula>
    </cfRule>
  </conditionalFormatting>
  <conditionalFormatting sqref="S374:T374">
    <cfRule type="cellIs" dxfId="46" priority="282" operator="lessThan">
      <formula>0</formula>
    </cfRule>
  </conditionalFormatting>
  <conditionalFormatting sqref="S380:T380">
    <cfRule type="cellIs" dxfId="45" priority="280" operator="lessThan">
      <formula>0</formula>
    </cfRule>
  </conditionalFormatting>
  <conditionalFormatting sqref="S386:T386">
    <cfRule type="cellIs" dxfId="44" priority="278" operator="lessThan">
      <formula>0</formula>
    </cfRule>
  </conditionalFormatting>
  <conditionalFormatting sqref="S392:T392">
    <cfRule type="cellIs" dxfId="43" priority="276" operator="lessThan">
      <formula>0</formula>
    </cfRule>
  </conditionalFormatting>
  <conditionalFormatting sqref="S398:T398">
    <cfRule type="cellIs" dxfId="42" priority="274" operator="lessThan">
      <formula>0</formula>
    </cfRule>
  </conditionalFormatting>
  <conditionalFormatting sqref="S404:T404">
    <cfRule type="cellIs" dxfId="41" priority="271" operator="lessThan">
      <formula>0</formula>
    </cfRule>
  </conditionalFormatting>
  <conditionalFormatting sqref="S410:T410">
    <cfRule type="cellIs" dxfId="40" priority="268" operator="lessThan">
      <formula>0</formula>
    </cfRule>
  </conditionalFormatting>
  <conditionalFormatting sqref="S416:T416">
    <cfRule type="cellIs" dxfId="39" priority="231" operator="lessThan">
      <formula>0</formula>
    </cfRule>
  </conditionalFormatting>
  <conditionalFormatting sqref="S422:T422">
    <cfRule type="cellIs" dxfId="38" priority="229" operator="lessThan">
      <formula>0</formula>
    </cfRule>
  </conditionalFormatting>
  <conditionalFormatting sqref="S428:T428">
    <cfRule type="cellIs" dxfId="37" priority="266" operator="lessThan">
      <formula>0</formula>
    </cfRule>
  </conditionalFormatting>
  <conditionalFormatting sqref="S434:T434">
    <cfRule type="cellIs" dxfId="36" priority="259" operator="lessThan">
      <formula>0</formula>
    </cfRule>
  </conditionalFormatting>
  <conditionalFormatting sqref="S440:T440">
    <cfRule type="cellIs" dxfId="35" priority="258" operator="lessThan">
      <formula>0</formula>
    </cfRule>
  </conditionalFormatting>
  <conditionalFormatting sqref="S454:T512">
    <cfRule type="cellIs" dxfId="34" priority="124" operator="lessThan">
      <formula>0</formula>
    </cfRule>
  </conditionalFormatting>
  <conditionalFormatting sqref="S554:T560">
    <cfRule type="cellIs" dxfId="33" priority="163" operator="lessThan">
      <formula>0</formula>
    </cfRule>
  </conditionalFormatting>
  <conditionalFormatting sqref="S605:T609">
    <cfRule type="cellIs" dxfId="32" priority="162" operator="lessThan">
      <formula>0</formula>
    </cfRule>
  </conditionalFormatting>
  <conditionalFormatting sqref="S630:T631 T657:T659 S660:T660 T661:T662 S666:T672 T673:T677 S678:T678 T679:T683 I684:N686 I689:N695 C695:H695">
    <cfRule type="cellIs" dxfId="31" priority="235" operator="lessThan">
      <formula>0</formula>
    </cfRule>
  </conditionalFormatting>
  <conditionalFormatting sqref="S663:T663 T664:T665">
    <cfRule type="cellIs" dxfId="30" priority="29" operator="lessThan">
      <formula>0</formula>
    </cfRule>
  </conditionalFormatting>
  <conditionalFormatting sqref="S684:T748 I747:N747">
    <cfRule type="cellIs" dxfId="29" priority="32" operator="lessThan">
      <formula>0</formula>
    </cfRule>
  </conditionalFormatting>
  <conditionalFormatting sqref="T351:T355">
    <cfRule type="cellIs" dxfId="28" priority="287" operator="lessThan">
      <formula>0</formula>
    </cfRule>
  </conditionalFormatting>
  <conditionalFormatting sqref="T357:T361">
    <cfRule type="cellIs" dxfId="27" priority="285" operator="lessThan">
      <formula>0</formula>
    </cfRule>
  </conditionalFormatting>
  <conditionalFormatting sqref="T369:T373">
    <cfRule type="cellIs" dxfId="26" priority="283" operator="lessThan">
      <formula>0</formula>
    </cfRule>
  </conditionalFormatting>
  <conditionalFormatting sqref="T375:T379">
    <cfRule type="cellIs" dxfId="25" priority="281" operator="lessThan">
      <formula>0</formula>
    </cfRule>
  </conditionalFormatting>
  <conditionalFormatting sqref="T381:T385">
    <cfRule type="cellIs" dxfId="24" priority="279" operator="lessThan">
      <formula>0</formula>
    </cfRule>
  </conditionalFormatting>
  <conditionalFormatting sqref="T387:T391">
    <cfRule type="cellIs" dxfId="23" priority="277" operator="lessThan">
      <formula>0</formula>
    </cfRule>
  </conditionalFormatting>
  <conditionalFormatting sqref="T393:T397">
    <cfRule type="cellIs" dxfId="22" priority="275" operator="lessThan">
      <formula>0</formula>
    </cfRule>
  </conditionalFormatting>
  <conditionalFormatting sqref="T399:T402">
    <cfRule type="cellIs" dxfId="21" priority="273" operator="lessThan">
      <formula>0</formula>
    </cfRule>
  </conditionalFormatting>
  <conditionalFormatting sqref="T405:T409">
    <cfRule type="cellIs" dxfId="20" priority="270" operator="lessThan">
      <formula>0</formula>
    </cfRule>
  </conditionalFormatting>
  <conditionalFormatting sqref="T411:T415">
    <cfRule type="cellIs" dxfId="19" priority="267" operator="lessThan">
      <formula>0</formula>
    </cfRule>
  </conditionalFormatting>
  <conditionalFormatting sqref="T417:T421">
    <cfRule type="cellIs" dxfId="18" priority="230" operator="lessThan">
      <formula>0</formula>
    </cfRule>
  </conditionalFormatting>
  <conditionalFormatting sqref="T423:T427">
    <cfRule type="cellIs" dxfId="17" priority="228" operator="lessThan">
      <formula>0</formula>
    </cfRule>
  </conditionalFormatting>
  <conditionalFormatting sqref="T429:T433">
    <cfRule type="cellIs" dxfId="16" priority="265" operator="lessThan">
      <formula>0</formula>
    </cfRule>
  </conditionalFormatting>
  <conditionalFormatting sqref="T435:T439">
    <cfRule type="cellIs" dxfId="15" priority="257" operator="lessThan">
      <formula>0</formula>
    </cfRule>
  </conditionalFormatting>
  <conditionalFormatting sqref="T441:T446">
    <cfRule type="cellIs" dxfId="14" priority="256" operator="lessThan">
      <formula>0</formula>
    </cfRule>
  </conditionalFormatting>
  <conditionalFormatting sqref="T513">
    <cfRule type="cellIs" dxfId="13" priority="136" operator="lessThan">
      <formula>0</formula>
    </cfRule>
  </conditionalFormatting>
  <conditionalFormatting sqref="T516:T522">
    <cfRule type="cellIs" dxfId="12" priority="135" operator="lessThan">
      <formula>0</formula>
    </cfRule>
  </conditionalFormatting>
  <conditionalFormatting sqref="T524:T530">
    <cfRule type="cellIs" dxfId="11" priority="134" operator="lessThan">
      <formula>0</formula>
    </cfRule>
  </conditionalFormatting>
  <conditionalFormatting sqref="T532:T545">
    <cfRule type="cellIs" dxfId="10" priority="133" operator="lessThan">
      <formula>0</formula>
    </cfRule>
  </conditionalFormatting>
  <conditionalFormatting sqref="T547:T553">
    <cfRule type="cellIs" dxfId="9" priority="132" operator="lessThan">
      <formula>0</formula>
    </cfRule>
  </conditionalFormatting>
  <conditionalFormatting sqref="T561">
    <cfRule type="cellIs" dxfId="8" priority="130" operator="lessThan">
      <formula>0</formula>
    </cfRule>
  </conditionalFormatting>
  <conditionalFormatting sqref="T563:T568">
    <cfRule type="cellIs" dxfId="7" priority="290" operator="lessThan">
      <formula>0</formula>
    </cfRule>
  </conditionalFormatting>
  <conditionalFormatting sqref="T570:T575">
    <cfRule type="cellIs" dxfId="6" priority="242" operator="lessThan">
      <formula>0</formula>
    </cfRule>
  </conditionalFormatting>
  <conditionalFormatting sqref="T577:T582">
    <cfRule type="cellIs" dxfId="5" priority="241" operator="lessThan">
      <formula>0</formula>
    </cfRule>
  </conditionalFormatting>
  <conditionalFormatting sqref="T584:T590">
    <cfRule type="cellIs" dxfId="4" priority="129" operator="lessThan">
      <formula>0</formula>
    </cfRule>
  </conditionalFormatting>
  <conditionalFormatting sqref="U670 U671:Y688">
    <cfRule type="cellIs" dxfId="3" priority="4" operator="lessThan">
      <formula>0</formula>
    </cfRule>
  </conditionalFormatting>
  <conditionalFormatting sqref="U699:Y700">
    <cfRule type="cellIs" dxfId="2" priority="3" operator="lessThan">
      <formula>0</formula>
    </cfRule>
  </conditionalFormatting>
  <conditionalFormatting sqref="V689">
    <cfRule type="cellIs" dxfId="1" priority="1" operator="lessThan">
      <formula>0</formula>
    </cfRule>
  </conditionalFormatting>
  <conditionalFormatting sqref="V700:Y700">
    <cfRule type="cellIs" dxfId="0" priority="2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ัีYUKONTORN ROJANAKARNWIJIT</dc:creator>
  <cp:lastModifiedBy>Prapas Boonchuen</cp:lastModifiedBy>
  <dcterms:created xsi:type="dcterms:W3CDTF">2024-10-30T16:15:03Z</dcterms:created>
  <dcterms:modified xsi:type="dcterms:W3CDTF">2024-10-31T20:02:24Z</dcterms:modified>
</cp:coreProperties>
</file>