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233da49d9d32c29/^M^MValue Investing/"/>
    </mc:Choice>
  </mc:AlternateContent>
  <xr:revisionPtr revIDLastSave="1" documentId="8_{D08039A7-393C-4DD8-8522-24D635FC2B08}" xr6:coauthVersionLast="47" xr6:coauthVersionMax="47" xr10:uidLastSave="{6ECCC7BF-E3FE-41F0-B57B-9B4F67C40E37}"/>
  <bookViews>
    <workbookView xWindow="-120" yWindow="-120" windowWidth="38640" windowHeight="15720" xr2:uid="{05ED22AA-71C0-4210-B09D-8B3FDEF02233}"/>
  </bookViews>
  <sheets>
    <sheet name="DOHOME" sheetId="2" r:id="rId1"/>
    <sheet name="Dohome สาขา" sheetId="3" r:id="rId2"/>
    <sheet name="GPPรายจังหวัด" sheetId="4" r:id="rId3"/>
  </sheets>
  <definedNames>
    <definedName name="_xlnm._FilterDatabase" localSheetId="2" hidden="1">GPPรายจังหวัด!$B$2:$H$79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82" i="4" l="1"/>
  <c r="G82" i="4"/>
  <c r="H81" i="4"/>
  <c r="G81" i="4"/>
  <c r="AG36" i="3"/>
  <c r="AF36" i="3"/>
  <c r="N36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K11" i="3"/>
  <c r="G11" i="3"/>
  <c r="K10" i="3"/>
  <c r="G10" i="3"/>
  <c r="K9" i="3"/>
  <c r="G9" i="3"/>
  <c r="K8" i="3"/>
  <c r="G8" i="3"/>
  <c r="K7" i="3"/>
  <c r="G7" i="3"/>
  <c r="K6" i="3"/>
  <c r="G6" i="3"/>
  <c r="K5" i="3"/>
  <c r="G5" i="3"/>
  <c r="K4" i="3"/>
  <c r="G4" i="3"/>
  <c r="K3" i="3"/>
  <c r="G3" i="3"/>
  <c r="K2" i="3"/>
  <c r="G2" i="3"/>
  <c r="O371" i="2"/>
  <c r="T370" i="2"/>
  <c r="T371" i="2" s="1"/>
  <c r="S370" i="2"/>
  <c r="S371" i="2" s="1"/>
  <c r="R370" i="2"/>
  <c r="Q370" i="2"/>
  <c r="Q371" i="2" s="1"/>
  <c r="P370" i="2"/>
  <c r="O370" i="2"/>
  <c r="P371" i="2" s="1"/>
  <c r="N370" i="2"/>
  <c r="T368" i="2"/>
  <c r="N368" i="2"/>
  <c r="L368" i="2"/>
  <c r="T367" i="2"/>
  <c r="S367" i="2"/>
  <c r="R367" i="2"/>
  <c r="N367" i="2"/>
  <c r="T366" i="2"/>
  <c r="R366" i="2"/>
  <c r="N366" i="2"/>
  <c r="M366" i="2"/>
  <c r="L366" i="2"/>
  <c r="T364" i="2"/>
  <c r="S364" i="2"/>
  <c r="R364" i="2"/>
  <c r="Q364" i="2"/>
  <c r="P364" i="2"/>
  <c r="O364" i="2"/>
  <c r="N364" i="2"/>
  <c r="M364" i="2"/>
  <c r="L364" i="2"/>
  <c r="T363" i="2"/>
  <c r="S363" i="2"/>
  <c r="S368" i="2" s="1"/>
  <c r="R363" i="2"/>
  <c r="R368" i="2" s="1"/>
  <c r="Q363" i="2"/>
  <c r="Q367" i="2" s="1"/>
  <c r="P363" i="2"/>
  <c r="P367" i="2" s="1"/>
  <c r="O363" i="2"/>
  <c r="N363" i="2"/>
  <c r="M363" i="2"/>
  <c r="M367" i="2" s="1"/>
  <c r="L363" i="2"/>
  <c r="L367" i="2" s="1"/>
  <c r="K363" i="2"/>
  <c r="K366" i="2" s="1"/>
  <c r="J363" i="2"/>
  <c r="I363" i="2"/>
  <c r="H363" i="2"/>
  <c r="G363" i="2"/>
  <c r="F363" i="2"/>
  <c r="E363" i="2"/>
  <c r="D363" i="2"/>
  <c r="C363" i="2"/>
  <c r="U361" i="2"/>
  <c r="U354" i="2"/>
  <c r="T354" i="2"/>
  <c r="S354" i="2"/>
  <c r="R354" i="2"/>
  <c r="Q354" i="2"/>
  <c r="P354" i="2"/>
  <c r="O354" i="2"/>
  <c r="U353" i="2"/>
  <c r="T353" i="2"/>
  <c r="S353" i="2"/>
  <c r="R353" i="2"/>
  <c r="Q353" i="2"/>
  <c r="P353" i="2"/>
  <c r="O353" i="2"/>
  <c r="N353" i="2"/>
  <c r="M353" i="2"/>
  <c r="L353" i="2"/>
  <c r="K353" i="2"/>
  <c r="J353" i="2"/>
  <c r="I353" i="2"/>
  <c r="H353" i="2"/>
  <c r="G353" i="2"/>
  <c r="F353" i="2"/>
  <c r="E353" i="2"/>
  <c r="D353" i="2"/>
  <c r="U352" i="2"/>
  <c r="T352" i="2"/>
  <c r="S352" i="2"/>
  <c r="R352" i="2"/>
  <c r="Q352" i="2"/>
  <c r="P352" i="2"/>
  <c r="O352" i="2"/>
  <c r="U350" i="2"/>
  <c r="T350" i="2"/>
  <c r="S350" i="2"/>
  <c r="R350" i="2"/>
  <c r="Q350" i="2"/>
  <c r="P350" i="2"/>
  <c r="O350" i="2"/>
  <c r="N350" i="2"/>
  <c r="M350" i="2"/>
  <c r="L350" i="2"/>
  <c r="K350" i="2"/>
  <c r="J350" i="2"/>
  <c r="I350" i="2"/>
  <c r="H350" i="2"/>
  <c r="G350" i="2"/>
  <c r="F350" i="2"/>
  <c r="E350" i="2"/>
  <c r="D350" i="2"/>
  <c r="Q340" i="2"/>
  <c r="O340" i="2"/>
  <c r="N340" i="2"/>
  <c r="M340" i="2"/>
  <c r="T339" i="2"/>
  <c r="S339" i="2"/>
  <c r="R339" i="2"/>
  <c r="Q339" i="2"/>
  <c r="P339" i="2"/>
  <c r="O339" i="2"/>
  <c r="N339" i="2"/>
  <c r="M339" i="2"/>
  <c r="L339" i="2"/>
  <c r="K339" i="2"/>
  <c r="J339" i="2"/>
  <c r="I339" i="2"/>
  <c r="H339" i="2"/>
  <c r="G339" i="2"/>
  <c r="F339" i="2"/>
  <c r="E339" i="2"/>
  <c r="D339" i="2"/>
  <c r="C339" i="2"/>
  <c r="S338" i="2"/>
  <c r="C338" i="2"/>
  <c r="T337" i="2"/>
  <c r="S337" i="2"/>
  <c r="R337" i="2"/>
  <c r="Q337" i="2"/>
  <c r="P337" i="2"/>
  <c r="O337" i="2"/>
  <c r="N337" i="2"/>
  <c r="M337" i="2"/>
  <c r="L337" i="2"/>
  <c r="K337" i="2"/>
  <c r="J337" i="2"/>
  <c r="I337" i="2"/>
  <c r="H337" i="2"/>
  <c r="G337" i="2"/>
  <c r="F337" i="2"/>
  <c r="E337" i="2"/>
  <c r="D337" i="2"/>
  <c r="C337" i="2"/>
  <c r="S334" i="2"/>
  <c r="C334" i="2"/>
  <c r="Z333" i="2"/>
  <c r="AA333" i="2" s="1"/>
  <c r="AB333" i="2" s="1"/>
  <c r="T333" i="2"/>
  <c r="T340" i="2" s="1"/>
  <c r="S333" i="2"/>
  <c r="S340" i="2" s="1"/>
  <c r="R333" i="2"/>
  <c r="R340" i="2" s="1"/>
  <c r="Q333" i="2"/>
  <c r="P333" i="2"/>
  <c r="P340" i="2" s="1"/>
  <c r="O333" i="2"/>
  <c r="N333" i="2"/>
  <c r="M333" i="2"/>
  <c r="L333" i="2"/>
  <c r="L340" i="2" s="1"/>
  <c r="K333" i="2"/>
  <c r="K340" i="2" s="1"/>
  <c r="J333" i="2"/>
  <c r="J340" i="2" s="1"/>
  <c r="I333" i="2"/>
  <c r="I340" i="2" s="1"/>
  <c r="H333" i="2"/>
  <c r="H340" i="2" s="1"/>
  <c r="G333" i="2"/>
  <c r="G340" i="2" s="1"/>
  <c r="F333" i="2"/>
  <c r="F340" i="2" s="1"/>
  <c r="E333" i="2"/>
  <c r="E340" i="2" s="1"/>
  <c r="D333" i="2"/>
  <c r="D340" i="2" s="1"/>
  <c r="C333" i="2"/>
  <c r="C340" i="2" s="1"/>
  <c r="Z332" i="2"/>
  <c r="Z331" i="2"/>
  <c r="AA331" i="2" s="1"/>
  <c r="N328" i="2"/>
  <c r="T327" i="2"/>
  <c r="D327" i="2"/>
  <c r="T324" i="2"/>
  <c r="D324" i="2"/>
  <c r="T321" i="2"/>
  <c r="S321" i="2"/>
  <c r="R321" i="2"/>
  <c r="Q321" i="2"/>
  <c r="P321" i="2"/>
  <c r="O321" i="2"/>
  <c r="N321" i="2"/>
  <c r="M321" i="2"/>
  <c r="L321" i="2"/>
  <c r="K321" i="2"/>
  <c r="J321" i="2"/>
  <c r="I321" i="2"/>
  <c r="H321" i="2"/>
  <c r="G321" i="2"/>
  <c r="F321" i="2"/>
  <c r="E321" i="2"/>
  <c r="D321" i="2"/>
  <c r="C321" i="2"/>
  <c r="T320" i="2"/>
  <c r="S320" i="2"/>
  <c r="R320" i="2"/>
  <c r="Q320" i="2"/>
  <c r="P320" i="2"/>
  <c r="O320" i="2"/>
  <c r="N320" i="2"/>
  <c r="M320" i="2"/>
  <c r="L320" i="2"/>
  <c r="K320" i="2"/>
  <c r="J320" i="2"/>
  <c r="I320" i="2"/>
  <c r="H320" i="2"/>
  <c r="G320" i="2"/>
  <c r="F320" i="2"/>
  <c r="E320" i="2"/>
  <c r="D320" i="2"/>
  <c r="C320" i="2"/>
  <c r="H318" i="2"/>
  <c r="P316" i="2"/>
  <c r="F315" i="2"/>
  <c r="T314" i="2"/>
  <c r="S314" i="2"/>
  <c r="R314" i="2"/>
  <c r="Q314" i="2"/>
  <c r="P314" i="2"/>
  <c r="O314" i="2"/>
  <c r="N314" i="2"/>
  <c r="M314" i="2"/>
  <c r="L314" i="2"/>
  <c r="K314" i="2"/>
  <c r="J314" i="2"/>
  <c r="I314" i="2"/>
  <c r="H314" i="2"/>
  <c r="G314" i="2"/>
  <c r="F314" i="2"/>
  <c r="E314" i="2"/>
  <c r="D314" i="2"/>
  <c r="C314" i="2"/>
  <c r="T313" i="2"/>
  <c r="S313" i="2"/>
  <c r="R313" i="2"/>
  <c r="Q313" i="2"/>
  <c r="P313" i="2"/>
  <c r="O313" i="2"/>
  <c r="N313" i="2"/>
  <c r="M313" i="2"/>
  <c r="L313" i="2"/>
  <c r="K313" i="2"/>
  <c r="J313" i="2"/>
  <c r="I313" i="2"/>
  <c r="H313" i="2"/>
  <c r="G313" i="2"/>
  <c r="F313" i="2"/>
  <c r="E313" i="2"/>
  <c r="D313" i="2"/>
  <c r="C313" i="2"/>
  <c r="T312" i="2"/>
  <c r="S312" i="2"/>
  <c r="R312" i="2"/>
  <c r="Q312" i="2"/>
  <c r="P312" i="2"/>
  <c r="O312" i="2"/>
  <c r="N312" i="2"/>
  <c r="M312" i="2"/>
  <c r="L312" i="2"/>
  <c r="K312" i="2"/>
  <c r="J312" i="2"/>
  <c r="I312" i="2"/>
  <c r="H312" i="2"/>
  <c r="G312" i="2"/>
  <c r="F312" i="2"/>
  <c r="E312" i="2"/>
  <c r="D312" i="2"/>
  <c r="C312" i="2"/>
  <c r="T311" i="2"/>
  <c r="S311" i="2"/>
  <c r="R311" i="2"/>
  <c r="Q311" i="2"/>
  <c r="P311" i="2"/>
  <c r="O311" i="2"/>
  <c r="N311" i="2"/>
  <c r="M311" i="2"/>
  <c r="L311" i="2"/>
  <c r="K311" i="2"/>
  <c r="J311" i="2"/>
  <c r="I311" i="2"/>
  <c r="H311" i="2"/>
  <c r="G311" i="2"/>
  <c r="F311" i="2"/>
  <c r="E311" i="2"/>
  <c r="D311" i="2"/>
  <c r="C311" i="2"/>
  <c r="T310" i="2"/>
  <c r="D310" i="2"/>
  <c r="T309" i="2"/>
  <c r="S309" i="2"/>
  <c r="R309" i="2"/>
  <c r="Q309" i="2"/>
  <c r="P309" i="2"/>
  <c r="O309" i="2"/>
  <c r="N309" i="2"/>
  <c r="M309" i="2"/>
  <c r="L309" i="2"/>
  <c r="K309" i="2"/>
  <c r="J309" i="2"/>
  <c r="I309" i="2"/>
  <c r="H309" i="2"/>
  <c r="G309" i="2"/>
  <c r="F309" i="2"/>
  <c r="E309" i="2"/>
  <c r="D309" i="2"/>
  <c r="C309" i="2"/>
  <c r="T308" i="2"/>
  <c r="S308" i="2"/>
  <c r="R308" i="2"/>
  <c r="Q308" i="2"/>
  <c r="P308" i="2"/>
  <c r="O308" i="2"/>
  <c r="N308" i="2"/>
  <c r="M308" i="2"/>
  <c r="L308" i="2"/>
  <c r="K308" i="2"/>
  <c r="J308" i="2"/>
  <c r="I308" i="2"/>
  <c r="H308" i="2"/>
  <c r="G308" i="2"/>
  <c r="F308" i="2"/>
  <c r="E308" i="2"/>
  <c r="D308" i="2"/>
  <c r="C308" i="2"/>
  <c r="T307" i="2"/>
  <c r="S307" i="2"/>
  <c r="R307" i="2"/>
  <c r="Q307" i="2"/>
  <c r="P307" i="2"/>
  <c r="O307" i="2"/>
  <c r="N307" i="2"/>
  <c r="M307" i="2"/>
  <c r="L307" i="2"/>
  <c r="K307" i="2"/>
  <c r="J307" i="2"/>
  <c r="I307" i="2"/>
  <c r="H307" i="2"/>
  <c r="G307" i="2"/>
  <c r="F307" i="2"/>
  <c r="E307" i="2"/>
  <c r="D307" i="2"/>
  <c r="C307" i="2"/>
  <c r="T306" i="2"/>
  <c r="S306" i="2"/>
  <c r="R306" i="2"/>
  <c r="Q306" i="2"/>
  <c r="P306" i="2"/>
  <c r="O306" i="2"/>
  <c r="N306" i="2"/>
  <c r="M306" i="2"/>
  <c r="L306" i="2"/>
  <c r="K306" i="2"/>
  <c r="J306" i="2"/>
  <c r="I306" i="2"/>
  <c r="H306" i="2"/>
  <c r="G306" i="2"/>
  <c r="F306" i="2"/>
  <c r="E306" i="2"/>
  <c r="D306" i="2"/>
  <c r="C306" i="2"/>
  <c r="T304" i="2"/>
  <c r="S304" i="2"/>
  <c r="R304" i="2"/>
  <c r="Q304" i="2"/>
  <c r="P304" i="2"/>
  <c r="O304" i="2"/>
  <c r="N304" i="2"/>
  <c r="M304" i="2"/>
  <c r="L304" i="2"/>
  <c r="K304" i="2"/>
  <c r="J304" i="2"/>
  <c r="I304" i="2"/>
  <c r="H304" i="2"/>
  <c r="G304" i="2"/>
  <c r="F304" i="2"/>
  <c r="E304" i="2"/>
  <c r="D304" i="2"/>
  <c r="C304" i="2"/>
  <c r="T303" i="2"/>
  <c r="S303" i="2"/>
  <c r="R303" i="2"/>
  <c r="Q303" i="2"/>
  <c r="P303" i="2"/>
  <c r="O303" i="2"/>
  <c r="N303" i="2"/>
  <c r="M303" i="2"/>
  <c r="L303" i="2"/>
  <c r="K303" i="2"/>
  <c r="J303" i="2"/>
  <c r="I303" i="2"/>
  <c r="H303" i="2"/>
  <c r="G303" i="2"/>
  <c r="F303" i="2"/>
  <c r="E303" i="2"/>
  <c r="D303" i="2"/>
  <c r="C303" i="2"/>
  <c r="T302" i="2"/>
  <c r="S302" i="2"/>
  <c r="R302" i="2"/>
  <c r="Q302" i="2"/>
  <c r="P302" i="2"/>
  <c r="O302" i="2"/>
  <c r="N302" i="2"/>
  <c r="M302" i="2"/>
  <c r="L302" i="2"/>
  <c r="K302" i="2"/>
  <c r="J302" i="2"/>
  <c r="I302" i="2"/>
  <c r="H302" i="2"/>
  <c r="G302" i="2"/>
  <c r="F302" i="2"/>
  <c r="E302" i="2"/>
  <c r="D302" i="2"/>
  <c r="C302" i="2"/>
  <c r="T301" i="2"/>
  <c r="S301" i="2"/>
  <c r="R301" i="2"/>
  <c r="Q301" i="2"/>
  <c r="P301" i="2"/>
  <c r="O301" i="2"/>
  <c r="N301" i="2"/>
  <c r="M301" i="2"/>
  <c r="L301" i="2"/>
  <c r="K301" i="2"/>
  <c r="J301" i="2"/>
  <c r="I301" i="2"/>
  <c r="H301" i="2"/>
  <c r="G301" i="2"/>
  <c r="F301" i="2"/>
  <c r="E301" i="2"/>
  <c r="D301" i="2"/>
  <c r="C301" i="2"/>
  <c r="T299" i="2"/>
  <c r="S299" i="2"/>
  <c r="R299" i="2"/>
  <c r="Q299" i="2"/>
  <c r="P299" i="2"/>
  <c r="O299" i="2"/>
  <c r="N299" i="2"/>
  <c r="M299" i="2"/>
  <c r="L299" i="2"/>
  <c r="K299" i="2"/>
  <c r="J299" i="2"/>
  <c r="I299" i="2"/>
  <c r="H299" i="2"/>
  <c r="G299" i="2"/>
  <c r="F299" i="2"/>
  <c r="E299" i="2"/>
  <c r="D299" i="2"/>
  <c r="C299" i="2"/>
  <c r="T298" i="2"/>
  <c r="S298" i="2"/>
  <c r="R298" i="2"/>
  <c r="Q298" i="2"/>
  <c r="P298" i="2"/>
  <c r="O298" i="2"/>
  <c r="N298" i="2"/>
  <c r="M298" i="2"/>
  <c r="L298" i="2"/>
  <c r="K298" i="2"/>
  <c r="J298" i="2"/>
  <c r="I298" i="2"/>
  <c r="H298" i="2"/>
  <c r="G298" i="2"/>
  <c r="F298" i="2"/>
  <c r="E298" i="2"/>
  <c r="D298" i="2"/>
  <c r="C298" i="2"/>
  <c r="T297" i="2"/>
  <c r="S297" i="2"/>
  <c r="R297" i="2"/>
  <c r="Q297" i="2"/>
  <c r="P297" i="2"/>
  <c r="O297" i="2"/>
  <c r="N297" i="2"/>
  <c r="M297" i="2"/>
  <c r="L297" i="2"/>
  <c r="K297" i="2"/>
  <c r="J297" i="2"/>
  <c r="I297" i="2"/>
  <c r="H297" i="2"/>
  <c r="G297" i="2"/>
  <c r="F297" i="2"/>
  <c r="E297" i="2"/>
  <c r="D297" i="2"/>
  <c r="C297" i="2"/>
  <c r="T296" i="2"/>
  <c r="S296" i="2"/>
  <c r="R296" i="2"/>
  <c r="Q296" i="2"/>
  <c r="P296" i="2"/>
  <c r="O296" i="2"/>
  <c r="N296" i="2"/>
  <c r="M296" i="2"/>
  <c r="L296" i="2"/>
  <c r="K296" i="2"/>
  <c r="J296" i="2"/>
  <c r="I296" i="2"/>
  <c r="H296" i="2"/>
  <c r="G296" i="2"/>
  <c r="F296" i="2"/>
  <c r="E296" i="2"/>
  <c r="D296" i="2"/>
  <c r="C296" i="2"/>
  <c r="U295" i="2"/>
  <c r="G294" i="2"/>
  <c r="I293" i="2"/>
  <c r="K292" i="2"/>
  <c r="M291" i="2"/>
  <c r="T267" i="2"/>
  <c r="S267" i="2"/>
  <c r="R267" i="2"/>
  <c r="Q267" i="2"/>
  <c r="P267" i="2"/>
  <c r="O267" i="2"/>
  <c r="N267" i="2"/>
  <c r="M267" i="2"/>
  <c r="L267" i="2"/>
  <c r="K267" i="2"/>
  <c r="J267" i="2"/>
  <c r="I267" i="2"/>
  <c r="H267" i="2"/>
  <c r="G267" i="2"/>
  <c r="F267" i="2"/>
  <c r="E267" i="2"/>
  <c r="D267" i="2"/>
  <c r="C267" i="2"/>
  <c r="T266" i="2"/>
  <c r="S266" i="2"/>
  <c r="R266" i="2"/>
  <c r="Q266" i="2"/>
  <c r="P266" i="2"/>
  <c r="O266" i="2"/>
  <c r="N266" i="2"/>
  <c r="M266" i="2"/>
  <c r="L266" i="2"/>
  <c r="K266" i="2"/>
  <c r="J266" i="2"/>
  <c r="I266" i="2"/>
  <c r="H266" i="2"/>
  <c r="G266" i="2"/>
  <c r="F266" i="2"/>
  <c r="E266" i="2"/>
  <c r="D266" i="2"/>
  <c r="C266" i="2"/>
  <c r="T265" i="2"/>
  <c r="S265" i="2"/>
  <c r="R265" i="2"/>
  <c r="Q265" i="2"/>
  <c r="P265" i="2"/>
  <c r="O265" i="2"/>
  <c r="N265" i="2"/>
  <c r="M265" i="2"/>
  <c r="L265" i="2"/>
  <c r="K265" i="2"/>
  <c r="J265" i="2"/>
  <c r="I265" i="2"/>
  <c r="H265" i="2"/>
  <c r="G265" i="2"/>
  <c r="F265" i="2"/>
  <c r="E265" i="2"/>
  <c r="D265" i="2"/>
  <c r="C265" i="2"/>
  <c r="T264" i="2"/>
  <c r="S264" i="2"/>
  <c r="R264" i="2"/>
  <c r="Q264" i="2"/>
  <c r="P264" i="2"/>
  <c r="O264" i="2"/>
  <c r="N264" i="2"/>
  <c r="M264" i="2"/>
  <c r="L264" i="2"/>
  <c r="K264" i="2"/>
  <c r="J264" i="2"/>
  <c r="I264" i="2"/>
  <c r="H264" i="2"/>
  <c r="G264" i="2"/>
  <c r="F264" i="2"/>
  <c r="E264" i="2"/>
  <c r="D264" i="2"/>
  <c r="C264" i="2"/>
  <c r="R262" i="2"/>
  <c r="M262" i="2"/>
  <c r="I262" i="2"/>
  <c r="H262" i="2"/>
  <c r="G262" i="2"/>
  <c r="K249" i="2"/>
  <c r="H249" i="2"/>
  <c r="G249" i="2"/>
  <c r="F249" i="2"/>
  <c r="T247" i="2"/>
  <c r="T315" i="2" s="1"/>
  <c r="S247" i="2"/>
  <c r="R247" i="2"/>
  <c r="R338" i="2" s="1"/>
  <c r="Q247" i="2"/>
  <c r="Q338" i="2" s="1"/>
  <c r="P247" i="2"/>
  <c r="P338" i="2" s="1"/>
  <c r="O247" i="2"/>
  <c r="N247" i="2"/>
  <c r="N316" i="2" s="1"/>
  <c r="M247" i="2"/>
  <c r="M316" i="2" s="1"/>
  <c r="L247" i="2"/>
  <c r="L248" i="2" s="1"/>
  <c r="K247" i="2"/>
  <c r="J247" i="2"/>
  <c r="J249" i="2" s="1"/>
  <c r="I247" i="2"/>
  <c r="I316" i="2" s="1"/>
  <c r="H247" i="2"/>
  <c r="I249" i="2" s="1"/>
  <c r="G247" i="2"/>
  <c r="G318" i="2" s="1"/>
  <c r="F247" i="2"/>
  <c r="F262" i="2" s="1"/>
  <c r="E247" i="2"/>
  <c r="E315" i="2" s="1"/>
  <c r="D247" i="2"/>
  <c r="D315" i="2" s="1"/>
  <c r="C247" i="2"/>
  <c r="T240" i="2"/>
  <c r="S240" i="2"/>
  <c r="R240" i="2"/>
  <c r="Q240" i="2"/>
  <c r="P240" i="2"/>
  <c r="O240" i="2"/>
  <c r="N240" i="2"/>
  <c r="M240" i="2"/>
  <c r="L240" i="2"/>
  <c r="K240" i="2"/>
  <c r="J240" i="2"/>
  <c r="I240" i="2"/>
  <c r="H240" i="2"/>
  <c r="G240" i="2"/>
  <c r="F240" i="2"/>
  <c r="E240" i="2"/>
  <c r="D240" i="2"/>
  <c r="C240" i="2"/>
  <c r="T226" i="2"/>
  <c r="S226" i="2"/>
  <c r="R226" i="2"/>
  <c r="Q226" i="2"/>
  <c r="P226" i="2"/>
  <c r="O226" i="2"/>
  <c r="N226" i="2"/>
  <c r="M226" i="2"/>
  <c r="L226" i="2"/>
  <c r="K226" i="2"/>
  <c r="J226" i="2"/>
  <c r="I226" i="2"/>
  <c r="H226" i="2"/>
  <c r="G226" i="2"/>
  <c r="F226" i="2"/>
  <c r="E226" i="2"/>
  <c r="D226" i="2"/>
  <c r="C226" i="2"/>
  <c r="T219" i="2"/>
  <c r="T220" i="2" s="1"/>
  <c r="S219" i="2"/>
  <c r="S220" i="2" s="1"/>
  <c r="R219" i="2"/>
  <c r="Q219" i="2"/>
  <c r="P219" i="2"/>
  <c r="O219" i="2"/>
  <c r="O220" i="2" s="1"/>
  <c r="N219" i="2"/>
  <c r="N220" i="2" s="1"/>
  <c r="M219" i="2"/>
  <c r="M220" i="2" s="1"/>
  <c r="L219" i="2"/>
  <c r="L220" i="2" s="1"/>
  <c r="K219" i="2"/>
  <c r="J219" i="2"/>
  <c r="I219" i="2"/>
  <c r="H219" i="2"/>
  <c r="H220" i="2" s="1"/>
  <c r="G219" i="2"/>
  <c r="G220" i="2" s="1"/>
  <c r="F219" i="2"/>
  <c r="E219" i="2"/>
  <c r="D219" i="2"/>
  <c r="D220" i="2" s="1"/>
  <c r="C219" i="2"/>
  <c r="C220" i="2" s="1"/>
  <c r="R202" i="2"/>
  <c r="R231" i="2" s="1"/>
  <c r="N202" i="2"/>
  <c r="N210" i="2" s="1"/>
  <c r="M202" i="2"/>
  <c r="I202" i="2"/>
  <c r="I231" i="2" s="1"/>
  <c r="H202" i="2"/>
  <c r="H231" i="2" s="1"/>
  <c r="T201" i="2"/>
  <c r="T230" i="2" s="1"/>
  <c r="P201" i="2"/>
  <c r="P209" i="2" s="1"/>
  <c r="O201" i="2"/>
  <c r="K201" i="2"/>
  <c r="K230" i="2" s="1"/>
  <c r="J201" i="2"/>
  <c r="D201" i="2"/>
  <c r="D230" i="2" s="1"/>
  <c r="R200" i="2"/>
  <c r="R208" i="2" s="1"/>
  <c r="Q200" i="2"/>
  <c r="M200" i="2"/>
  <c r="M229" i="2" s="1"/>
  <c r="L200" i="2"/>
  <c r="F200" i="2"/>
  <c r="F229" i="2" s="1"/>
  <c r="T199" i="2"/>
  <c r="T207" i="2" s="1"/>
  <c r="S199" i="2"/>
  <c r="O199" i="2"/>
  <c r="O228" i="2" s="1"/>
  <c r="N199" i="2"/>
  <c r="H199" i="2"/>
  <c r="D199" i="2"/>
  <c r="D207" i="2" s="1"/>
  <c r="C199" i="2"/>
  <c r="T197" i="2"/>
  <c r="S197" i="2"/>
  <c r="R197" i="2"/>
  <c r="Q197" i="2"/>
  <c r="P197" i="2"/>
  <c r="O197" i="2"/>
  <c r="N197" i="2"/>
  <c r="M197" i="2"/>
  <c r="L197" i="2"/>
  <c r="K197" i="2"/>
  <c r="J197" i="2"/>
  <c r="I197" i="2"/>
  <c r="H197" i="2"/>
  <c r="G197" i="2"/>
  <c r="F197" i="2"/>
  <c r="E197" i="2"/>
  <c r="D197" i="2"/>
  <c r="C197" i="2"/>
  <c r="T191" i="2"/>
  <c r="S191" i="2"/>
  <c r="R191" i="2"/>
  <c r="H191" i="2"/>
  <c r="G191" i="2"/>
  <c r="D191" i="2"/>
  <c r="C191" i="2"/>
  <c r="T190" i="2"/>
  <c r="N190" i="2"/>
  <c r="M190" i="2"/>
  <c r="D190" i="2"/>
  <c r="T189" i="2"/>
  <c r="S189" i="2"/>
  <c r="S310" i="2" s="1"/>
  <c r="R189" i="2"/>
  <c r="Q189" i="2"/>
  <c r="P189" i="2"/>
  <c r="O189" i="2"/>
  <c r="O310" i="2" s="1"/>
  <c r="N189" i="2"/>
  <c r="N310" i="2" s="1"/>
  <c r="M189" i="2"/>
  <c r="M310" i="2" s="1"/>
  <c r="L189" i="2"/>
  <c r="K189" i="2"/>
  <c r="J189" i="2"/>
  <c r="I189" i="2"/>
  <c r="H189" i="2"/>
  <c r="H190" i="2" s="1"/>
  <c r="G189" i="2"/>
  <c r="G190" i="2" s="1"/>
  <c r="F189" i="2"/>
  <c r="E189" i="2"/>
  <c r="D189" i="2"/>
  <c r="E191" i="2" s="1"/>
  <c r="C189" i="2"/>
  <c r="C310" i="2" s="1"/>
  <c r="N183" i="2"/>
  <c r="J183" i="2"/>
  <c r="I183" i="2"/>
  <c r="H183" i="2"/>
  <c r="C183" i="2"/>
  <c r="T182" i="2"/>
  <c r="S182" i="2"/>
  <c r="O182" i="2"/>
  <c r="D182" i="2"/>
  <c r="C182" i="2"/>
  <c r="T181" i="2"/>
  <c r="T183" i="2" s="1"/>
  <c r="S181" i="2"/>
  <c r="S305" i="2" s="1"/>
  <c r="R181" i="2"/>
  <c r="Q181" i="2"/>
  <c r="P181" i="2"/>
  <c r="P183" i="2" s="1"/>
  <c r="O181" i="2"/>
  <c r="O305" i="2" s="1"/>
  <c r="N181" i="2"/>
  <c r="N182" i="2" s="1"/>
  <c r="M181" i="2"/>
  <c r="M182" i="2" s="1"/>
  <c r="L181" i="2"/>
  <c r="M183" i="2" s="1"/>
  <c r="K181" i="2"/>
  <c r="J181" i="2"/>
  <c r="K183" i="2" s="1"/>
  <c r="I181" i="2"/>
  <c r="H181" i="2"/>
  <c r="H305" i="2" s="1"/>
  <c r="G181" i="2"/>
  <c r="G183" i="2" s="1"/>
  <c r="F181" i="2"/>
  <c r="F183" i="2" s="1"/>
  <c r="E181" i="2"/>
  <c r="E183" i="2" s="1"/>
  <c r="D181" i="2"/>
  <c r="D183" i="2" s="1"/>
  <c r="C181" i="2"/>
  <c r="C305" i="2" s="1"/>
  <c r="P175" i="2"/>
  <c r="O175" i="2"/>
  <c r="N175" i="2"/>
  <c r="D175" i="2"/>
  <c r="C175" i="2"/>
  <c r="Q174" i="2"/>
  <c r="P174" i="2"/>
  <c r="T173" i="2"/>
  <c r="T174" i="2" s="1"/>
  <c r="S173" i="2"/>
  <c r="T175" i="2" s="1"/>
  <c r="R173" i="2"/>
  <c r="Q173" i="2"/>
  <c r="P173" i="2"/>
  <c r="Q175" i="2" s="1"/>
  <c r="O173" i="2"/>
  <c r="O174" i="2" s="1"/>
  <c r="N173" i="2"/>
  <c r="N300" i="2" s="1"/>
  <c r="M173" i="2"/>
  <c r="M175" i="2" s="1"/>
  <c r="L173" i="2"/>
  <c r="L175" i="2" s="1"/>
  <c r="K173" i="2"/>
  <c r="K175" i="2" s="1"/>
  <c r="J173" i="2"/>
  <c r="J175" i="2" s="1"/>
  <c r="I173" i="2"/>
  <c r="I300" i="2" s="1"/>
  <c r="H173" i="2"/>
  <c r="G173" i="2"/>
  <c r="F173" i="2"/>
  <c r="E173" i="2"/>
  <c r="D173" i="2"/>
  <c r="C173" i="2"/>
  <c r="M164" i="2"/>
  <c r="T163" i="2"/>
  <c r="S163" i="2"/>
  <c r="S294" i="2" s="1"/>
  <c r="R163" i="2"/>
  <c r="R294" i="2" s="1"/>
  <c r="Q163" i="2"/>
  <c r="Q294" i="2" s="1"/>
  <c r="P163" i="2"/>
  <c r="O163" i="2"/>
  <c r="N163" i="2"/>
  <c r="N294" i="2" s="1"/>
  <c r="M163" i="2"/>
  <c r="M294" i="2" s="1"/>
  <c r="L163" i="2"/>
  <c r="K163" i="2"/>
  <c r="J163" i="2"/>
  <c r="I163" i="2"/>
  <c r="I294" i="2" s="1"/>
  <c r="H163" i="2"/>
  <c r="H294" i="2" s="1"/>
  <c r="G163" i="2"/>
  <c r="G202" i="2" s="1"/>
  <c r="F163" i="2"/>
  <c r="F294" i="2" s="1"/>
  <c r="E163" i="2"/>
  <c r="E294" i="2" s="1"/>
  <c r="D163" i="2"/>
  <c r="C163" i="2"/>
  <c r="T162" i="2"/>
  <c r="T293" i="2" s="1"/>
  <c r="S162" i="2"/>
  <c r="S293" i="2" s="1"/>
  <c r="R162" i="2"/>
  <c r="Q162" i="2"/>
  <c r="P162" i="2"/>
  <c r="P293" i="2" s="1"/>
  <c r="O162" i="2"/>
  <c r="O293" i="2" s="1"/>
  <c r="N162" i="2"/>
  <c r="M162" i="2"/>
  <c r="L162" i="2"/>
  <c r="K162" i="2"/>
  <c r="K293" i="2" s="1"/>
  <c r="J162" i="2"/>
  <c r="J293" i="2" s="1"/>
  <c r="I162" i="2"/>
  <c r="I201" i="2" s="1"/>
  <c r="H162" i="2"/>
  <c r="H293" i="2" s="1"/>
  <c r="G162" i="2"/>
  <c r="F162" i="2"/>
  <c r="E162" i="2"/>
  <c r="D162" i="2"/>
  <c r="D293" i="2" s="1"/>
  <c r="C162" i="2"/>
  <c r="C293" i="2" s="1"/>
  <c r="T161" i="2"/>
  <c r="S161" i="2"/>
  <c r="R161" i="2"/>
  <c r="R292" i="2" s="1"/>
  <c r="Q161" i="2"/>
  <c r="Q292" i="2" s="1"/>
  <c r="P161" i="2"/>
  <c r="O161" i="2"/>
  <c r="N161" i="2"/>
  <c r="N164" i="2" s="1"/>
  <c r="M161" i="2"/>
  <c r="M292" i="2" s="1"/>
  <c r="L161" i="2"/>
  <c r="L292" i="2" s="1"/>
  <c r="K161" i="2"/>
  <c r="K200" i="2" s="1"/>
  <c r="J161" i="2"/>
  <c r="J292" i="2" s="1"/>
  <c r="I161" i="2"/>
  <c r="H161" i="2"/>
  <c r="G161" i="2"/>
  <c r="F161" i="2"/>
  <c r="F292" i="2" s="1"/>
  <c r="E161" i="2"/>
  <c r="E292" i="2" s="1"/>
  <c r="D161" i="2"/>
  <c r="C161" i="2"/>
  <c r="T160" i="2"/>
  <c r="T291" i="2" s="1"/>
  <c r="S160" i="2"/>
  <c r="S291" i="2" s="1"/>
  <c r="R160" i="2"/>
  <c r="R164" i="2" s="1"/>
  <c r="Q160" i="2"/>
  <c r="P160" i="2"/>
  <c r="O160" i="2"/>
  <c r="O291" i="2" s="1"/>
  <c r="N160" i="2"/>
  <c r="N291" i="2" s="1"/>
  <c r="M160" i="2"/>
  <c r="M199" i="2" s="1"/>
  <c r="L160" i="2"/>
  <c r="L291" i="2" s="1"/>
  <c r="K160" i="2"/>
  <c r="J160" i="2"/>
  <c r="I160" i="2"/>
  <c r="H160" i="2"/>
  <c r="H291" i="2" s="1"/>
  <c r="G160" i="2"/>
  <c r="G291" i="2" s="1"/>
  <c r="F160" i="2"/>
  <c r="E160" i="2"/>
  <c r="D160" i="2"/>
  <c r="D291" i="2" s="1"/>
  <c r="C160" i="2"/>
  <c r="C291" i="2" s="1"/>
  <c r="T158" i="2"/>
  <c r="S158" i="2"/>
  <c r="D158" i="2"/>
  <c r="C158" i="2"/>
  <c r="T157" i="2"/>
  <c r="N157" i="2"/>
  <c r="M157" i="2"/>
  <c r="J157" i="2"/>
  <c r="F157" i="2"/>
  <c r="D157" i="2"/>
  <c r="T156" i="2"/>
  <c r="T328" i="2" s="1"/>
  <c r="S156" i="2"/>
  <c r="S327" i="2" s="1"/>
  <c r="R156" i="2"/>
  <c r="R327" i="2" s="1"/>
  <c r="Q156" i="2"/>
  <c r="P156" i="2"/>
  <c r="O156" i="2"/>
  <c r="O157" i="2" s="1"/>
  <c r="N156" i="2"/>
  <c r="N327" i="2" s="1"/>
  <c r="M156" i="2"/>
  <c r="M328" i="2" s="1"/>
  <c r="L156" i="2"/>
  <c r="K156" i="2"/>
  <c r="L158" i="2" s="1"/>
  <c r="J156" i="2"/>
  <c r="J328" i="2" s="1"/>
  <c r="I156" i="2"/>
  <c r="I328" i="2" s="1"/>
  <c r="H156" i="2"/>
  <c r="G156" i="2"/>
  <c r="G158" i="2" s="1"/>
  <c r="F156" i="2"/>
  <c r="E156" i="2"/>
  <c r="E328" i="2" s="1"/>
  <c r="D156" i="2"/>
  <c r="E158" i="2" s="1"/>
  <c r="C156" i="2"/>
  <c r="C327" i="2" s="1"/>
  <c r="T149" i="2"/>
  <c r="S149" i="2"/>
  <c r="R149" i="2"/>
  <c r="Q149" i="2"/>
  <c r="P149" i="2"/>
  <c r="O149" i="2"/>
  <c r="N149" i="2"/>
  <c r="M149" i="2"/>
  <c r="L149" i="2"/>
  <c r="K149" i="2"/>
  <c r="J149" i="2"/>
  <c r="I149" i="2"/>
  <c r="H149" i="2"/>
  <c r="G149" i="2"/>
  <c r="F149" i="2"/>
  <c r="E149" i="2"/>
  <c r="D149" i="2"/>
  <c r="C149" i="2"/>
  <c r="T143" i="2"/>
  <c r="S143" i="2"/>
  <c r="R143" i="2"/>
  <c r="Q143" i="2"/>
  <c r="P143" i="2"/>
  <c r="O143" i="2"/>
  <c r="N143" i="2"/>
  <c r="M143" i="2"/>
  <c r="L143" i="2"/>
  <c r="K143" i="2"/>
  <c r="J143" i="2"/>
  <c r="I143" i="2"/>
  <c r="H143" i="2"/>
  <c r="G143" i="2"/>
  <c r="F143" i="2"/>
  <c r="E143" i="2"/>
  <c r="D143" i="2"/>
  <c r="C143" i="2"/>
  <c r="T137" i="2"/>
  <c r="S137" i="2"/>
  <c r="R137" i="2"/>
  <c r="Q137" i="2"/>
  <c r="P137" i="2"/>
  <c r="O137" i="2"/>
  <c r="N137" i="2"/>
  <c r="M137" i="2"/>
  <c r="M248" i="2" s="1"/>
  <c r="L137" i="2"/>
  <c r="K137" i="2"/>
  <c r="J137" i="2"/>
  <c r="I137" i="2"/>
  <c r="H137" i="2"/>
  <c r="G137" i="2"/>
  <c r="F137" i="2"/>
  <c r="E137" i="2"/>
  <c r="D137" i="2"/>
  <c r="C137" i="2"/>
  <c r="T131" i="2"/>
  <c r="S131" i="2"/>
  <c r="P131" i="2"/>
  <c r="O131" i="2"/>
  <c r="N131" i="2"/>
  <c r="H131" i="2"/>
  <c r="D131" i="2"/>
  <c r="C131" i="2"/>
  <c r="T130" i="2"/>
  <c r="T256" i="2" s="1"/>
  <c r="S130" i="2"/>
  <c r="S256" i="2" s="1"/>
  <c r="R130" i="2"/>
  <c r="Q130" i="2"/>
  <c r="P130" i="2"/>
  <c r="P305" i="2" s="1"/>
  <c r="O130" i="2"/>
  <c r="O256" i="2" s="1"/>
  <c r="N130" i="2"/>
  <c r="N174" i="2" s="1"/>
  <c r="M130" i="2"/>
  <c r="M131" i="2" s="1"/>
  <c r="L130" i="2"/>
  <c r="L256" i="2" s="1"/>
  <c r="K130" i="2"/>
  <c r="J130" i="2"/>
  <c r="I130" i="2"/>
  <c r="I190" i="2" s="1"/>
  <c r="H130" i="2"/>
  <c r="H256" i="2" s="1"/>
  <c r="G130" i="2"/>
  <c r="G256" i="2" s="1"/>
  <c r="F130" i="2"/>
  <c r="E130" i="2"/>
  <c r="D130" i="2"/>
  <c r="D256" i="2" s="1"/>
  <c r="C130" i="2"/>
  <c r="C256" i="2" s="1"/>
  <c r="T123" i="2"/>
  <c r="S123" i="2"/>
  <c r="R123" i="2"/>
  <c r="Q123" i="2"/>
  <c r="P123" i="2"/>
  <c r="O123" i="2"/>
  <c r="N123" i="2"/>
  <c r="M123" i="2"/>
  <c r="L123" i="2"/>
  <c r="K123" i="2"/>
  <c r="J123" i="2"/>
  <c r="I123" i="2"/>
  <c r="H123" i="2"/>
  <c r="G123" i="2"/>
  <c r="F123" i="2"/>
  <c r="E123" i="2"/>
  <c r="D123" i="2"/>
  <c r="C123" i="2"/>
  <c r="T117" i="2"/>
  <c r="S117" i="2"/>
  <c r="R117" i="2"/>
  <c r="Q117" i="2"/>
  <c r="P117" i="2"/>
  <c r="O117" i="2"/>
  <c r="N117" i="2"/>
  <c r="M117" i="2"/>
  <c r="L117" i="2"/>
  <c r="K117" i="2"/>
  <c r="J117" i="2"/>
  <c r="I117" i="2"/>
  <c r="H117" i="2"/>
  <c r="G117" i="2"/>
  <c r="F117" i="2"/>
  <c r="E117" i="2"/>
  <c r="D117" i="2"/>
  <c r="C117" i="2"/>
  <c r="T110" i="2"/>
  <c r="S110" i="2"/>
  <c r="R110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E110" i="2"/>
  <c r="D110" i="2"/>
  <c r="C110" i="2"/>
  <c r="T104" i="2"/>
  <c r="S104" i="2"/>
  <c r="R104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E104" i="2"/>
  <c r="D104" i="2"/>
  <c r="C104" i="2"/>
  <c r="T98" i="2"/>
  <c r="S98" i="2"/>
  <c r="O98" i="2"/>
  <c r="T97" i="2"/>
  <c r="T323" i="2" s="1"/>
  <c r="S97" i="2"/>
  <c r="S324" i="2" s="1"/>
  <c r="R97" i="2"/>
  <c r="Q97" i="2"/>
  <c r="P97" i="2"/>
  <c r="O97" i="2"/>
  <c r="O324" i="2" s="1"/>
  <c r="N97" i="2"/>
  <c r="N98" i="2" s="1"/>
  <c r="M97" i="2"/>
  <c r="L97" i="2"/>
  <c r="K97" i="2"/>
  <c r="K324" i="2" s="1"/>
  <c r="J97" i="2"/>
  <c r="J324" i="2" s="1"/>
  <c r="I97" i="2"/>
  <c r="H97" i="2"/>
  <c r="H324" i="2" s="1"/>
  <c r="G97" i="2"/>
  <c r="F97" i="2"/>
  <c r="F323" i="2" s="1"/>
  <c r="E97" i="2"/>
  <c r="D97" i="2"/>
  <c r="D323" i="2" s="1"/>
  <c r="C97" i="2"/>
  <c r="C324" i="2" s="1"/>
  <c r="T96" i="2"/>
  <c r="S96" i="2"/>
  <c r="R96" i="2"/>
  <c r="Q96" i="2"/>
  <c r="P96" i="2"/>
  <c r="O96" i="2"/>
  <c r="N96" i="2"/>
  <c r="M96" i="2"/>
  <c r="L96" i="2"/>
  <c r="K96" i="2"/>
  <c r="J96" i="2"/>
  <c r="I96" i="2"/>
  <c r="H96" i="2"/>
  <c r="G96" i="2"/>
  <c r="F96" i="2"/>
  <c r="E96" i="2"/>
  <c r="D96" i="2"/>
  <c r="D98" i="2" s="1"/>
  <c r="C96" i="2"/>
  <c r="C98" i="2" s="1"/>
  <c r="T95" i="2"/>
  <c r="S95" i="2"/>
  <c r="R95" i="2"/>
  <c r="Q95" i="2"/>
  <c r="P95" i="2"/>
  <c r="O95" i="2"/>
  <c r="N95" i="2"/>
  <c r="M95" i="2"/>
  <c r="L95" i="2"/>
  <c r="K95" i="2"/>
  <c r="K98" i="2" s="1"/>
  <c r="J95" i="2"/>
  <c r="J98" i="2" s="1"/>
  <c r="I95" i="2"/>
  <c r="H95" i="2"/>
  <c r="G95" i="2"/>
  <c r="F95" i="2"/>
  <c r="E95" i="2"/>
  <c r="D95" i="2"/>
  <c r="C95" i="2"/>
  <c r="T94" i="2"/>
  <c r="S94" i="2"/>
  <c r="R94" i="2"/>
  <c r="Q94" i="2"/>
  <c r="P94" i="2"/>
  <c r="O94" i="2"/>
  <c r="N94" i="2"/>
  <c r="M94" i="2"/>
  <c r="L94" i="2"/>
  <c r="L98" i="2" s="1"/>
  <c r="K94" i="2"/>
  <c r="J94" i="2"/>
  <c r="I94" i="2"/>
  <c r="H94" i="2"/>
  <c r="G94" i="2"/>
  <c r="F94" i="2"/>
  <c r="E94" i="2"/>
  <c r="D94" i="2"/>
  <c r="C94" i="2"/>
  <c r="T92" i="2"/>
  <c r="S92" i="2"/>
  <c r="R92" i="2"/>
  <c r="Q92" i="2"/>
  <c r="P92" i="2"/>
  <c r="O92" i="2"/>
  <c r="N92" i="2"/>
  <c r="M92" i="2"/>
  <c r="L92" i="2"/>
  <c r="K92" i="2"/>
  <c r="J92" i="2"/>
  <c r="I92" i="2"/>
  <c r="H92" i="2"/>
  <c r="G92" i="2"/>
  <c r="F92" i="2"/>
  <c r="E92" i="2"/>
  <c r="D92" i="2"/>
  <c r="C92" i="2"/>
  <c r="T86" i="2"/>
  <c r="P86" i="2"/>
  <c r="O86" i="2"/>
  <c r="M86" i="2"/>
  <c r="D86" i="2"/>
  <c r="T85" i="2"/>
  <c r="S85" i="2"/>
  <c r="S86" i="2" s="1"/>
  <c r="R85" i="2"/>
  <c r="R86" i="2" s="1"/>
  <c r="Q85" i="2"/>
  <c r="Q86" i="2" s="1"/>
  <c r="P85" i="2"/>
  <c r="O85" i="2"/>
  <c r="N85" i="2"/>
  <c r="N86" i="2" s="1"/>
  <c r="M85" i="2"/>
  <c r="L85" i="2"/>
  <c r="L86" i="2" s="1"/>
  <c r="K85" i="2"/>
  <c r="J85" i="2"/>
  <c r="J86" i="2" s="1"/>
  <c r="I85" i="2"/>
  <c r="H85" i="2"/>
  <c r="G85" i="2"/>
  <c r="G86" i="2" s="1"/>
  <c r="F85" i="2"/>
  <c r="F86" i="2" s="1"/>
  <c r="E85" i="2"/>
  <c r="D85" i="2"/>
  <c r="C85" i="2"/>
  <c r="T84" i="2"/>
  <c r="S84" i="2"/>
  <c r="R84" i="2"/>
  <c r="Q84" i="2"/>
  <c r="P84" i="2"/>
  <c r="O84" i="2"/>
  <c r="N84" i="2"/>
  <c r="M84" i="2"/>
  <c r="L84" i="2"/>
  <c r="K84" i="2"/>
  <c r="K86" i="2" s="1"/>
  <c r="J84" i="2"/>
  <c r="I84" i="2"/>
  <c r="H84" i="2"/>
  <c r="H86" i="2" s="1"/>
  <c r="G84" i="2"/>
  <c r="F84" i="2"/>
  <c r="E84" i="2"/>
  <c r="D84" i="2"/>
  <c r="C84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T26" i="2"/>
  <c r="S26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Y328" i="2" l="1"/>
  <c r="N295" i="2"/>
  <c r="N390" i="2" s="1"/>
  <c r="N165" i="2"/>
  <c r="N166" i="2"/>
  <c r="R295" i="2"/>
  <c r="R390" i="2" s="1"/>
  <c r="R165" i="2"/>
  <c r="J131" i="2"/>
  <c r="J220" i="2"/>
  <c r="J174" i="2"/>
  <c r="J256" i="2"/>
  <c r="J190" i="2"/>
  <c r="H157" i="2"/>
  <c r="H328" i="2"/>
  <c r="H327" i="2"/>
  <c r="I158" i="2"/>
  <c r="I157" i="2"/>
  <c r="H300" i="2"/>
  <c r="I175" i="2"/>
  <c r="H175" i="2"/>
  <c r="H174" i="2"/>
  <c r="K305" i="2"/>
  <c r="L310" i="2"/>
  <c r="M191" i="2"/>
  <c r="L191" i="2"/>
  <c r="L190" i="2"/>
  <c r="K248" i="2"/>
  <c r="C341" i="2"/>
  <c r="C335" i="2"/>
  <c r="O367" i="2"/>
  <c r="O368" i="2"/>
  <c r="O366" i="2"/>
  <c r="S341" i="2"/>
  <c r="Q324" i="2"/>
  <c r="Q323" i="2"/>
  <c r="Q98" i="2"/>
  <c r="E291" i="2"/>
  <c r="E164" i="2"/>
  <c r="E199" i="2"/>
  <c r="C292" i="2"/>
  <c r="C164" i="2"/>
  <c r="C200" i="2"/>
  <c r="S292" i="2"/>
  <c r="S164" i="2"/>
  <c r="S200" i="2"/>
  <c r="Q293" i="2"/>
  <c r="Q201" i="2"/>
  <c r="O294" i="2"/>
  <c r="O202" i="2"/>
  <c r="T292" i="2"/>
  <c r="T200" i="2"/>
  <c r="I86" i="2"/>
  <c r="L328" i="2"/>
  <c r="L327" i="2"/>
  <c r="L157" i="2"/>
  <c r="P310" i="2"/>
  <c r="J230" i="2"/>
  <c r="J209" i="2"/>
  <c r="O316" i="2"/>
  <c r="O338" i="2"/>
  <c r="O334" i="2"/>
  <c r="O315" i="2"/>
  <c r="O262" i="2"/>
  <c r="O318" i="2"/>
  <c r="O249" i="2"/>
  <c r="O248" i="2"/>
  <c r="P294" i="2"/>
  <c r="P202" i="2"/>
  <c r="Q310" i="2"/>
  <c r="J326" i="2"/>
  <c r="J329" i="2" s="1"/>
  <c r="E323" i="2"/>
  <c r="E324" i="2"/>
  <c r="P220" i="2"/>
  <c r="P256" i="2"/>
  <c r="P326" i="2"/>
  <c r="I291" i="2"/>
  <c r="I199" i="2"/>
  <c r="G292" i="2"/>
  <c r="G200" i="2"/>
  <c r="E293" i="2"/>
  <c r="E201" i="2"/>
  <c r="C294" i="2"/>
  <c r="C202" i="2"/>
  <c r="S175" i="2"/>
  <c r="Q183" i="2"/>
  <c r="Q182" i="2"/>
  <c r="Q305" i="2"/>
  <c r="R310" i="2"/>
  <c r="O209" i="2"/>
  <c r="O230" i="2"/>
  <c r="L183" i="2"/>
  <c r="L182" i="2"/>
  <c r="L305" i="2"/>
  <c r="F291" i="2"/>
  <c r="F164" i="2"/>
  <c r="F199" i="2"/>
  <c r="H98" i="2"/>
  <c r="F98" i="2"/>
  <c r="F324" i="2"/>
  <c r="Q131" i="2"/>
  <c r="Q220" i="2"/>
  <c r="Q256" i="2"/>
  <c r="Q326" i="2"/>
  <c r="O327" i="2"/>
  <c r="O158" i="2"/>
  <c r="O328" i="2"/>
  <c r="J291" i="2"/>
  <c r="J199" i="2"/>
  <c r="H292" i="2"/>
  <c r="H200" i="2"/>
  <c r="F293" i="2"/>
  <c r="F201" i="2"/>
  <c r="D294" i="2"/>
  <c r="D202" i="2"/>
  <c r="D203" i="2" s="1"/>
  <c r="T294" i="2"/>
  <c r="T202" i="2"/>
  <c r="S183" i="2"/>
  <c r="R183" i="2"/>
  <c r="R182" i="2"/>
  <c r="R305" i="2"/>
  <c r="C207" i="2"/>
  <c r="C228" i="2"/>
  <c r="K220" i="2"/>
  <c r="R293" i="2"/>
  <c r="R201" i="2"/>
  <c r="G98" i="2"/>
  <c r="G324" i="2"/>
  <c r="G323" i="2"/>
  <c r="E98" i="2"/>
  <c r="R131" i="2"/>
  <c r="R256" i="2"/>
  <c r="R190" i="2"/>
  <c r="R157" i="2"/>
  <c r="R326" i="2"/>
  <c r="R248" i="2"/>
  <c r="P327" i="2"/>
  <c r="P158" i="2"/>
  <c r="P157" i="2"/>
  <c r="P328" i="2"/>
  <c r="K291" i="2"/>
  <c r="K164" i="2"/>
  <c r="K199" i="2"/>
  <c r="I292" i="2"/>
  <c r="I200" i="2"/>
  <c r="G293" i="2"/>
  <c r="G201" i="2"/>
  <c r="H164" i="2"/>
  <c r="R220" i="2"/>
  <c r="C315" i="2"/>
  <c r="S315" i="2"/>
  <c r="Q327" i="2"/>
  <c r="Q158" i="2"/>
  <c r="Q157" i="2"/>
  <c r="Q328" i="2"/>
  <c r="H158" i="2"/>
  <c r="I164" i="2"/>
  <c r="Q300" i="2"/>
  <c r="E310" i="2"/>
  <c r="R324" i="2"/>
  <c r="R323" i="2"/>
  <c r="R98" i="2"/>
  <c r="D292" i="2"/>
  <c r="D200" i="2"/>
  <c r="I98" i="2"/>
  <c r="K158" i="2"/>
  <c r="M228" i="2"/>
  <c r="M207" i="2"/>
  <c r="M203" i="2"/>
  <c r="K229" i="2"/>
  <c r="K208" i="2"/>
  <c r="I230" i="2"/>
  <c r="I209" i="2"/>
  <c r="G231" i="2"/>
  <c r="G210" i="2"/>
  <c r="J164" i="2"/>
  <c r="R175" i="2"/>
  <c r="R174" i="2"/>
  <c r="R300" i="2"/>
  <c r="F191" i="2"/>
  <c r="F190" i="2"/>
  <c r="F310" i="2"/>
  <c r="N228" i="2"/>
  <c r="N207" i="2"/>
  <c r="N203" i="2"/>
  <c r="K182" i="2"/>
  <c r="L131" i="2"/>
  <c r="K131" i="2"/>
  <c r="K256" i="2"/>
  <c r="K326" i="2"/>
  <c r="E256" i="2"/>
  <c r="E190" i="2"/>
  <c r="E326" i="2"/>
  <c r="E131" i="2"/>
  <c r="M295" i="2"/>
  <c r="M390" i="2" s="1"/>
  <c r="M165" i="2"/>
  <c r="C174" i="2"/>
  <c r="C300" i="2"/>
  <c r="S174" i="2"/>
  <c r="S300" i="2"/>
  <c r="M210" i="2"/>
  <c r="M231" i="2"/>
  <c r="E220" i="2"/>
  <c r="J300" i="2"/>
  <c r="AB331" i="2"/>
  <c r="K328" i="2"/>
  <c r="K327" i="2"/>
  <c r="K157" i="2"/>
  <c r="F256" i="2"/>
  <c r="F326" i="2"/>
  <c r="F329" i="2" s="1"/>
  <c r="F131" i="2"/>
  <c r="F220" i="2"/>
  <c r="M158" i="2"/>
  <c r="D174" i="2"/>
  <c r="D300" i="2"/>
  <c r="E175" i="2"/>
  <c r="J182" i="2"/>
  <c r="S207" i="2"/>
  <c r="S228" i="2"/>
  <c r="L324" i="2"/>
  <c r="L323" i="2"/>
  <c r="G131" i="2"/>
  <c r="R158" i="2"/>
  <c r="P199" i="2"/>
  <c r="P291" i="2"/>
  <c r="P164" i="2"/>
  <c r="N200" i="2"/>
  <c r="N292" i="2"/>
  <c r="L201" i="2"/>
  <c r="L293" i="2"/>
  <c r="J202" i="2"/>
  <c r="J294" i="2"/>
  <c r="E300" i="2"/>
  <c r="E174" i="2"/>
  <c r="I310" i="2"/>
  <c r="P324" i="2"/>
  <c r="P323" i="2"/>
  <c r="Q208" i="2"/>
  <c r="Q229" i="2"/>
  <c r="E86" i="2"/>
  <c r="C86" i="2"/>
  <c r="M98" i="2"/>
  <c r="M324" i="2"/>
  <c r="M323" i="2"/>
  <c r="P98" i="2"/>
  <c r="F158" i="2"/>
  <c r="F328" i="2"/>
  <c r="F327" i="2"/>
  <c r="E157" i="2"/>
  <c r="Q199" i="2"/>
  <c r="Q291" i="2"/>
  <c r="Q164" i="2"/>
  <c r="O200" i="2"/>
  <c r="O203" i="2" s="1"/>
  <c r="O292" i="2"/>
  <c r="O164" i="2"/>
  <c r="M201" i="2"/>
  <c r="M293" i="2"/>
  <c r="K202" i="2"/>
  <c r="K294" i="2"/>
  <c r="F300" i="2"/>
  <c r="F174" i="2"/>
  <c r="I182" i="2"/>
  <c r="P182" i="2"/>
  <c r="J310" i="2"/>
  <c r="N324" i="2"/>
  <c r="N323" i="2"/>
  <c r="I326" i="2"/>
  <c r="I329" i="2" s="1"/>
  <c r="I248" i="2"/>
  <c r="I220" i="2"/>
  <c r="I174" i="2"/>
  <c r="I131" i="2"/>
  <c r="G157" i="2"/>
  <c r="G328" i="2"/>
  <c r="G327" i="2"/>
  <c r="R199" i="2"/>
  <c r="R291" i="2"/>
  <c r="P200" i="2"/>
  <c r="P292" i="2"/>
  <c r="N201" i="2"/>
  <c r="N293" i="2"/>
  <c r="L202" i="2"/>
  <c r="L294" i="2"/>
  <c r="G300" i="2"/>
  <c r="G175" i="2"/>
  <c r="G174" i="2"/>
  <c r="K310" i="2"/>
  <c r="K191" i="2"/>
  <c r="K190" i="2"/>
  <c r="L229" i="2"/>
  <c r="L208" i="2"/>
  <c r="I256" i="2"/>
  <c r="R371" i="2"/>
  <c r="N248" i="2"/>
  <c r="L249" i="2"/>
  <c r="K300" i="2"/>
  <c r="G315" i="2"/>
  <c r="Q316" i="2"/>
  <c r="I318" i="2"/>
  <c r="E327" i="2"/>
  <c r="D334" i="2"/>
  <c r="T334" i="2"/>
  <c r="D338" i="2"/>
  <c r="T338" i="2"/>
  <c r="O183" i="2"/>
  <c r="I191" i="2"/>
  <c r="M249" i="2"/>
  <c r="L300" i="2"/>
  <c r="H315" i="2"/>
  <c r="R316" i="2"/>
  <c r="J318" i="2"/>
  <c r="H323" i="2"/>
  <c r="L326" i="2"/>
  <c r="L329" i="2" s="1"/>
  <c r="E334" i="2"/>
  <c r="E338" i="2"/>
  <c r="J158" i="2"/>
  <c r="F175" i="2"/>
  <c r="J191" i="2"/>
  <c r="H207" i="2"/>
  <c r="F208" i="2"/>
  <c r="D209" i="2"/>
  <c r="T209" i="2"/>
  <c r="R210" i="2"/>
  <c r="D228" i="2"/>
  <c r="T228" i="2"/>
  <c r="R229" i="2"/>
  <c r="P230" i="2"/>
  <c r="N231" i="2"/>
  <c r="P248" i="2"/>
  <c r="N249" i="2"/>
  <c r="J262" i="2"/>
  <c r="M300" i="2"/>
  <c r="G310" i="2"/>
  <c r="I315" i="2"/>
  <c r="C316" i="2"/>
  <c r="S316" i="2"/>
  <c r="K318" i="2"/>
  <c r="I323" i="2"/>
  <c r="M326" i="2"/>
  <c r="F334" i="2"/>
  <c r="F338" i="2"/>
  <c r="K368" i="2"/>
  <c r="G199" i="2"/>
  <c r="E200" i="2"/>
  <c r="C201" i="2"/>
  <c r="S201" i="2"/>
  <c r="Q202" i="2"/>
  <c r="Q248" i="2"/>
  <c r="M256" i="2"/>
  <c r="K262" i="2"/>
  <c r="D305" i="2"/>
  <c r="T305" i="2"/>
  <c r="H310" i="2"/>
  <c r="J315" i="2"/>
  <c r="D316" i="2"/>
  <c r="T316" i="2"/>
  <c r="L318" i="2"/>
  <c r="J323" i="2"/>
  <c r="N326" i="2"/>
  <c r="N329" i="2" s="1"/>
  <c r="R328" i="2"/>
  <c r="G334" i="2"/>
  <c r="G338" i="2"/>
  <c r="P366" i="2"/>
  <c r="P249" i="2"/>
  <c r="N256" i="2"/>
  <c r="L262" i="2"/>
  <c r="O300" i="2"/>
  <c r="E305" i="2"/>
  <c r="Y312" i="2"/>
  <c r="K315" i="2"/>
  <c r="E316" i="2"/>
  <c r="M318" i="2"/>
  <c r="K323" i="2"/>
  <c r="I324" i="2"/>
  <c r="O326" i="2"/>
  <c r="O329" i="2" s="1"/>
  <c r="I327" i="2"/>
  <c r="C328" i="2"/>
  <c r="S328" i="2"/>
  <c r="H334" i="2"/>
  <c r="H338" i="2"/>
  <c r="Q366" i="2"/>
  <c r="M368" i="2"/>
  <c r="K174" i="2"/>
  <c r="E182" i="2"/>
  <c r="O190" i="2"/>
  <c r="S202" i="2"/>
  <c r="C248" i="2"/>
  <c r="S248" i="2"/>
  <c r="Q249" i="2"/>
  <c r="P300" i="2"/>
  <c r="F305" i="2"/>
  <c r="L315" i="2"/>
  <c r="F316" i="2"/>
  <c r="N318" i="2"/>
  <c r="J327" i="2"/>
  <c r="D328" i="2"/>
  <c r="I334" i="2"/>
  <c r="I338" i="2"/>
  <c r="N158" i="2"/>
  <c r="D164" i="2"/>
  <c r="T164" i="2"/>
  <c r="L174" i="2"/>
  <c r="F182" i="2"/>
  <c r="P190" i="2"/>
  <c r="N191" i="2"/>
  <c r="H228" i="2"/>
  <c r="D248" i="2"/>
  <c r="T248" i="2"/>
  <c r="R249" i="2"/>
  <c r="N262" i="2"/>
  <c r="G305" i="2"/>
  <c r="M315" i="2"/>
  <c r="G316" i="2"/>
  <c r="J334" i="2"/>
  <c r="J338" i="2"/>
  <c r="S366" i="2"/>
  <c r="M174" i="2"/>
  <c r="G182" i="2"/>
  <c r="Q190" i="2"/>
  <c r="O191" i="2"/>
  <c r="E202" i="2"/>
  <c r="E248" i="2"/>
  <c r="C249" i="2"/>
  <c r="S249" i="2"/>
  <c r="N315" i="2"/>
  <c r="H316" i="2"/>
  <c r="P318" i="2"/>
  <c r="K334" i="2"/>
  <c r="K338" i="2"/>
  <c r="P368" i="2"/>
  <c r="H182" i="2"/>
  <c r="P191" i="2"/>
  <c r="L199" i="2"/>
  <c r="J200" i="2"/>
  <c r="H201" i="2"/>
  <c r="F202" i="2"/>
  <c r="T203" i="2"/>
  <c r="H210" i="2"/>
  <c r="F248" i="2"/>
  <c r="D249" i="2"/>
  <c r="T249" i="2"/>
  <c r="P262" i="2"/>
  <c r="I305" i="2"/>
  <c r="Q318" i="2"/>
  <c r="O323" i="2"/>
  <c r="C326" i="2"/>
  <c r="S326" i="2"/>
  <c r="M327" i="2"/>
  <c r="AA332" i="2"/>
  <c r="L334" i="2"/>
  <c r="L338" i="2"/>
  <c r="K367" i="2"/>
  <c r="Q368" i="2"/>
  <c r="C157" i="2"/>
  <c r="S157" i="2"/>
  <c r="G164" i="2"/>
  <c r="C190" i="2"/>
  <c r="S190" i="2"/>
  <c r="Q191" i="2"/>
  <c r="O207" i="2"/>
  <c r="M208" i="2"/>
  <c r="K209" i="2"/>
  <c r="I210" i="2"/>
  <c r="G248" i="2"/>
  <c r="E249" i="2"/>
  <c r="Q262" i="2"/>
  <c r="T300" i="2"/>
  <c r="J305" i="2"/>
  <c r="P315" i="2"/>
  <c r="J316" i="2"/>
  <c r="R318" i="2"/>
  <c r="D326" i="2"/>
  <c r="D329" i="2" s="1"/>
  <c r="T326" i="2"/>
  <c r="T329" i="2" s="1"/>
  <c r="M334" i="2"/>
  <c r="M338" i="2"/>
  <c r="H248" i="2"/>
  <c r="Q315" i="2"/>
  <c r="K316" i="2"/>
  <c r="C318" i="2"/>
  <c r="S318" i="2"/>
  <c r="N334" i="2"/>
  <c r="N338" i="2"/>
  <c r="C262" i="2"/>
  <c r="S262" i="2"/>
  <c r="R315" i="2"/>
  <c r="L316" i="2"/>
  <c r="D318" i="2"/>
  <c r="T318" i="2"/>
  <c r="J248" i="2"/>
  <c r="D262" i="2"/>
  <c r="T262" i="2"/>
  <c r="M305" i="2"/>
  <c r="E318" i="2"/>
  <c r="C323" i="2"/>
  <c r="S323" i="2"/>
  <c r="G326" i="2"/>
  <c r="G329" i="2" s="1"/>
  <c r="P334" i="2"/>
  <c r="E262" i="2"/>
  <c r="N305" i="2"/>
  <c r="F318" i="2"/>
  <c r="H326" i="2"/>
  <c r="Q334" i="2"/>
  <c r="L164" i="2"/>
  <c r="M166" i="2" s="1"/>
  <c r="R334" i="2"/>
  <c r="O205" i="2" l="1"/>
  <c r="O204" i="2"/>
  <c r="D204" i="2"/>
  <c r="R341" i="2"/>
  <c r="R335" i="2"/>
  <c r="G166" i="2"/>
  <c r="G295" i="2"/>
  <c r="G165" i="2"/>
  <c r="H335" i="2"/>
  <c r="H341" i="2"/>
  <c r="O295" i="2"/>
  <c r="O390" i="2" s="1"/>
  <c r="O166" i="2"/>
  <c r="O165" i="2"/>
  <c r="I165" i="2"/>
  <c r="I295" i="2"/>
  <c r="I166" i="2"/>
  <c r="I229" i="2"/>
  <c r="I208" i="2"/>
  <c r="S295" i="2"/>
  <c r="S390" i="2" s="1"/>
  <c r="S166" i="2"/>
  <c r="S165" i="2"/>
  <c r="K228" i="2"/>
  <c r="K207" i="2"/>
  <c r="K203" i="2"/>
  <c r="C229" i="2"/>
  <c r="C232" i="2" s="1"/>
  <c r="C208" i="2"/>
  <c r="C211" i="2" s="1"/>
  <c r="H329" i="2"/>
  <c r="C230" i="2"/>
  <c r="C209" i="2"/>
  <c r="Q295" i="2"/>
  <c r="Q390" i="2" s="1"/>
  <c r="Q166" i="2"/>
  <c r="Q165" i="2"/>
  <c r="K295" i="2"/>
  <c r="K390" i="2" s="1"/>
  <c r="K166" i="2"/>
  <c r="K165" i="2"/>
  <c r="R230" i="2"/>
  <c r="R209" i="2"/>
  <c r="F230" i="2"/>
  <c r="F209" i="2"/>
  <c r="C231" i="2"/>
  <c r="C210" i="2"/>
  <c r="C295" i="2"/>
  <c r="C166" i="2"/>
  <c r="C165" i="2"/>
  <c r="E229" i="2"/>
  <c r="E208" i="2"/>
  <c r="L210" i="2"/>
  <c r="L231" i="2"/>
  <c r="F203" i="2"/>
  <c r="F228" i="2"/>
  <c r="F207" i="2"/>
  <c r="S230" i="2"/>
  <c r="S209" i="2"/>
  <c r="F231" i="2"/>
  <c r="F210" i="2"/>
  <c r="G203" i="2"/>
  <c r="G228" i="2"/>
  <c r="G232" i="2" s="1"/>
  <c r="G207" i="2"/>
  <c r="Q207" i="2"/>
  <c r="Q203" i="2"/>
  <c r="Q228" i="2"/>
  <c r="H229" i="2"/>
  <c r="H208" i="2"/>
  <c r="F295" i="2"/>
  <c r="F165" i="2"/>
  <c r="F166" i="2"/>
  <c r="E230" i="2"/>
  <c r="E209" i="2"/>
  <c r="E203" i="2"/>
  <c r="E228" i="2"/>
  <c r="E232" i="2" s="1"/>
  <c r="E207" i="2"/>
  <c r="E211" i="2" s="1"/>
  <c r="N209" i="2"/>
  <c r="N230" i="2"/>
  <c r="D229" i="2"/>
  <c r="D208" i="2"/>
  <c r="P231" i="2"/>
  <c r="P210" i="2"/>
  <c r="E165" i="2"/>
  <c r="E166" i="2"/>
  <c r="E295" i="2"/>
  <c r="P335" i="2"/>
  <c r="P341" i="2"/>
  <c r="N335" i="2"/>
  <c r="N341" i="2"/>
  <c r="AB332" i="2"/>
  <c r="J229" i="2"/>
  <c r="J208" i="2"/>
  <c r="J203" i="2"/>
  <c r="J228" i="2"/>
  <c r="J207" i="2"/>
  <c r="G229" i="2"/>
  <c r="G208" i="2"/>
  <c r="Q231" i="2"/>
  <c r="Q210" i="2"/>
  <c r="S231" i="2"/>
  <c r="S210" i="2"/>
  <c r="F341" i="2"/>
  <c r="F335" i="2"/>
  <c r="D232" i="2"/>
  <c r="P208" i="2"/>
  <c r="P229" i="2"/>
  <c r="S232" i="2"/>
  <c r="E329" i="2"/>
  <c r="T229" i="2"/>
  <c r="T208" i="2"/>
  <c r="N205" i="2"/>
  <c r="N204" i="2"/>
  <c r="S329" i="2"/>
  <c r="T295" i="2"/>
  <c r="T390" i="2" s="1"/>
  <c r="T165" i="2"/>
  <c r="T166" i="2"/>
  <c r="M329" i="2"/>
  <c r="S203" i="2"/>
  <c r="C203" i="2"/>
  <c r="I203" i="2"/>
  <c r="I228" i="2"/>
  <c r="I232" i="2" s="1"/>
  <c r="I207" i="2"/>
  <c r="I211" i="2" s="1"/>
  <c r="M204" i="2"/>
  <c r="E231" i="2"/>
  <c r="E210" i="2"/>
  <c r="C329" i="2"/>
  <c r="D295" i="2"/>
  <c r="D165" i="2"/>
  <c r="D166" i="2"/>
  <c r="Y315" i="2"/>
  <c r="Y319" i="2"/>
  <c r="Y317" i="2"/>
  <c r="Z312" i="2"/>
  <c r="R207" i="2"/>
  <c r="R211" i="2" s="1"/>
  <c r="R203" i="2"/>
  <c r="R228" i="2"/>
  <c r="J231" i="2"/>
  <c r="J210" i="2"/>
  <c r="J165" i="2"/>
  <c r="J295" i="2"/>
  <c r="J166" i="2"/>
  <c r="R329" i="2"/>
  <c r="R166" i="2"/>
  <c r="P228" i="2"/>
  <c r="P207" i="2"/>
  <c r="P211" i="2" s="1"/>
  <c r="P203" i="2"/>
  <c r="Q341" i="2"/>
  <c r="Q335" i="2"/>
  <c r="G335" i="2"/>
  <c r="G341" i="2"/>
  <c r="O208" i="2"/>
  <c r="O229" i="2"/>
  <c r="T204" i="2"/>
  <c r="H230" i="2"/>
  <c r="H232" i="2" s="1"/>
  <c r="H209" i="2"/>
  <c r="K329" i="2"/>
  <c r="P329" i="2"/>
  <c r="O231" i="2"/>
  <c r="O210" i="2"/>
  <c r="O211" i="2" s="1"/>
  <c r="L335" i="2"/>
  <c r="L341" i="2"/>
  <c r="J335" i="2"/>
  <c r="J341" i="2"/>
  <c r="L230" i="2"/>
  <c r="L209" i="2"/>
  <c r="Q329" i="2"/>
  <c r="S335" i="2"/>
  <c r="I335" i="2"/>
  <c r="I341" i="2"/>
  <c r="H211" i="2"/>
  <c r="K210" i="2"/>
  <c r="K231" i="2"/>
  <c r="H203" i="2"/>
  <c r="H166" i="2"/>
  <c r="H295" i="2"/>
  <c r="H165" i="2"/>
  <c r="Q230" i="2"/>
  <c r="Q209" i="2"/>
  <c r="L295" i="2"/>
  <c r="L390" i="2" s="1"/>
  <c r="L166" i="2"/>
  <c r="L165" i="2"/>
  <c r="M335" i="2"/>
  <c r="M341" i="2"/>
  <c r="K335" i="2"/>
  <c r="K341" i="2"/>
  <c r="T341" i="2"/>
  <c r="T335" i="2"/>
  <c r="N229" i="2"/>
  <c r="N232" i="2" s="1"/>
  <c r="N208" i="2"/>
  <c r="N211" i="2" s="1"/>
  <c r="G230" i="2"/>
  <c r="G209" i="2"/>
  <c r="O335" i="2"/>
  <c r="O341" i="2"/>
  <c r="D231" i="2"/>
  <c r="D210" i="2"/>
  <c r="E341" i="2"/>
  <c r="E335" i="2"/>
  <c r="L228" i="2"/>
  <c r="L232" i="2" s="1"/>
  <c r="L207" i="2"/>
  <c r="L211" i="2" s="1"/>
  <c r="L203" i="2"/>
  <c r="D341" i="2"/>
  <c r="D335" i="2"/>
  <c r="M209" i="2"/>
  <c r="M211" i="2" s="1"/>
  <c r="M230" i="2"/>
  <c r="M232" i="2" s="1"/>
  <c r="P295" i="2"/>
  <c r="P390" i="2" s="1"/>
  <c r="P166" i="2"/>
  <c r="P165" i="2"/>
  <c r="T231" i="2"/>
  <c r="T232" i="2" s="1"/>
  <c r="T210" i="2"/>
  <c r="S229" i="2"/>
  <c r="S208" i="2"/>
  <c r="S211" i="2" s="1"/>
  <c r="Z328" i="2"/>
  <c r="T234" i="2" l="1"/>
  <c r="T233" i="2"/>
  <c r="T241" i="2"/>
  <c r="T317" i="2" s="1"/>
  <c r="O213" i="2"/>
  <c r="O212" i="2"/>
  <c r="O342" i="2"/>
  <c r="C213" i="2"/>
  <c r="C212" i="2"/>
  <c r="C342" i="2"/>
  <c r="S213" i="2"/>
  <c r="S212" i="2"/>
  <c r="S342" i="2"/>
  <c r="C234" i="2"/>
  <c r="C233" i="2"/>
  <c r="C241" i="2"/>
  <c r="C317" i="2" s="1"/>
  <c r="N213" i="2"/>
  <c r="N212" i="2"/>
  <c r="N342" i="2"/>
  <c r="M241" i="2"/>
  <c r="M317" i="2" s="1"/>
  <c r="M234" i="2"/>
  <c r="M233" i="2"/>
  <c r="N234" i="2"/>
  <c r="N233" i="2"/>
  <c r="N241" i="2"/>
  <c r="N317" i="2" s="1"/>
  <c r="M213" i="2"/>
  <c r="M212" i="2"/>
  <c r="M342" i="2"/>
  <c r="H234" i="2"/>
  <c r="H233" i="2"/>
  <c r="H241" i="2"/>
  <c r="H317" i="2" s="1"/>
  <c r="S205" i="2"/>
  <c r="S204" i="2"/>
  <c r="S317" i="2"/>
  <c r="R212" i="2"/>
  <c r="R342" i="2"/>
  <c r="I205" i="2"/>
  <c r="I204" i="2"/>
  <c r="J205" i="2"/>
  <c r="J204" i="2"/>
  <c r="G211" i="2"/>
  <c r="C205" i="2"/>
  <c r="C204" i="2"/>
  <c r="H204" i="2"/>
  <c r="H205" i="2"/>
  <c r="P232" i="2"/>
  <c r="Y320" i="2"/>
  <c r="Y322" i="2" s="1"/>
  <c r="D234" i="2"/>
  <c r="D233" i="2"/>
  <c r="D241" i="2"/>
  <c r="D317" i="2" s="1"/>
  <c r="E233" i="2"/>
  <c r="E241" i="2"/>
  <c r="E317" i="2" s="1"/>
  <c r="E234" i="2"/>
  <c r="G233" i="2"/>
  <c r="G241" i="2"/>
  <c r="G204" i="2"/>
  <c r="G317" i="2"/>
  <c r="G205" i="2"/>
  <c r="E205" i="2"/>
  <c r="E204" i="2"/>
  <c r="K205" i="2"/>
  <c r="K204" i="2"/>
  <c r="K211" i="2"/>
  <c r="H212" i="2"/>
  <c r="H342" i="2"/>
  <c r="F211" i="2"/>
  <c r="K232" i="2"/>
  <c r="E212" i="2"/>
  <c r="E342" i="2"/>
  <c r="F232" i="2"/>
  <c r="Z319" i="2"/>
  <c r="Z317" i="2"/>
  <c r="AA312" i="2"/>
  <c r="Z315" i="2"/>
  <c r="P205" i="2"/>
  <c r="P204" i="2"/>
  <c r="L317" i="2"/>
  <c r="L205" i="2"/>
  <c r="L204" i="2"/>
  <c r="F205" i="2"/>
  <c r="F204" i="2"/>
  <c r="L213" i="2"/>
  <c r="L212" i="2"/>
  <c r="L342" i="2"/>
  <c r="S234" i="2"/>
  <c r="S233" i="2"/>
  <c r="S241" i="2"/>
  <c r="L241" i="2"/>
  <c r="L233" i="2"/>
  <c r="T205" i="2"/>
  <c r="O232" i="2"/>
  <c r="M205" i="2"/>
  <c r="D205" i="2"/>
  <c r="AA328" i="2"/>
  <c r="T211" i="2"/>
  <c r="Q232" i="2"/>
  <c r="P213" i="2"/>
  <c r="P212" i="2"/>
  <c r="P342" i="2"/>
  <c r="R232" i="2"/>
  <c r="I212" i="2"/>
  <c r="I213" i="2"/>
  <c r="I342" i="2"/>
  <c r="J211" i="2"/>
  <c r="Q205" i="2"/>
  <c r="Q204" i="2"/>
  <c r="R205" i="2"/>
  <c r="R204" i="2"/>
  <c r="I234" i="2"/>
  <c r="I233" i="2"/>
  <c r="I241" i="2"/>
  <c r="I317" i="2" s="1"/>
  <c r="J232" i="2"/>
  <c r="D211" i="2"/>
  <c r="E213" i="2" s="1"/>
  <c r="Q211" i="2"/>
  <c r="J241" i="2" l="1"/>
  <c r="J317" i="2" s="1"/>
  <c r="J234" i="2"/>
  <c r="J233" i="2"/>
  <c r="F233" i="2"/>
  <c r="F241" i="2"/>
  <c r="F317" i="2" s="1"/>
  <c r="F234" i="2"/>
  <c r="T213" i="2"/>
  <c r="T212" i="2"/>
  <c r="T342" i="2"/>
  <c r="K234" i="2"/>
  <c r="K233" i="2"/>
  <c r="K241" i="2"/>
  <c r="K317" i="2" s="1"/>
  <c r="AB328" i="2"/>
  <c r="F213" i="2"/>
  <c r="F212" i="2"/>
  <c r="F342" i="2"/>
  <c r="G234" i="2"/>
  <c r="G213" i="2"/>
  <c r="G212" i="2"/>
  <c r="G342" i="2"/>
  <c r="Q234" i="2"/>
  <c r="Q233" i="2"/>
  <c r="Q241" i="2"/>
  <c r="Q317" i="2" s="1"/>
  <c r="O234" i="2"/>
  <c r="O233" i="2"/>
  <c r="O241" i="2"/>
  <c r="O317" i="2" s="1"/>
  <c r="H213" i="2"/>
  <c r="K213" i="2"/>
  <c r="K212" i="2"/>
  <c r="K342" i="2"/>
  <c r="J212" i="2"/>
  <c r="J213" i="2"/>
  <c r="J342" i="2"/>
  <c r="L234" i="2"/>
  <c r="Z320" i="2"/>
  <c r="Z322" i="2" s="1"/>
  <c r="AA319" i="2"/>
  <c r="AA317" i="2"/>
  <c r="AB312" i="2"/>
  <c r="AA315" i="2"/>
  <c r="AA320" i="2" s="1"/>
  <c r="AA322" i="2" s="1"/>
  <c r="Y324" i="2"/>
  <c r="Y325" i="2" s="1"/>
  <c r="Q213" i="2"/>
  <c r="Q212" i="2"/>
  <c r="Q342" i="2"/>
  <c r="R234" i="2"/>
  <c r="R233" i="2"/>
  <c r="R241" i="2"/>
  <c r="R317" i="2" s="1"/>
  <c r="P234" i="2"/>
  <c r="P233" i="2"/>
  <c r="P241" i="2"/>
  <c r="P317" i="2" s="1"/>
  <c r="R213" i="2"/>
  <c r="D213" i="2"/>
  <c r="D212" i="2"/>
  <c r="D342" i="2"/>
  <c r="Y329" i="2" l="1"/>
  <c r="Y326" i="2"/>
  <c r="Y327" i="2"/>
  <c r="AA324" i="2"/>
  <c r="AA325" i="2" s="1"/>
  <c r="AB317" i="2"/>
  <c r="AB315" i="2"/>
  <c r="AB319" i="2"/>
  <c r="Z324" i="2"/>
  <c r="Z325" i="2" s="1"/>
  <c r="Z329" i="2" l="1"/>
  <c r="Z326" i="2"/>
  <c r="Z327" i="2"/>
  <c r="AA329" i="2"/>
  <c r="AA326" i="2"/>
  <c r="AA327" i="2"/>
  <c r="AB320" i="2"/>
  <c r="AB322" i="2" s="1"/>
  <c r="Y340" i="2"/>
  <c r="Y341" i="2" s="1"/>
  <c r="Y344" i="2" s="1"/>
  <c r="Y335" i="2"/>
  <c r="Y336" i="2" s="1"/>
  <c r="Y345" i="2" s="1"/>
  <c r="Y330" i="2"/>
  <c r="AB325" i="2" l="1"/>
  <c r="AB324" i="2"/>
  <c r="AA335" i="2"/>
  <c r="AA340" i="2"/>
  <c r="AA330" i="2"/>
  <c r="Z335" i="2"/>
  <c r="Z336" i="2" s="1"/>
  <c r="Z345" i="2" s="1"/>
  <c r="Z340" i="2"/>
  <c r="Z341" i="2" s="1"/>
  <c r="Z344" i="2" s="1"/>
  <c r="Z330" i="2"/>
  <c r="AA336" i="2" l="1"/>
  <c r="AA345" i="2" s="1"/>
  <c r="AA337" i="2"/>
  <c r="AA338" i="2" s="1"/>
  <c r="AA341" i="2"/>
  <c r="AA344" i="2" s="1"/>
  <c r="AA342" i="2"/>
  <c r="AA343" i="2" s="1"/>
  <c r="AB326" i="2"/>
  <c r="AB327" i="2"/>
  <c r="AB329" i="2"/>
  <c r="AB335" i="2" l="1"/>
  <c r="AB340" i="2"/>
  <c r="AB330" i="2"/>
  <c r="AB341" i="2" l="1"/>
  <c r="AB342" i="2"/>
  <c r="AB343" i="2" s="1"/>
  <c r="AB336" i="2"/>
  <c r="AB345" i="2" s="1"/>
  <c r="AB337" i="2"/>
  <c r="AB338" i="2" s="1"/>
  <c r="AB344" i="2" l="1"/>
  <c r="AB3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N348" authorId="0" shapeId="0" xr:uid="{2CD797A6-C11A-4076-AAC7-4CDECAB9EE28}">
      <text>
        <r>
          <rPr>
            <b/>
            <sz val="9"/>
            <color indexed="81"/>
            <rFont val="Tahoma"/>
            <family val="2"/>
          </rPr>
          <t>ipo</t>
        </r>
      </text>
    </comment>
  </commentList>
</comments>
</file>

<file path=xl/sharedStrings.xml><?xml version="1.0" encoding="utf-8"?>
<sst xmlns="http://schemas.openxmlformats.org/spreadsheetml/2006/main" count="959" uniqueCount="442">
  <si>
    <t>Asset</t>
  </si>
  <si>
    <t xml:space="preserve">    Cash And Cash Equivalents</t>
  </si>
  <si>
    <t>BS</t>
  </si>
  <si>
    <t>Q1</t>
  </si>
  <si>
    <t>Q2</t>
  </si>
  <si>
    <t>Q3</t>
  </si>
  <si>
    <t>Yearly</t>
  </si>
  <si>
    <t>%Common Size</t>
  </si>
  <si>
    <t xml:space="preserve">    Short-Term Investments - Net</t>
  </si>
  <si>
    <t xml:space="preserve">    Trade And Other Receivables - Current - Net</t>
  </si>
  <si>
    <t xml:space="preserve">    Inventories - Net</t>
  </si>
  <si>
    <t xml:space="preserve">    Total Current Assets</t>
  </si>
  <si>
    <t xml:space="preserve">    Property, Plant And Equipment - Net</t>
  </si>
  <si>
    <t xml:space="preserve">    Intangible Assets - Net</t>
  </si>
  <si>
    <t xml:space="preserve">    Total Non-Current Assets</t>
  </si>
  <si>
    <t xml:space="preserve">    Total Assets</t>
  </si>
  <si>
    <t xml:space="preserve"> Liabilities</t>
  </si>
  <si>
    <t xml:space="preserve">    Trade And Other Payables - Current</t>
  </si>
  <si>
    <t xml:space="preserve">    Total Current Liabilities</t>
  </si>
  <si>
    <t xml:space="preserve">    Bank Overdrafts And Short-Term Borrowings From Financial Institutions</t>
  </si>
  <si>
    <t xml:space="preserve">    Current Portion Of Long-Term Debts</t>
  </si>
  <si>
    <t>Short-Term Debts</t>
  </si>
  <si>
    <t>Long-Term Debts</t>
  </si>
  <si>
    <t xml:space="preserve">    Non-Current Portion Of Long-Term Debts</t>
  </si>
  <si>
    <t>Total Debts</t>
  </si>
  <si>
    <t>D/E Ratio</t>
  </si>
  <si>
    <t xml:space="preserve">    Total Non-Current Liabilities</t>
  </si>
  <si>
    <t xml:space="preserve">    Total Liabilities</t>
  </si>
  <si>
    <t>Equity</t>
  </si>
  <si>
    <t xml:space="preserve">      Retained Earnings (Deficits) - Unappropriated</t>
  </si>
  <si>
    <t xml:space="preserve">    Equity Attributable To Owners Of The Parent</t>
  </si>
  <si>
    <t>Revenue Structure</t>
  </si>
  <si>
    <t xml:space="preserve">    Revenue From Operations</t>
  </si>
  <si>
    <t>PL</t>
  </si>
  <si>
    <t>Q4</t>
  </si>
  <si>
    <t>%YoY Growth</t>
  </si>
  <si>
    <t xml:space="preserve">    Other Income</t>
  </si>
  <si>
    <t xml:space="preserve">    Interest And Dividend Income</t>
  </si>
  <si>
    <t xml:space="preserve">    Total Revenue</t>
  </si>
  <si>
    <t>COGS Breakdown</t>
  </si>
  <si>
    <t>Costs</t>
  </si>
  <si>
    <t xml:space="preserve">    Costs</t>
  </si>
  <si>
    <t>Gross Profit</t>
  </si>
  <si>
    <t>%GPM</t>
  </si>
  <si>
    <t>SG&amp;A</t>
  </si>
  <si>
    <t xml:space="preserve">      Selling Expenses</t>
  </si>
  <si>
    <t xml:space="preserve">      Administrative Expenses</t>
  </si>
  <si>
    <t xml:space="preserve">    Selling And Administrative Expenses</t>
  </si>
  <si>
    <t xml:space="preserve">    Other Gains (Losses)</t>
  </si>
  <si>
    <t>EBIT</t>
  </si>
  <si>
    <t>%EBIT</t>
  </si>
  <si>
    <t>EBITDA</t>
  </si>
  <si>
    <t>%EBITDA</t>
  </si>
  <si>
    <t xml:space="preserve">    Finance Costs</t>
  </si>
  <si>
    <t xml:space="preserve">    Share Of Profit (Loss) From Investments Accounted For Using The Equity Method</t>
  </si>
  <si>
    <t>EBT</t>
  </si>
  <si>
    <t>%EBT</t>
  </si>
  <si>
    <t xml:space="preserve">    Income Tax Expense</t>
  </si>
  <si>
    <t xml:space="preserve">      Net Profit (Loss) Attributable To : Owners Of The Parent</t>
  </si>
  <si>
    <t>%NPM</t>
  </si>
  <si>
    <t>Operating Activities</t>
  </si>
  <si>
    <t xml:space="preserve">    Depreciation And Amortisation</t>
  </si>
  <si>
    <t>CF</t>
  </si>
  <si>
    <t xml:space="preserve">    Net Cash From (Used In) Operating Activities</t>
  </si>
  <si>
    <t>CFO/Net Profit</t>
  </si>
  <si>
    <t>Free Cash Flow</t>
  </si>
  <si>
    <t>Investing Activities</t>
  </si>
  <si>
    <t xml:space="preserve">    Payment For Purchase Of Fixed Assets</t>
  </si>
  <si>
    <t xml:space="preserve">    Net Cash From (Used In) Investing Activities</t>
  </si>
  <si>
    <t xml:space="preserve">    Net Cash From (Used In) Financing Activities</t>
  </si>
  <si>
    <t xml:space="preserve">    Net Increase (Decrease) In Cash And Cash Equivalent</t>
  </si>
  <si>
    <t>Financial Ratio</t>
  </si>
  <si>
    <t>Profitability Ratio</t>
  </si>
  <si>
    <t>GPM Q1</t>
  </si>
  <si>
    <t>GPM Q2</t>
  </si>
  <si>
    <t>GPM Q3</t>
  </si>
  <si>
    <t>GPM Q4</t>
  </si>
  <si>
    <t>GPM</t>
  </si>
  <si>
    <t>Selling Expense Q1</t>
  </si>
  <si>
    <t>Selling Expense Q2</t>
  </si>
  <si>
    <t>Selling Expense Q3</t>
  </si>
  <si>
    <t>Selling Expense Q4</t>
  </si>
  <si>
    <t>Selling Expense</t>
  </si>
  <si>
    <t>Admin Expense Q1</t>
  </si>
  <si>
    <t>Admin Expense Q2</t>
  </si>
  <si>
    <t>Admin Expense Q3</t>
  </si>
  <si>
    <t>Admin Expense Q4</t>
  </si>
  <si>
    <t>Admin Expense</t>
  </si>
  <si>
    <t>SG&amp;A Q1</t>
  </si>
  <si>
    <t>SG&amp;A Q2</t>
  </si>
  <si>
    <t>Stock Name</t>
  </si>
  <si>
    <t>Price</t>
  </si>
  <si>
    <t>SG&amp;A Q3</t>
  </si>
  <si>
    <t>SG&amp;A Q4</t>
  </si>
  <si>
    <t>Stock</t>
  </si>
  <si>
    <t>Forecast</t>
  </si>
  <si>
    <t>NPM Q1</t>
  </si>
  <si>
    <t>Rev.Growth</t>
  </si>
  <si>
    <t>NPM Q2</t>
  </si>
  <si>
    <t>Revenue</t>
  </si>
  <si>
    <t>NPM Q3</t>
  </si>
  <si>
    <t>Other Rev</t>
  </si>
  <si>
    <t>NPM Q4</t>
  </si>
  <si>
    <t>NPM</t>
  </si>
  <si>
    <t>ROA</t>
  </si>
  <si>
    <t>Selling Expense %</t>
  </si>
  <si>
    <t>ROIC</t>
  </si>
  <si>
    <t>ROE</t>
  </si>
  <si>
    <t>Admin Expense %</t>
  </si>
  <si>
    <t>Liquidity Ratio</t>
  </si>
  <si>
    <t>Current Ratio</t>
  </si>
  <si>
    <t>Quick Ratio</t>
  </si>
  <si>
    <t>Financial Cost</t>
  </si>
  <si>
    <t>Leverage Ratio</t>
  </si>
  <si>
    <t>Debt to Equity</t>
  </si>
  <si>
    <t>Tax %</t>
  </si>
  <si>
    <t>Debt to Net Profit</t>
  </si>
  <si>
    <t>Tax</t>
  </si>
  <si>
    <t>Efficiency Ratio</t>
  </si>
  <si>
    <t>Net Profit</t>
  </si>
  <si>
    <t>Collection Period</t>
  </si>
  <si>
    <t>Inventory Period</t>
  </si>
  <si>
    <t>NP Growth</t>
  </si>
  <si>
    <t>Payment Period</t>
  </si>
  <si>
    <t>Cash Cycle</t>
  </si>
  <si>
    <t>EPS</t>
  </si>
  <si>
    <t>Market Ratio</t>
  </si>
  <si>
    <t>Fwd P/E</t>
  </si>
  <si>
    <t>HS</t>
  </si>
  <si>
    <t>Listed Shares</t>
  </si>
  <si>
    <t>Common Shares</t>
  </si>
  <si>
    <t>Core P/E</t>
  </si>
  <si>
    <t>Common Shares Adjusted (M)</t>
  </si>
  <si>
    <t>Fair P/E</t>
  </si>
  <si>
    <t>Book Value / Share</t>
  </si>
  <si>
    <t>Dividend Yield</t>
  </si>
  <si>
    <t>Core Valuation</t>
  </si>
  <si>
    <t>EPS Growth</t>
  </si>
  <si>
    <t>DV</t>
  </si>
  <si>
    <t>Dividend (per Share)</t>
  </si>
  <si>
    <t>Dividend Per Share</t>
  </si>
  <si>
    <t>MOS</t>
  </si>
  <si>
    <t>Expected Return</t>
  </si>
  <si>
    <t>Dividend Payout Ratio</t>
  </si>
  <si>
    <t>Total Return</t>
  </si>
  <si>
    <t>Market Cap</t>
  </si>
  <si>
    <t>Fair Valuation</t>
  </si>
  <si>
    <t>P / BV</t>
  </si>
  <si>
    <t>P / E</t>
  </si>
  <si>
    <t>EV / EBITDA</t>
  </si>
  <si>
    <t>High</t>
  </si>
  <si>
    <t>Max Price</t>
  </si>
  <si>
    <t>Low</t>
  </si>
  <si>
    <t>Min Price</t>
  </si>
  <si>
    <t>Upside</t>
  </si>
  <si>
    <t>Average</t>
  </si>
  <si>
    <t>Downside Risk</t>
  </si>
  <si>
    <t>R:R</t>
  </si>
  <si>
    <t>จำนวน Store</t>
  </si>
  <si>
    <t>R:R   1:</t>
  </si>
  <si>
    <t>Size L</t>
  </si>
  <si>
    <t>เพิ่มมากี่สาขา</t>
  </si>
  <si>
    <t>Size Togo</t>
  </si>
  <si>
    <t>%GWT L</t>
  </si>
  <si>
    <t>%GWT Togo</t>
  </si>
  <si>
    <t>product House Brand %toRev</t>
  </si>
  <si>
    <t>rev structure</t>
  </si>
  <si>
    <t>รายได้จากการขายและบริการ</t>
  </si>
  <si>
    <t>รายได้อื่น ค่าเช่า</t>
  </si>
  <si>
    <t>รวมรายได้</t>
  </si>
  <si>
    <t>%rev structure</t>
  </si>
  <si>
    <t>รายได้ต่อสาขา L</t>
  </si>
  <si>
    <t>ยอดขายตามกลุ่มลูกค้า</t>
  </si>
  <si>
    <t>กลุ่มผู้รับเหมา (back-office/contractor)</t>
  </si>
  <si>
    <t>B2B</t>
  </si>
  <si>
    <t>การลงทุนภาครัฐ</t>
  </si>
  <si>
    <t>กลุ่มหน้าร้าน (POS/end-user)</t>
  </si>
  <si>
    <t>B2C</t>
  </si>
  <si>
    <t>สภาวะเศรษฐกิจ ราคาสินค้าเกษตร</t>
  </si>
  <si>
    <t>หนี้ครัวเรือน</t>
  </si>
  <si>
    <t>สัดส่วน</t>
  </si>
  <si>
    <t>ก่อสร้าง</t>
  </si>
  <si>
    <t>ซ่อมแซม</t>
  </si>
  <si>
    <t>ตกแต่ง</t>
  </si>
  <si>
    <t>สัดส่วน %ยอดขายรวม</t>
  </si>
  <si>
    <t>กลุ่มเหล็ก</t>
  </si>
  <si>
    <t>Brand</t>
  </si>
  <si>
    <t>วิธ๊การเพิ่มสัดส่วนHB</t>
  </si>
  <si>
    <t>House Brand</t>
  </si>
  <si>
    <t xml:space="preserve">การเพิ่มขึ้นของสาขาtogo </t>
  </si>
  <si>
    <t>&gt;มีสัดส่วน HB เยอะ</t>
  </si>
  <si>
    <t>GPM%</t>
  </si>
  <si>
    <t>&gt;ลดสัดส่วนเหล็กลง ลดความผันผวน</t>
  </si>
  <si>
    <t>%GPMรวม</t>
  </si>
  <si>
    <t>SSSG%</t>
  </si>
  <si>
    <t>sssg มีนาเป็นบวกแล้ว mid single digit</t>
  </si>
  <si>
    <t>top line บวก</t>
  </si>
  <si>
    <t>เดือนเมษา topline ขาย10วัน บวก10%</t>
  </si>
  <si>
    <t>sssg เมษาเป็นบวก mid single digit</t>
  </si>
  <si>
    <t>Y</t>
  </si>
  <si>
    <t>GPM q1 17.6</t>
  </si>
  <si>
    <t>Q2 คาดจะได้ gpm20%</t>
  </si>
  <si>
    <t>sssg บวกทุกภาค</t>
  </si>
  <si>
    <t>ลบ กทม ปริมณฑล B2cอย่างเดียว</t>
  </si>
  <si>
    <t xml:space="preserve">กทม B2B </t>
  </si>
  <si>
    <t>กทม เลยflat</t>
  </si>
  <si>
    <t xml:space="preserve">อุบล ยวกทั้ง B2C B2B </t>
  </si>
  <si>
    <t>ราคาพืชผลเกษตรดี</t>
  </si>
  <si>
    <t>คาด กำไร q1 250-260</t>
  </si>
  <si>
    <t>Q2 250</t>
  </si>
  <si>
    <t>ลำดับ</t>
  </si>
  <si>
    <t>สาขา</t>
  </si>
  <si>
    <t>ที่อยู่</t>
  </si>
  <si>
    <t>ภาค</t>
  </si>
  <si>
    <t>เปิดให้บริการ</t>
  </si>
  <si>
    <t>เปิดเมื่อ</t>
  </si>
  <si>
    <t>เปิดมาแล้ว</t>
  </si>
  <si>
    <t>พื้นที่ขาย (ตร.ม.)</t>
  </si>
  <si>
    <t>คลังสินค้า (ตร.ม.)</t>
  </si>
  <si>
    <t>จอดรถ (ตร.ม.)</t>
  </si>
  <si>
    <t>พื้นที่ขาย+คลัง (ตร.ม)</t>
  </si>
  <si>
    <t>SIZE format</t>
  </si>
  <si>
    <t>Area Apx</t>
  </si>
  <si>
    <t>อุบลราชธานี</t>
  </si>
  <si>
    <t>37-47 ถนนศรีมงคล ตำบลวารินชำราบ อำเภอวารินชำราบ จังหวัดอุบลราชธานี 34190</t>
  </si>
  <si>
    <t>ภาคตะวันออกเฉียงเหนือ</t>
  </si>
  <si>
    <t>ธันวาคม 2536</t>
  </si>
  <si>
    <t>XL</t>
  </si>
  <si>
    <t>apx 37500-65000</t>
  </si>
  <si>
    <t>นครราชสีมา</t>
  </si>
  <si>
    <t>412 หมู่ 2 ถนนราชสีมา-โชคชัย ตำบลหนองบัวศาลา อำเภอเมือง จังหวัดนครราชสีมา 30000</t>
  </si>
  <si>
    <t>กันยายน 2550</t>
  </si>
  <si>
    <t>รังสิต</t>
  </si>
  <si>
    <t>185/5 หมู่ 4 ถนนรังสิต-นครนายก ตำบลรังสิต อำเภอธัญบุรี จังหวัดปทุมธานี 12110</t>
  </si>
  <si>
    <t xml:space="preserve">กรุงเทพฯ และปริมณฑล </t>
  </si>
  <si>
    <t>กรกฎาคม 2553</t>
  </si>
  <si>
    <t>ขอนแก่น</t>
  </si>
  <si>
    <t>678 หมู่ 2 ถนนมิตรภาพ ตำบลศิลา อำเภอเมือง จังหวัดขอนแก่น 40000</t>
  </si>
  <si>
    <t>มิถุนายน 2555</t>
  </si>
  <si>
    <t>อุดรธานี</t>
  </si>
  <si>
    <t>888 หมู่ 11 บ้านท่าตูมทอง ถนนมิตรภาพ ตำบลหมูม่น อำเภอเมือง จังหวัดอุดรธานี 41000</t>
  </si>
  <si>
    <t>ธันวาคม 2556</t>
  </si>
  <si>
    <t>พระราม 2</t>
  </si>
  <si>
    <t>88/8 หมู่ 2 ถนนพระราม 2 ตำบลชัยมงคล อำเภอเมือง จังหวัดสมุทรสาคร 74000</t>
  </si>
  <si>
    <t>ธันวาคม 2557</t>
  </si>
  <si>
    <t>บางบัวทอง</t>
  </si>
  <si>
    <t>88 หมู่ 5 ถนนวงแหวนรอบนอก ตำบลละหาร อำเภอบางบัวทอง จังหวัดนนทบุรี 11110</t>
  </si>
  <si>
    <t>ตุลาคม 2558</t>
  </si>
  <si>
    <t>เชียงใหม่</t>
  </si>
  <si>
    <t>88/8 หมู่ที่ 3 ถนนซุปเปอร์ไฮเวย์ เชียงใหม่-ลำพูน ตำบลอุโมงค์ อำเภอเมือง จังหวัดลำพูน 51000</t>
  </si>
  <si>
    <t>ภาคเหนือ</t>
  </si>
  <si>
    <t>ธันวาคม 2558</t>
  </si>
  <si>
    <t>บางนา</t>
  </si>
  <si>
    <t>88/8 หมู่ที่ 5 ตำบลบางสมัคร อำเภอบางปะกง จังหวัดฉะเชิงเทรา 24180</t>
  </si>
  <si>
    <t>เมษายน 2561</t>
  </si>
  <si>
    <t>เพชรเกษม</t>
  </si>
  <si>
    <t>8/88 หมู่ที่ 11 ตำบลอ้อมน้อย อำเภอกระทุ่มแบน จังหวัดสมุทรสาคร 74130</t>
  </si>
  <si>
    <t>พฤศจิกายน 2562</t>
  </si>
  <si>
    <t>L</t>
  </si>
  <si>
    <t>apx 27000-34000</t>
  </si>
  <si>
    <t>สุรินทร์</t>
  </si>
  <si>
    <t>483 Moo 10, Nok MueangSubdistrict, Mueang District,Surin Province 32000</t>
  </si>
  <si>
    <t>27 กรกฎาคม 2563</t>
  </si>
  <si>
    <t>ระยอง มาบตาพุด</t>
  </si>
  <si>
    <t>Map Ta Phut Subdistrict, Mueang Rayong District,Rayong</t>
  </si>
  <si>
    <t xml:space="preserve">ภาคตะวันออก </t>
  </si>
  <si>
    <t>26 กันยายน 2563</t>
  </si>
  <si>
    <t>แหลมฉบัง</t>
  </si>
  <si>
    <t>88/111 ม.4 ต.บางละมุ่งอ.บางละมุ่ง จ.ชลบุรี</t>
  </si>
  <si>
    <t>มีนาคม 2564</t>
  </si>
  <si>
    <t>บ่อวิน</t>
  </si>
  <si>
    <t>88/888 ม.4 ต.มาบยางพร อ.ปลวกแดง จ.ระยอง</t>
  </si>
  <si>
    <t>มิถุนายน 2564</t>
  </si>
  <si>
    <t>ชลบุรี</t>
  </si>
  <si>
    <t>178 หมู่ 7 ต.หนองต้ำาลึงอ.พานทอง จ.ชลบุรี</t>
  </si>
  <si>
    <t>พฤศจิกายน 2564</t>
  </si>
  <si>
    <t>สุราษฎร์ธานี</t>
  </si>
  <si>
    <t>88/8 หม่่5 ถนนกาญจนวิถี ต.บางกุ้งอ.เม่ืองสุราษฎร็์ธาน้จ.สุราษฎร็์ธานี</t>
  </si>
  <si>
    <t>ภาคใต้</t>
  </si>
  <si>
    <t>ธันวาคม 2564</t>
  </si>
  <si>
    <t>หาดใหญ่</t>
  </si>
  <si>
    <t>388 ถนนกาญจนวณิชย์ ตำบลหาดใหญ่ อำเภอหาดใหญ่ จังหวัดสงขลา 90110</t>
  </si>
  <si>
    <t>มีนาคม 2565</t>
  </si>
  <si>
    <t>พิษณุโลก</t>
  </si>
  <si>
    <t>88/88 หมู่ 1 ตำบลบ้านกร่าง อำเภอเมืองพิษณุโลก จังหวัดพิษณุโลก 65000</t>
  </si>
  <si>
    <t>ภาคกลาง</t>
  </si>
  <si>
    <t>มิถุนายน 2565</t>
  </si>
  <si>
    <t>กาญจนบุรี</t>
  </si>
  <si>
    <t>88/88 หมู่ 13 ตำบลปากแพรก อำเภอกาญจนบุรี จังหวัดกาญจนบุรี 71000</t>
  </si>
  <si>
    <t>ภาคตะวันตก</t>
  </si>
  <si>
    <t>กรกฎาคม 2565</t>
  </si>
  <si>
    <t>บุรีรัมย์</t>
  </si>
  <si>
    <t>88/8 หมู่ 18 ตำบลกระสัง อำเภอเมืองบุรีรัมย์ จังหวัดบุรีรัมย์ 31000</t>
  </si>
  <si>
    <t>กันยายน 2565</t>
  </si>
  <si>
    <t>ชัยภูมิ</t>
  </si>
  <si>
    <t>88/88 หมู่ 6 ตำบลในเมือง อำเภอเมืองชัยภูมิ จังหวัดชัยภูมิ 36000</t>
  </si>
  <si>
    <t>พฤศจิกายน 2565</t>
  </si>
  <si>
    <t>เชียงราย</t>
  </si>
  <si>
    <t>888 หมู่ 2 ตั.ท่าสาย อ.เช่ียงราย จั.เช่ียงราย 57000</t>
  </si>
  <si>
    <t>26 สิงหาคม 2566</t>
  </si>
  <si>
    <t>อยุธยา</t>
  </si>
  <si>
    <t>88/8 หมู่ 2 ตั.คานหาม อ.อ้ทัย จั.นครศริีอย้ธุยา 13210</t>
  </si>
  <si>
    <t>30 กันยายน 2566</t>
  </si>
  <si>
    <t>บางพูน</t>
  </si>
  <si>
    <t>88/89 ตั.บางพูน่ อ.เม่องปิท้มธาน่ี จั.ปิท้มธาน่ี 12000</t>
  </si>
  <si>
    <t>22ธันวาคม 2566</t>
  </si>
  <si>
    <t>เทพารักษ์</t>
  </si>
  <si>
    <t>888 ม11 ต.บางพลีใหญ่ อ.บางพลี จ.สมุทรปราการ 10540</t>
  </si>
  <si>
    <t>กรกฎาคม 2568</t>
  </si>
  <si>
    <t>นครสวรรค์</t>
  </si>
  <si>
    <t> 888 ม. 8 ต.นครสวรรค อ.เมิองนครสวรรค จ.นครสวรรค 60000</t>
  </si>
  <si>
    <t>สิงหาคม 2568</t>
  </si>
  <si>
    <t>ภูเก็ต</t>
  </si>
  <si>
    <t>ธันวาคม 2568</t>
  </si>
  <si>
    <t>retail</t>
  </si>
  <si>
    <t>warehouse</t>
  </si>
  <si>
    <t>APX REV</t>
  </si>
  <si>
    <t>year 1</t>
  </si>
  <si>
    <t>แมคโคร จรัญ</t>
  </si>
  <si>
    <t>กรกฎาคม 2562</t>
  </si>
  <si>
    <t>year 2</t>
  </si>
  <si>
    <t>min</t>
  </si>
  <si>
    <t>max</t>
  </si>
  <si>
    <t>แมคโคร สาทร</t>
  </si>
  <si>
    <t>year 3</t>
  </si>
  <si>
    <t>REV</t>
  </si>
  <si>
    <t>mon-fri</t>
  </si>
  <si>
    <t>บิ๊กซี บางพลี</t>
  </si>
  <si>
    <t>sat-sun</t>
  </si>
  <si>
    <t>โลตัส โคราช</t>
  </si>
  <si>
    <t>ธันวาคม 2562</t>
  </si>
  <si>
    <t>พันธุ์ทิพย์พลาซ่า</t>
  </si>
  <si>
    <t>โลตัส บางนา</t>
  </si>
  <si>
    <t>คอสโมเมืองทอง</t>
  </si>
  <si>
    <t>ตลาดชัชวาลคลอง7</t>
  </si>
  <si>
    <t>ตลาดไทยสมบูรณ์รังสิตค.3</t>
  </si>
  <si>
    <t>ตลาดรวยทรัพย์บางพลี</t>
  </si>
  <si>
    <t>ตลาดไทยรุ่งทิพย์ คลองด่าน</t>
  </si>
  <si>
    <t>ตลาดทับยาว ลาดกระบัง</t>
  </si>
  <si>
    <t>ตลาดมารวย บึงคำพร้อย</t>
  </si>
  <si>
    <t>บางศรีเมือง นนทบุรี</t>
  </si>
  <si>
    <t>ท่าอิฐ นนทบุรี</t>
  </si>
  <si>
    <t>วัดกู้ นนทบุรี</t>
  </si>
  <si>
    <t>ซอยมังกร สมุทรปราการ</t>
  </si>
  <si>
    <t>แก้วอินทร์ นนทบุรี</t>
  </si>
  <si>
    <t>คลอง7ลำลูกกา</t>
  </si>
  <si>
    <t>คลอง4ลำลูกกา</t>
  </si>
  <si>
    <t>ทรัพย์พัฒนา สมุทรปราการ</t>
  </si>
  <si>
    <t>หนามแดง สมุทรปราการ</t>
  </si>
  <si>
    <t>ซอยพระเงิน นนทบุรี</t>
  </si>
  <si>
    <t>บ้านกล้วยไทรน้อย นนทบุรี</t>
  </si>
  <si>
    <t>อัจฉริยะประสิทธิ์ นนทบุรี</t>
  </si>
  <si>
    <t>วัดลาดปลาดุก นนทบุรี</t>
  </si>
  <si>
    <t>ประชาอุทิศ 90 สมุทรปราการ</t>
  </si>
  <si>
    <t>บางปลา สมุทรสารคร</t>
  </si>
  <si>
    <t>เฉลิมพระเกียติ ร9 ประเวศ</t>
  </si>
  <si>
    <t>ตลาดกิเลน นครปฐม</t>
  </si>
  <si>
    <t>สินสาคร สมุทรสาคร</t>
  </si>
  <si>
    <t>ราษฎร์พัฒนา - ร่มเกล้า</t>
  </si>
  <si>
    <t>Qละ 5สาขา</t>
  </si>
  <si>
    <t>มาเจริญ หนองแขม</t>
  </si>
  <si>
    <t>คลองหลวง ปทุมธานี</t>
  </si>
  <si>
    <t>สวนหลวง จ. สมุทรสาคร</t>
  </si>
  <si>
    <t>หทัยราษฎร์ กทม</t>
  </si>
  <si>
    <t>อันดับ</t>
  </si>
  <si>
    <t>จังหวัด</t>
  </si>
  <si>
    <t>พื้นที่ ตรม กม</t>
  </si>
  <si>
    <t>จำนวนประชากร 67</t>
  </si>
  <si>
    <t>จน บ้าน หลัง</t>
  </si>
  <si>
    <t>GPP</t>
  </si>
  <si>
    <t>GPP Per Capita</t>
  </si>
  <si>
    <t>ระยอง</t>
  </si>
  <si>
    <t>กรุงเทพมหานคร</t>
  </si>
  <si>
    <t>ฉะเชิงเทรา</t>
  </si>
  <si>
    <t>พระนครศรีอยุธยา</t>
  </si>
  <si>
    <t>สมุทรสาคร</t>
  </si>
  <si>
    <t>ปราจีนบุรี</t>
  </si>
  <si>
    <t>พังงา</t>
  </si>
  <si>
    <t>สระบุรี</t>
  </si>
  <si>
    <t>สมุทรปราการ</t>
  </si>
  <si>
    <t>นครปฐม</t>
  </si>
  <si>
    <t>จันทบุรี</t>
  </si>
  <si>
    <t>gdp per capita สูง</t>
  </si>
  <si>
    <t>กำลังซื้อสูงง</t>
  </si>
  <si>
    <t>สินค้าพรีเมี่ยมมากขึ้น สะดวกสบายมากขึ้น</t>
  </si>
  <si>
    <t>ปทุมธานี</t>
  </si>
  <si>
    <t>gdp per capita ต่ำ</t>
  </si>
  <si>
    <t>กำลังซื้อต่ำ</t>
  </si>
  <si>
    <t>สินค้าทั้วไป แมสๆ ราคาเข้าถึงได้</t>
  </si>
  <si>
    <t>ลำพูน</t>
  </si>
  <si>
    <t>ชุมพร</t>
  </si>
  <si>
    <t>ราชบุรี</t>
  </si>
  <si>
    <t>ประจวบคีรีขันธ์</t>
  </si>
  <si>
    <t>กระบี่</t>
  </si>
  <si>
    <t>นนทบุรี</t>
  </si>
  <si>
    <t>ตราด</t>
  </si>
  <si>
    <t>ชัยนาท</t>
  </si>
  <si>
    <t>กำแพงเพชร</t>
  </si>
  <si>
    <t>สมุทรสงคราม</t>
  </si>
  <si>
    <t>สงขลา</t>
  </si>
  <si>
    <t>สิงห์บุรี</t>
  </si>
  <si>
    <t>เพชรบุรี</t>
  </si>
  <si>
    <t>ลพบุรี</t>
  </si>
  <si>
    <t>ตาก</t>
  </si>
  <si>
    <t>อ่างทอง</t>
  </si>
  <si>
    <t>นครศรีธรรมราช</t>
  </si>
  <si>
    <t>นครนายก</t>
  </si>
  <si>
    <t>อุทัยธานี</t>
  </si>
  <si>
    <t>เลย</t>
  </si>
  <si>
    <t>สุพรรณบุรี</t>
  </si>
  <si>
    <t>ตรัง</t>
  </si>
  <si>
    <t>อุตรดิตถ์</t>
  </si>
  <si>
    <t>ยะลา</t>
  </si>
  <si>
    <t>หนองคาย</t>
  </si>
  <si>
    <t>สตูล</t>
  </si>
  <si>
    <t>ระนอง</t>
  </si>
  <si>
    <t>พะเยา</t>
  </si>
  <si>
    <t>พิจิตร</t>
  </si>
  <si>
    <t>เพชรบูรณ์</t>
  </si>
  <si>
    <t>ลำปาง</t>
  </si>
  <si>
    <t>นครพนม</t>
  </si>
  <si>
    <t>บึงกาฬ</t>
  </si>
  <si>
    <t>สุโขทัย</t>
  </si>
  <si>
    <t>มหาสารคาม</t>
  </si>
  <si>
    <t>พัทลุง</t>
  </si>
  <si>
    <t>ศรีสะเกษ</t>
  </si>
  <si>
    <t>แพร่</t>
  </si>
  <si>
    <t>อำนาจเจริญ</t>
  </si>
  <si>
    <t>น่าน</t>
  </si>
  <si>
    <t>กาฬสินธุ์</t>
  </si>
  <si>
    <t>ร้อยเอ็ด</t>
  </si>
  <si>
    <t>ปัตตานี</t>
  </si>
  <si>
    <t>สกลนคร</t>
  </si>
  <si>
    <t>สระแก้ว</t>
  </si>
  <si>
    <t>ยโสธร</t>
  </si>
  <si>
    <t>มุกดาหาร</t>
  </si>
  <si>
    <t>หนองบัวลำภู</t>
  </si>
  <si>
    <t>แม่ฮ่องสอน</t>
  </si>
  <si>
    <t>นราธิวาส</t>
  </si>
  <si>
    <t>Avg</t>
  </si>
  <si>
    <t>sum</t>
  </si>
  <si>
    <t>dohome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</si>
</sst>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#,##0,,"/>
    <numFmt numFmtId="167" formatCode="#,##0.000"/>
    <numFmt numFmtId="168" formatCode="0.0%"/>
    <numFmt numFmtId="169" formatCode="_(* #,##0_);_(* \(#,##0\);_(* &quot;-&quot;??_);_(@_)"/>
    <numFmt numFmtId="170" formatCode="[$-1870000]d/mm/yyyy;@"/>
  </numFmts>
  <fonts count="17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FF00"/>
      <name val="Aptos Narrow"/>
      <family val="2"/>
      <scheme val="minor"/>
    </font>
    <font>
      <b/>
      <sz val="12"/>
      <color rgb="FFFEE654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9"/>
      <color indexed="81"/>
      <name val="Tahoma"/>
      <family val="2"/>
    </font>
    <font>
      <b/>
      <sz val="10"/>
      <color theme="1"/>
      <name val="Arial"/>
      <family val="2"/>
    </font>
    <font>
      <b/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sz val="14"/>
      <color rgb="FF141413"/>
      <name val="Helvetica"/>
      <family val="2"/>
    </font>
    <font>
      <b/>
      <sz val="13.5"/>
      <color theme="1"/>
      <name val="Aptos Narrow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080808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E29C00"/>
        <bgColor indexed="64"/>
      </patternFill>
    </fill>
    <fill>
      <patternFill patternType="solid">
        <fgColor rgb="FF989800"/>
        <bgColor indexed="64"/>
      </patternFill>
    </fill>
    <fill>
      <patternFill patternType="solid">
        <fgColor rgb="FF005E00"/>
        <bgColor indexed="64"/>
      </patternFill>
    </fill>
    <fill>
      <patternFill patternType="solid">
        <fgColor rgb="FF60A5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6">
    <xf numFmtId="0" fontId="0" fillId="0" borderId="0"/>
    <xf numFmtId="0" fontId="1" fillId="0" borderId="0"/>
    <xf numFmtId="0" fontId="3" fillId="3" borderId="0" applyNumberFormat="0" applyBorder="0" applyAlignment="0" applyProtection="0">
      <alignment horizontal="center"/>
    </xf>
    <xf numFmtId="0" fontId="3" fillId="4" borderId="0" applyNumberFormat="0" applyBorder="0" applyAlignment="0" applyProtection="0">
      <alignment horizontal="center"/>
    </xf>
    <xf numFmtId="4" fontId="4" fillId="0" borderId="1" applyFont="0" applyFill="0" applyBorder="0" applyAlignment="0" applyProtection="0"/>
    <xf numFmtId="10" fontId="4" fillId="0" borderId="2" applyFont="0" applyFill="0" applyBorder="0" applyAlignment="0" applyProtection="0"/>
    <xf numFmtId="0" fontId="3" fillId="5" borderId="0" applyNumberFormat="0" applyBorder="0" applyAlignment="0" applyProtection="0">
      <alignment horizontal="center"/>
    </xf>
    <xf numFmtId="0" fontId="3" fillId="6" borderId="0" applyNumberFormat="0" applyBorder="0" applyAlignment="0" applyProtection="0">
      <alignment horizontal="center"/>
    </xf>
    <xf numFmtId="0" fontId="3" fillId="7" borderId="0" applyNumberFormat="0" applyBorder="0" applyAlignment="0" applyProtection="0">
      <alignment horizontal="center"/>
    </xf>
    <xf numFmtId="164" fontId="1" fillId="0" borderId="0" applyFont="0" applyFill="0" applyBorder="0" applyAlignment="0" applyProtection="0"/>
    <xf numFmtId="0" fontId="3" fillId="8" borderId="0" applyNumberFormat="0" applyBorder="0" applyAlignment="0" applyProtection="0">
      <alignment horizontal="center"/>
    </xf>
    <xf numFmtId="0" fontId="3" fillId="9" borderId="0" applyNumberFormat="0" applyBorder="0" applyAlignment="0" applyProtection="0">
      <alignment horizontal="center"/>
    </xf>
    <xf numFmtId="4" fontId="2" fillId="0" borderId="1" applyFont="0" applyFill="0" applyBorder="0" applyAlignment="0" applyProtection="0"/>
    <xf numFmtId="10" fontId="2" fillId="0" borderId="1" applyFont="0" applyFill="0" applyBorder="0" applyAlignment="0" applyProtection="0"/>
    <xf numFmtId="166" fontId="4" fillId="0" borderId="1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0" xfId="1" applyFont="1"/>
    <xf numFmtId="0" fontId="3" fillId="2" borderId="0" xfId="1" applyFont="1" applyFill="1" applyAlignment="1">
      <alignment horizontal="center"/>
    </xf>
    <xf numFmtId="0" fontId="3" fillId="3" borderId="0" xfId="2" applyAlignment="1">
      <alignment horizontal="center"/>
    </xf>
    <xf numFmtId="0" fontId="3" fillId="3" borderId="0" xfId="2" applyAlignment="1">
      <alignment horizontal="center"/>
    </xf>
    <xf numFmtId="0" fontId="3" fillId="4" borderId="0" xfId="3" applyAlignment="1">
      <alignment horizontal="center"/>
    </xf>
    <xf numFmtId="0" fontId="3" fillId="4" borderId="0" xfId="3" applyAlignment="1">
      <alignment horizontal="center"/>
    </xf>
    <xf numFmtId="4" fontId="2" fillId="0" borderId="1" xfId="4" applyFont="1" applyBorder="1"/>
    <xf numFmtId="10" fontId="2" fillId="0" borderId="2" xfId="5" applyFont="1" applyBorder="1"/>
    <xf numFmtId="0" fontId="3" fillId="3" borderId="3" xfId="2" applyBorder="1" applyAlignment="1">
      <alignment horizontal="center"/>
    </xf>
    <xf numFmtId="0" fontId="3" fillId="3" borderId="0" xfId="2" applyBorder="1" applyAlignment="1">
      <alignment horizontal="center"/>
    </xf>
    <xf numFmtId="4" fontId="2" fillId="0" borderId="4" xfId="4" applyFont="1" applyBorder="1"/>
    <xf numFmtId="0" fontId="3" fillId="5" borderId="0" xfId="6" applyAlignment="1">
      <alignment horizontal="center"/>
    </xf>
    <xf numFmtId="0" fontId="3" fillId="5" borderId="0" xfId="6" applyAlignment="1">
      <alignment horizontal="center"/>
    </xf>
    <xf numFmtId="0" fontId="3" fillId="6" borderId="0" xfId="7" applyAlignment="1">
      <alignment horizontal="center"/>
    </xf>
    <xf numFmtId="0" fontId="3" fillId="6" borderId="0" xfId="7" applyAlignment="1">
      <alignment horizontal="center"/>
    </xf>
    <xf numFmtId="0" fontId="3" fillId="7" borderId="0" xfId="8" applyAlignment="1">
      <alignment horizontal="center"/>
    </xf>
    <xf numFmtId="0" fontId="3" fillId="7" borderId="0" xfId="8" applyAlignment="1">
      <alignment horizontal="center"/>
    </xf>
    <xf numFmtId="164" fontId="2" fillId="0" borderId="2" xfId="9" applyFont="1" applyBorder="1"/>
    <xf numFmtId="0" fontId="3" fillId="8" borderId="0" xfId="10" applyAlignment="1">
      <alignment horizontal="center"/>
    </xf>
    <xf numFmtId="0" fontId="3" fillId="8" borderId="0" xfId="10" applyAlignment="1">
      <alignment horizontal="center"/>
    </xf>
    <xf numFmtId="0" fontId="3" fillId="9" borderId="0" xfId="11" applyAlignment="1">
      <alignment horizontal="center"/>
    </xf>
    <xf numFmtId="0" fontId="3" fillId="9" borderId="0" xfId="11" applyAlignment="1">
      <alignment horizontal="center"/>
    </xf>
    <xf numFmtId="4" fontId="2" fillId="0" borderId="2" xfId="4" applyFont="1" applyBorder="1"/>
    <xf numFmtId="0" fontId="3" fillId="4" borderId="3" xfId="3" applyBorder="1" applyAlignment="1">
      <alignment horizontal="center"/>
    </xf>
    <xf numFmtId="0" fontId="3" fillId="4" borderId="0" xfId="3" applyBorder="1" applyAlignment="1">
      <alignment horizontal="center"/>
    </xf>
    <xf numFmtId="10" fontId="2" fillId="0" borderId="0" xfId="5" applyFont="1" applyBorder="1"/>
    <xf numFmtId="4" fontId="2" fillId="0" borderId="2" xfId="12" applyFont="1" applyBorder="1"/>
    <xf numFmtId="0" fontId="3" fillId="10" borderId="0" xfId="11" applyFill="1" applyAlignment="1">
      <alignment horizontal="center"/>
    </xf>
    <xf numFmtId="0" fontId="3" fillId="10" borderId="0" xfId="11" applyFill="1" applyAlignment="1">
      <alignment horizontal="center"/>
    </xf>
    <xf numFmtId="10" fontId="2" fillId="0" borderId="1" xfId="13" applyFont="1" applyBorder="1"/>
    <xf numFmtId="10" fontId="2" fillId="0" borderId="4" xfId="13" applyFont="1" applyBorder="1"/>
    <xf numFmtId="10" fontId="2" fillId="0" borderId="5" xfId="13" applyFont="1" applyBorder="1"/>
    <xf numFmtId="0" fontId="2" fillId="0" borderId="0" xfId="1" applyFont="1" applyAlignment="1">
      <alignment horizontal="right"/>
    </xf>
    <xf numFmtId="0" fontId="2" fillId="0" borderId="2" xfId="1" applyFont="1" applyBorder="1" applyAlignment="1">
      <alignment horizontal="center"/>
    </xf>
    <xf numFmtId="0" fontId="3" fillId="2" borderId="2" xfId="1" applyFont="1" applyFill="1" applyBorder="1" applyAlignment="1">
      <alignment horizontal="left"/>
    </xf>
    <xf numFmtId="0" fontId="3" fillId="2" borderId="2" xfId="1" applyFont="1" applyFill="1" applyBorder="1" applyAlignment="1">
      <alignment horizontal="center"/>
    </xf>
    <xf numFmtId="0" fontId="3" fillId="4" borderId="2" xfId="3" applyBorder="1" applyAlignment="1"/>
    <xf numFmtId="10" fontId="5" fillId="4" borderId="2" xfId="5" applyFont="1" applyFill="1" applyBorder="1" applyAlignment="1"/>
    <xf numFmtId="4" fontId="3" fillId="4" borderId="2" xfId="12" applyFont="1" applyFill="1" applyBorder="1" applyAlignment="1"/>
    <xf numFmtId="4" fontId="5" fillId="4" borderId="2" xfId="12" applyFont="1" applyFill="1" applyBorder="1" applyAlignment="1"/>
    <xf numFmtId="0" fontId="3" fillId="9" borderId="2" xfId="11" applyBorder="1" applyAlignment="1"/>
    <xf numFmtId="10" fontId="5" fillId="9" borderId="2" xfId="13" applyFont="1" applyFill="1" applyBorder="1" applyAlignment="1"/>
    <xf numFmtId="4" fontId="3" fillId="9" borderId="2" xfId="12" applyFont="1" applyFill="1" applyBorder="1" applyAlignment="1"/>
    <xf numFmtId="0" fontId="3" fillId="5" borderId="2" xfId="6" applyBorder="1" applyAlignment="1"/>
    <xf numFmtId="10" fontId="5" fillId="5" borderId="2" xfId="13" applyFont="1" applyFill="1" applyBorder="1" applyAlignment="1"/>
    <xf numFmtId="10" fontId="2" fillId="0" borderId="2" xfId="13" applyFont="1" applyBorder="1"/>
    <xf numFmtId="4" fontId="3" fillId="5" borderId="2" xfId="12" applyFont="1" applyFill="1" applyBorder="1" applyAlignment="1"/>
    <xf numFmtId="4" fontId="2" fillId="0" borderId="1" xfId="12" applyFont="1" applyBorder="1"/>
    <xf numFmtId="4" fontId="5" fillId="5" borderId="2" xfId="12" applyFont="1" applyFill="1" applyBorder="1" applyAlignment="1"/>
    <xf numFmtId="10" fontId="6" fillId="5" borderId="2" xfId="6" applyNumberFormat="1" applyFont="1" applyBorder="1" applyAlignment="1"/>
    <xf numFmtId="4" fontId="3" fillId="5" borderId="2" xfId="6" applyNumberFormat="1" applyBorder="1" applyAlignment="1"/>
    <xf numFmtId="10" fontId="3" fillId="9" borderId="2" xfId="13" applyFont="1" applyFill="1" applyBorder="1" applyAlignment="1"/>
    <xf numFmtId="0" fontId="3" fillId="6" borderId="2" xfId="7" applyBorder="1" applyAlignment="1"/>
    <xf numFmtId="4" fontId="3" fillId="6" borderId="2" xfId="7" applyNumberFormat="1" applyBorder="1" applyAlignment="1"/>
    <xf numFmtId="165" fontId="3" fillId="6" borderId="2" xfId="7" applyNumberFormat="1" applyBorder="1" applyAlignment="1"/>
    <xf numFmtId="166" fontId="2" fillId="0" borderId="1" xfId="14" applyFont="1" applyBorder="1"/>
    <xf numFmtId="1" fontId="7" fillId="6" borderId="2" xfId="7" applyNumberFormat="1" applyFont="1" applyBorder="1" applyAlignment="1"/>
    <xf numFmtId="1" fontId="3" fillId="6" borderId="2" xfId="7" applyNumberFormat="1" applyBorder="1" applyAlignment="1"/>
    <xf numFmtId="164" fontId="2" fillId="0" borderId="1" xfId="9" applyFont="1" applyBorder="1"/>
    <xf numFmtId="10" fontId="7" fillId="6" borderId="2" xfId="13" applyFont="1" applyFill="1" applyBorder="1" applyAlignment="1"/>
    <xf numFmtId="10" fontId="3" fillId="6" borderId="2" xfId="13" applyFont="1" applyFill="1" applyBorder="1" applyAlignment="1"/>
    <xf numFmtId="0" fontId="3" fillId="10" borderId="2" xfId="1" applyFont="1" applyFill="1" applyBorder="1" applyAlignment="1">
      <alignment horizontal="left"/>
    </xf>
    <xf numFmtId="4" fontId="3" fillId="4" borderId="2" xfId="3" applyNumberFormat="1" applyBorder="1" applyAlignment="1"/>
    <xf numFmtId="167" fontId="2" fillId="0" borderId="1" xfId="1" applyNumberFormat="1" applyFont="1" applyBorder="1"/>
    <xf numFmtId="10" fontId="3" fillId="4" borderId="2" xfId="13" applyFont="1" applyFill="1" applyBorder="1" applyAlignment="1"/>
    <xf numFmtId="10" fontId="2" fillId="0" borderId="1" xfId="5" applyFont="1" applyBorder="1"/>
    <xf numFmtId="164" fontId="2" fillId="0" borderId="1" xfId="1" applyNumberFormat="1" applyFont="1" applyBorder="1"/>
    <xf numFmtId="2" fontId="2" fillId="0" borderId="1" xfId="1" applyNumberFormat="1" applyFont="1" applyBorder="1"/>
    <xf numFmtId="10" fontId="3" fillId="6" borderId="2" xfId="7" applyNumberFormat="1" applyBorder="1" applyAlignment="1"/>
    <xf numFmtId="10" fontId="3" fillId="5" borderId="2" xfId="6" applyNumberFormat="1" applyBorder="1" applyAlignment="1"/>
    <xf numFmtId="2" fontId="2" fillId="0" borderId="4" xfId="1" applyNumberFormat="1" applyFont="1" applyBorder="1"/>
    <xf numFmtId="0" fontId="7" fillId="0" borderId="0" xfId="1" applyFont="1"/>
    <xf numFmtId="0" fontId="2" fillId="0" borderId="0" xfId="1" applyFont="1" applyAlignment="1">
      <alignment horizontal="center"/>
    </xf>
    <xf numFmtId="49" fontId="2" fillId="0" borderId="0" xfId="1" applyNumberFormat="1" applyFont="1" applyAlignment="1">
      <alignment horizontal="right"/>
    </xf>
    <xf numFmtId="164" fontId="2" fillId="0" borderId="0" xfId="9" applyFont="1" applyAlignment="1">
      <alignment horizontal="center"/>
    </xf>
    <xf numFmtId="0" fontId="2" fillId="11" borderId="2" xfId="1" applyFont="1" applyFill="1" applyBorder="1"/>
    <xf numFmtId="0" fontId="2" fillId="11" borderId="0" xfId="1" applyFont="1" applyFill="1"/>
    <xf numFmtId="0" fontId="2" fillId="0" borderId="2" xfId="1" applyFont="1" applyBorder="1"/>
    <xf numFmtId="0" fontId="8" fillId="0" borderId="0" xfId="1" applyFont="1"/>
    <xf numFmtId="9" fontId="2" fillId="0" borderId="0" xfId="15" applyFont="1"/>
    <xf numFmtId="168" fontId="2" fillId="0" borderId="0" xfId="1" applyNumberFormat="1" applyFont="1"/>
    <xf numFmtId="168" fontId="2" fillId="0" borderId="0" xfId="15" applyNumberFormat="1" applyFont="1"/>
    <xf numFmtId="10" fontId="2" fillId="0" borderId="0" xfId="1" applyNumberFormat="1" applyFont="1"/>
    <xf numFmtId="0" fontId="2" fillId="11" borderId="0" xfId="1" applyFont="1" applyFill="1" applyAlignment="1">
      <alignment horizontal="center"/>
    </xf>
    <xf numFmtId="164" fontId="2" fillId="0" borderId="0" xfId="9" applyFont="1"/>
    <xf numFmtId="164" fontId="2" fillId="0" borderId="6" xfId="9" applyFont="1" applyBorder="1"/>
    <xf numFmtId="168" fontId="2" fillId="0" borderId="6" xfId="15" applyNumberFormat="1" applyFont="1" applyBorder="1"/>
    <xf numFmtId="43" fontId="2" fillId="0" borderId="0" xfId="1" applyNumberFormat="1" applyFont="1"/>
    <xf numFmtId="168" fontId="2" fillId="0" borderId="2" xfId="15" applyNumberFormat="1" applyFont="1" applyBorder="1"/>
    <xf numFmtId="168" fontId="2" fillId="11" borderId="2" xfId="15" applyNumberFormat="1" applyFont="1" applyFill="1" applyBorder="1"/>
    <xf numFmtId="0" fontId="10" fillId="0" borderId="0" xfId="1" applyFont="1" applyAlignment="1">
      <alignment horizontal="center"/>
    </xf>
    <xf numFmtId="169" fontId="11" fillId="0" borderId="0" xfId="9" applyNumberFormat="1" applyFont="1" applyAlignment="1">
      <alignment horizontal="center"/>
    </xf>
    <xf numFmtId="0" fontId="11" fillId="0" borderId="0" xfId="1" applyFont="1" applyAlignment="1">
      <alignment horizontal="center"/>
    </xf>
    <xf numFmtId="0" fontId="12" fillId="0" borderId="0" xfId="1" applyFont="1"/>
    <xf numFmtId="0" fontId="1" fillId="0" borderId="0" xfId="1"/>
    <xf numFmtId="170" fontId="12" fillId="0" borderId="0" xfId="1" applyNumberFormat="1" applyFont="1"/>
    <xf numFmtId="0" fontId="1" fillId="0" borderId="0" xfId="1" applyAlignment="1">
      <alignment horizontal="right"/>
    </xf>
    <xf numFmtId="3" fontId="12" fillId="0" borderId="0" xfId="1" applyNumberFormat="1" applyFont="1"/>
    <xf numFmtId="169" fontId="0" fillId="0" borderId="0" xfId="9" applyNumberFormat="1" applyFont="1"/>
    <xf numFmtId="0" fontId="13" fillId="0" borderId="0" xfId="1" applyFont="1" applyAlignment="1">
      <alignment horizontal="center"/>
    </xf>
    <xf numFmtId="0" fontId="13" fillId="0" borderId="0" xfId="1" applyFont="1"/>
    <xf numFmtId="169" fontId="14" fillId="0" borderId="0" xfId="9" applyNumberFormat="1" applyFont="1"/>
    <xf numFmtId="169" fontId="13" fillId="0" borderId="0" xfId="9" applyNumberFormat="1" applyFont="1"/>
    <xf numFmtId="0" fontId="1" fillId="0" borderId="0" xfId="1" applyAlignment="1">
      <alignment horizontal="center"/>
    </xf>
    <xf numFmtId="0" fontId="1" fillId="0" borderId="0" xfId="1" applyAlignment="1">
      <alignment wrapText="1"/>
    </xf>
    <xf numFmtId="170" fontId="1" fillId="0" borderId="0" xfId="1" applyNumberFormat="1"/>
    <xf numFmtId="0" fontId="15" fillId="0" borderId="0" xfId="1" applyFont="1"/>
    <xf numFmtId="164" fontId="0" fillId="0" borderId="0" xfId="9" applyFont="1"/>
    <xf numFmtId="164" fontId="1" fillId="0" borderId="0" xfId="1" applyNumberFormat="1"/>
    <xf numFmtId="0" fontId="1" fillId="0" borderId="0" xfId="1" applyAlignment="1">
      <alignment horizontal="left"/>
    </xf>
    <xf numFmtId="164" fontId="0" fillId="0" borderId="0" xfId="9" applyFont="1" applyAlignment="1">
      <alignment horizontal="center"/>
    </xf>
    <xf numFmtId="3" fontId="13" fillId="0" borderId="0" xfId="1" applyNumberFormat="1" applyFont="1"/>
    <xf numFmtId="3" fontId="1" fillId="0" borderId="0" xfId="1" applyNumberFormat="1"/>
    <xf numFmtId="0" fontId="16" fillId="0" borderId="0" xfId="1" applyFont="1"/>
    <xf numFmtId="169" fontId="1" fillId="0" borderId="0" xfId="1" applyNumberFormat="1"/>
  </cellXfs>
  <cellStyles count="16">
    <cellStyle name="% 2 Decimal" xfId="13" xr:uid="{82D11B8D-6A2A-4073-A7D0-5DB580D087B9}"/>
    <cellStyle name="% 2 Decimal - 2" xfId="5" xr:uid="{8B83BBBD-8297-4F7B-AFF1-661E74040EA1}"/>
    <cellStyle name="/1m" xfId="14" xr:uid="{12FB02F9-AAE1-4B22-B79D-E9C3F608EF7B}"/>
    <cellStyle name="Blue - 1" xfId="2" xr:uid="{D3ED779F-FD97-4A4F-8E10-213D59DB5DC8}"/>
    <cellStyle name="Blue - 2" xfId="3" xr:uid="{5D71B42A-0128-4C15-8ACD-41F75F23447E}"/>
    <cellStyle name="Green 1" xfId="10" xr:uid="{BC819F16-68D3-4650-8452-F3AD072756F5}"/>
    <cellStyle name="Green 2" xfId="11" xr:uid="{6D9D32A1-4EFD-4800-9601-35BC57F2C552}"/>
    <cellStyle name="Norm 2 Digit" xfId="12" xr:uid="{A173D066-D31F-40E6-911F-37277E0D04D4}"/>
    <cellStyle name="Norm 2 Digit - 2" xfId="4" xr:uid="{6DC7AAA4-372B-4723-A4DD-421475E1D6F8}"/>
    <cellStyle name="Red 1" xfId="6" xr:uid="{28AC9A9C-C3CF-427A-A96B-BFA6ED16FF36}"/>
    <cellStyle name="Red 2" xfId="7" xr:uid="{ABAAC75A-0142-4D53-988A-070759CA1536}"/>
    <cellStyle name="Red 3" xfId="8" xr:uid="{90DE9F56-0E66-47EB-B7CA-69854C8209FB}"/>
    <cellStyle name="จุลภาค 2" xfId="9" xr:uid="{1357B9EA-0E75-426F-A721-2A2DA25A2B70}"/>
    <cellStyle name="ปกติ" xfId="0" builtinId="0"/>
    <cellStyle name="ปกติ 2" xfId="1" xr:uid="{D2A7902D-146D-4411-B3E6-4FFB39460F05}"/>
    <cellStyle name="เปอร์เซ็นต์ 2" xfId="15" xr:uid="{F1358A24-9019-4D20-BAA9-DB2E71AD3D0E}"/>
  </cellStyles>
  <dxfs count="81"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971550</xdr:colOff>
      <xdr:row>360</xdr:row>
      <xdr:rowOff>12700</xdr:rowOff>
    </xdr:from>
    <xdr:to>
      <xdr:col>33</xdr:col>
      <xdr:colOff>607272</xdr:colOff>
      <xdr:row>395</xdr:row>
      <xdr:rowOff>194683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8F0D034C-EA4E-48B6-B317-C16D00262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74225" y="69621400"/>
          <a:ext cx="6036522" cy="7220958"/>
        </a:xfrm>
        <a:prstGeom prst="rect">
          <a:avLst/>
        </a:prstGeom>
      </xdr:spPr>
    </xdr:pic>
    <xdr:clientData/>
  </xdr:twoCellAnchor>
  <xdr:twoCellAnchor editAs="oneCell">
    <xdr:from>
      <xdr:col>28</xdr:col>
      <xdr:colOff>255937</xdr:colOff>
      <xdr:row>307</xdr:row>
      <xdr:rowOff>57149</xdr:rowOff>
    </xdr:from>
    <xdr:to>
      <xdr:col>37</xdr:col>
      <xdr:colOff>42248</xdr:colOff>
      <xdr:row>344</xdr:row>
      <xdr:rowOff>123825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01E12E9-AA70-4ACB-B02B-F0A2FA7D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011412" y="59064524"/>
          <a:ext cx="5272711" cy="74676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63500</xdr:colOff>
      <xdr:row>1</xdr:row>
      <xdr:rowOff>177800</xdr:rowOff>
    </xdr:from>
    <xdr:to>
      <xdr:col>25</xdr:col>
      <xdr:colOff>406400</xdr:colOff>
      <xdr:row>29</xdr:row>
      <xdr:rowOff>810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BED42C-7D66-4CCC-9903-7184C781C6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856325" y="368300"/>
          <a:ext cx="7200900" cy="5642785"/>
        </a:xfrm>
        <a:prstGeom prst="rect">
          <a:avLst/>
        </a:prstGeom>
      </xdr:spPr>
    </xdr:pic>
    <xdr:clientData/>
  </xdr:twoCellAnchor>
  <xdr:twoCellAnchor editAs="oneCell">
    <xdr:from>
      <xdr:col>16</xdr:col>
      <xdr:colOff>368300</xdr:colOff>
      <xdr:row>31</xdr:row>
      <xdr:rowOff>76200</xdr:rowOff>
    </xdr:from>
    <xdr:to>
      <xdr:col>25</xdr:col>
      <xdr:colOff>711200</xdr:colOff>
      <xdr:row>57</xdr:row>
      <xdr:rowOff>175435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D12932D-9272-4F39-86B1-F412DB070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161125" y="5991225"/>
          <a:ext cx="7200900" cy="552848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57</xdr:row>
      <xdr:rowOff>0</xdr:rowOff>
    </xdr:from>
    <xdr:to>
      <xdr:col>22</xdr:col>
      <xdr:colOff>342900</xdr:colOff>
      <xdr:row>83</xdr:row>
      <xdr:rowOff>80185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F437A09-1C9F-41C0-B259-C794BED81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506825" y="10868025"/>
          <a:ext cx="7200900" cy="5528485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3</xdr:row>
      <xdr:rowOff>0</xdr:rowOff>
    </xdr:from>
    <xdr:to>
      <xdr:col>35</xdr:col>
      <xdr:colOff>342900</xdr:colOff>
      <xdr:row>30</xdr:row>
      <xdr:rowOff>166358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05E78C-9B18-4DB1-8541-6E0743634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6412825" y="571500"/>
          <a:ext cx="7200900" cy="57765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DA6C1-8255-4AE4-824E-9CFAEE8AD1CA}">
  <sheetPr codeName="Sheet10"/>
  <dimension ref="A1:AB411"/>
  <sheetViews>
    <sheetView tabSelected="1" workbookViewId="0">
      <pane ySplit="1" topLeftCell="A340" activePane="bottomLeft" state="frozen"/>
      <selection activeCell="U394" sqref="U394"/>
      <selection pane="bottomLeft" activeCell="X305" sqref="X305"/>
    </sheetView>
  </sheetViews>
  <sheetFormatPr defaultColWidth="8" defaultRowHeight="15.75" x14ac:dyDescent="0.25"/>
  <cols>
    <col min="1" max="1" width="3.25" style="1" customWidth="1"/>
    <col min="2" max="2" width="21.375" style="1" customWidth="1"/>
    <col min="3" max="7" width="8.125" style="1" bestFit="1" customWidth="1"/>
    <col min="8" max="8" width="10.25" style="1" customWidth="1"/>
    <col min="9" max="16" width="11.25" style="1" bestFit="1" customWidth="1"/>
    <col min="17" max="17" width="10.375" style="1" customWidth="1"/>
    <col min="18" max="18" width="11.25" style="1" bestFit="1" customWidth="1"/>
    <col min="19" max="20" width="10.875" style="1" customWidth="1"/>
    <col min="21" max="21" width="8" style="1"/>
    <col min="22" max="22" width="29.125" style="1" bestFit="1" customWidth="1"/>
    <col min="23" max="23" width="8" style="1"/>
    <col min="24" max="24" width="28" style="1" customWidth="1"/>
    <col min="25" max="25" width="11.625" style="1" customWidth="1"/>
    <col min="26" max="26" width="11.25" style="1" customWidth="1"/>
    <col min="27" max="27" width="9.625" style="1" customWidth="1"/>
    <col min="28" max="28" width="10.375" style="1" customWidth="1"/>
    <col min="29" max="16384" width="8" style="1"/>
  </cols>
  <sheetData>
    <row r="1" spans="1:22" x14ac:dyDescent="0.25">
      <c r="C1" s="2">
        <v>2008</v>
      </c>
      <c r="D1" s="2">
        <v>2009</v>
      </c>
      <c r="E1" s="2">
        <v>2010</v>
      </c>
      <c r="F1" s="2">
        <v>2011</v>
      </c>
      <c r="G1" s="2">
        <v>2012</v>
      </c>
      <c r="H1" s="2">
        <v>2013</v>
      </c>
      <c r="I1" s="2">
        <v>2014</v>
      </c>
      <c r="J1" s="2">
        <v>2015</v>
      </c>
      <c r="K1" s="2">
        <v>2016</v>
      </c>
      <c r="L1" s="2">
        <v>2017</v>
      </c>
      <c r="M1" s="2">
        <v>2018</v>
      </c>
      <c r="N1" s="2">
        <v>2019</v>
      </c>
      <c r="O1" s="2">
        <v>2020</v>
      </c>
      <c r="P1" s="2">
        <v>2021</v>
      </c>
      <c r="Q1" s="2">
        <v>2022</v>
      </c>
      <c r="R1" s="2">
        <v>2023</v>
      </c>
      <c r="S1" s="2">
        <v>2024</v>
      </c>
      <c r="T1" s="2">
        <v>2025</v>
      </c>
    </row>
    <row r="2" spans="1:22" x14ac:dyDescent="0.25">
      <c r="C2" s="3" t="s">
        <v>0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4"/>
    </row>
    <row r="3" spans="1:22" x14ac:dyDescent="0.25">
      <c r="C3" s="5" t="s">
        <v>1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1:22" x14ac:dyDescent="0.25">
      <c r="A4" s="1" t="s">
        <v>2</v>
      </c>
      <c r="B4" s="1" t="s">
        <v>1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>
        <v>167.27512999999999</v>
      </c>
      <c r="O4" s="7">
        <v>80.424499999999995</v>
      </c>
      <c r="P4" s="7">
        <v>223.01900000000001</v>
      </c>
      <c r="Q4" s="7">
        <v>124.274</v>
      </c>
      <c r="R4" s="7">
        <v>153.863</v>
      </c>
      <c r="S4" s="7">
        <v>202.36199999999999</v>
      </c>
      <c r="T4" s="7">
        <v>141.21199999999999</v>
      </c>
      <c r="V4" s="1" t="s">
        <v>3</v>
      </c>
    </row>
    <row r="5" spans="1:22" x14ac:dyDescent="0.25"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>
        <v>133.66995</v>
      </c>
      <c r="O5" s="7">
        <v>260.93311</v>
      </c>
      <c r="P5" s="7">
        <v>148.155</v>
      </c>
      <c r="Q5" s="7">
        <v>128.83600000000001</v>
      </c>
      <c r="R5" s="7">
        <v>152.83600000000001</v>
      </c>
      <c r="S5" s="7">
        <v>208.559</v>
      </c>
      <c r="T5" s="7">
        <v>302.36900000000003</v>
      </c>
      <c r="V5" s="1" t="s">
        <v>4</v>
      </c>
    </row>
    <row r="6" spans="1:22" x14ac:dyDescent="0.25"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>
        <v>143.14085</v>
      </c>
      <c r="O6" s="7">
        <v>176.93645000000001</v>
      </c>
      <c r="P6" s="7">
        <v>139.70099999999999</v>
      </c>
      <c r="Q6" s="7">
        <v>146.023</v>
      </c>
      <c r="R6" s="7">
        <v>158.37200000000001</v>
      </c>
      <c r="S6" s="7">
        <v>202.67400000000001</v>
      </c>
      <c r="T6" s="7">
        <v>145.72499999999999</v>
      </c>
      <c r="V6" s="1" t="s">
        <v>5</v>
      </c>
    </row>
    <row r="7" spans="1:22" x14ac:dyDescent="0.25">
      <c r="C7" s="7"/>
      <c r="D7" s="7"/>
      <c r="E7" s="7"/>
      <c r="F7" s="7"/>
      <c r="G7" s="7"/>
      <c r="H7" s="7"/>
      <c r="I7" s="7"/>
      <c r="J7" s="7"/>
      <c r="K7" s="7"/>
      <c r="L7" s="7"/>
      <c r="M7" s="7">
        <v>167.13592</v>
      </c>
      <c r="N7" s="7">
        <v>204.01641000000001</v>
      </c>
      <c r="O7" s="7">
        <v>99.51849</v>
      </c>
      <c r="P7" s="7">
        <v>301.04651000000001</v>
      </c>
      <c r="Q7" s="7">
        <v>160.31929</v>
      </c>
      <c r="R7" s="7">
        <v>296.04399000000001</v>
      </c>
      <c r="S7" s="7">
        <v>124.36772000000001</v>
      </c>
      <c r="T7" s="7">
        <v>144.84083999999999</v>
      </c>
      <c r="V7" s="1" t="s">
        <v>6</v>
      </c>
    </row>
    <row r="8" spans="1:22" x14ac:dyDescent="0.25">
      <c r="C8" s="8" t="str">
        <f t="shared" ref="C8:T8" si="0">IFERROR(C7/C55,IFERROR(C6/C54,IFERROR(C5/C53,IFERROR(C4/C52,"-"))))</f>
        <v>-</v>
      </c>
      <c r="D8" s="8" t="str">
        <f t="shared" si="0"/>
        <v>-</v>
      </c>
      <c r="E8" s="8" t="str">
        <f t="shared" si="0"/>
        <v>-</v>
      </c>
      <c r="F8" s="8" t="str">
        <f t="shared" si="0"/>
        <v>-</v>
      </c>
      <c r="G8" s="8" t="str">
        <f t="shared" si="0"/>
        <v>-</v>
      </c>
      <c r="H8" s="8" t="str">
        <f t="shared" si="0"/>
        <v>-</v>
      </c>
      <c r="I8" s="8" t="str">
        <f t="shared" si="0"/>
        <v>-</v>
      </c>
      <c r="J8" s="8" t="str">
        <f t="shared" si="0"/>
        <v>-</v>
      </c>
      <c r="K8" s="8" t="str">
        <f t="shared" si="0"/>
        <v>-</v>
      </c>
      <c r="L8" s="8" t="str">
        <f t="shared" si="0"/>
        <v>-</v>
      </c>
      <c r="M8" s="8">
        <f t="shared" si="0"/>
        <v>1.0023363499004538E-2</v>
      </c>
      <c r="N8" s="8">
        <f t="shared" si="0"/>
        <v>1.1239512865718077E-2</v>
      </c>
      <c r="O8" s="8">
        <f t="shared" si="0"/>
        <v>4.7925686843458539E-3</v>
      </c>
      <c r="P8" s="8">
        <f t="shared" si="0"/>
        <v>1.105710963799663E-2</v>
      </c>
      <c r="Q8" s="8">
        <f t="shared" si="0"/>
        <v>4.8117873816226177E-3</v>
      </c>
      <c r="R8" s="8">
        <f t="shared" si="0"/>
        <v>8.7115979863163703E-3</v>
      </c>
      <c r="S8" s="8">
        <f t="shared" si="0"/>
        <v>3.7051674426474336E-3</v>
      </c>
      <c r="T8" s="8">
        <f t="shared" si="0"/>
        <v>4.2220011954775989E-3</v>
      </c>
      <c r="V8" s="1" t="s">
        <v>7</v>
      </c>
    </row>
    <row r="9" spans="1:22" x14ac:dyDescent="0.25">
      <c r="C9" s="5" t="s">
        <v>8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6"/>
    </row>
    <row r="10" spans="1:22" x14ac:dyDescent="0.25">
      <c r="A10" s="1" t="s">
        <v>2</v>
      </c>
      <c r="B10" s="1" t="s">
        <v>8</v>
      </c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>
        <v>6.522E-2</v>
      </c>
      <c r="O10" s="7">
        <v>6.5860000000000002E-2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V10" s="1" t="s">
        <v>3</v>
      </c>
    </row>
    <row r="11" spans="1:22" x14ac:dyDescent="0.25"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>
        <v>6.5509999999999999E-2</v>
      </c>
      <c r="O11" s="7">
        <v>0</v>
      </c>
      <c r="P11" s="7">
        <v>0</v>
      </c>
      <c r="Q11" s="7">
        <v>0</v>
      </c>
      <c r="R11" s="7">
        <v>0</v>
      </c>
      <c r="S11" s="7">
        <v>0</v>
      </c>
      <c r="T11" s="7">
        <v>0</v>
      </c>
      <c r="V11" s="1" t="s">
        <v>4</v>
      </c>
    </row>
    <row r="12" spans="1:22" x14ac:dyDescent="0.25"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>
        <v>6.5540000000000001E-2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V12" s="1" t="s">
        <v>5</v>
      </c>
    </row>
    <row r="13" spans="1:22" x14ac:dyDescent="0.25">
      <c r="C13" s="7"/>
      <c r="D13" s="7"/>
      <c r="E13" s="7"/>
      <c r="F13" s="7"/>
      <c r="G13" s="7"/>
      <c r="H13" s="7"/>
      <c r="I13" s="7"/>
      <c r="J13" s="7"/>
      <c r="K13" s="7"/>
      <c r="L13" s="7"/>
      <c r="M13" s="7">
        <v>6.5180000000000002E-2</v>
      </c>
      <c r="N13" s="7">
        <v>6.583E-2</v>
      </c>
      <c r="O13" s="7">
        <v>0</v>
      </c>
      <c r="P13" s="7">
        <v>0</v>
      </c>
      <c r="Q13" s="7">
        <v>0</v>
      </c>
      <c r="R13" s="7">
        <v>0</v>
      </c>
      <c r="S13" s="7">
        <v>0</v>
      </c>
      <c r="T13" s="7">
        <v>0</v>
      </c>
      <c r="V13" s="1" t="s">
        <v>6</v>
      </c>
    </row>
    <row r="14" spans="1:22" x14ac:dyDescent="0.25">
      <c r="C14" s="8" t="str">
        <f t="shared" ref="C14:T14" si="1">IFERROR(C13/C55,IFERROR(C12/C54,IFERROR(C11/C53,IFERROR(C10/C52,"-"))))</f>
        <v>-</v>
      </c>
      <c r="D14" s="8" t="str">
        <f t="shared" si="1"/>
        <v>-</v>
      </c>
      <c r="E14" s="8" t="str">
        <f t="shared" si="1"/>
        <v>-</v>
      </c>
      <c r="F14" s="8" t="str">
        <f t="shared" si="1"/>
        <v>-</v>
      </c>
      <c r="G14" s="8" t="str">
        <f t="shared" si="1"/>
        <v>-</v>
      </c>
      <c r="H14" s="8" t="str">
        <f t="shared" si="1"/>
        <v>-</v>
      </c>
      <c r="I14" s="8" t="str">
        <f t="shared" si="1"/>
        <v>-</v>
      </c>
      <c r="J14" s="8" t="str">
        <f t="shared" si="1"/>
        <v>-</v>
      </c>
      <c r="K14" s="8" t="str">
        <f t="shared" si="1"/>
        <v>-</v>
      </c>
      <c r="L14" s="8" t="str">
        <f t="shared" si="1"/>
        <v>-</v>
      </c>
      <c r="M14" s="8">
        <f t="shared" si="1"/>
        <v>3.9089313228725209E-6</v>
      </c>
      <c r="N14" s="8">
        <f t="shared" si="1"/>
        <v>3.6266549928519031E-6</v>
      </c>
      <c r="O14" s="8">
        <f t="shared" si="1"/>
        <v>0</v>
      </c>
      <c r="P14" s="8">
        <f t="shared" si="1"/>
        <v>0</v>
      </c>
      <c r="Q14" s="8">
        <f t="shared" si="1"/>
        <v>0</v>
      </c>
      <c r="R14" s="8">
        <f t="shared" si="1"/>
        <v>0</v>
      </c>
      <c r="S14" s="8">
        <f t="shared" si="1"/>
        <v>0</v>
      </c>
      <c r="T14" s="8">
        <f t="shared" si="1"/>
        <v>0</v>
      </c>
      <c r="V14" s="1" t="s">
        <v>7</v>
      </c>
    </row>
    <row r="15" spans="1:22" x14ac:dyDescent="0.25">
      <c r="C15" s="5" t="s">
        <v>9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6"/>
    </row>
    <row r="16" spans="1:22" x14ac:dyDescent="0.25">
      <c r="A16" s="1" t="s">
        <v>2</v>
      </c>
      <c r="B16" s="1" t="s">
        <v>9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>
        <v>979.20348999999999</v>
      </c>
      <c r="O16" s="7">
        <v>901.01467000000002</v>
      </c>
      <c r="P16" s="7">
        <v>1095.904</v>
      </c>
      <c r="Q16" s="7">
        <v>1744.39</v>
      </c>
      <c r="R16" s="7">
        <v>1615.3720000000001</v>
      </c>
      <c r="S16" s="7">
        <v>1341.2929999999999</v>
      </c>
      <c r="T16" s="7">
        <v>1690.944</v>
      </c>
      <c r="V16" s="1" t="s">
        <v>3</v>
      </c>
    </row>
    <row r="17" spans="1:22" x14ac:dyDescent="0.25"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>
        <v>961.39431999999999</v>
      </c>
      <c r="O17" s="7">
        <v>832.75256999999999</v>
      </c>
      <c r="P17" s="7">
        <v>1113.7850000000001</v>
      </c>
      <c r="Q17" s="7">
        <v>1555.8869999999999</v>
      </c>
      <c r="R17" s="7">
        <v>1359.604</v>
      </c>
      <c r="S17" s="7">
        <v>1559.806</v>
      </c>
      <c r="T17" s="7">
        <v>1494.673</v>
      </c>
      <c r="V17" s="1" t="s">
        <v>4</v>
      </c>
    </row>
    <row r="18" spans="1:22" x14ac:dyDescent="0.25"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>
        <v>903.84838000000002</v>
      </c>
      <c r="O18" s="7">
        <v>889.56600000000003</v>
      </c>
      <c r="P18" s="7">
        <v>1179.55</v>
      </c>
      <c r="Q18" s="7">
        <v>1304.3030000000001</v>
      </c>
      <c r="R18" s="7">
        <v>1297.7180000000001</v>
      </c>
      <c r="S18" s="7">
        <v>1500.0640000000001</v>
      </c>
      <c r="T18" s="7">
        <v>1420.2080000000001</v>
      </c>
      <c r="V18" s="1" t="s">
        <v>5</v>
      </c>
    </row>
    <row r="19" spans="1:22" x14ac:dyDescent="0.25">
      <c r="C19" s="7"/>
      <c r="D19" s="7"/>
      <c r="E19" s="7"/>
      <c r="F19" s="7"/>
      <c r="G19" s="7"/>
      <c r="H19" s="7"/>
      <c r="I19" s="7"/>
      <c r="J19" s="7"/>
      <c r="K19" s="7"/>
      <c r="L19" s="7"/>
      <c r="M19" s="7">
        <v>836.36757</v>
      </c>
      <c r="N19" s="7">
        <v>859.89909</v>
      </c>
      <c r="O19" s="7">
        <v>996.44691</v>
      </c>
      <c r="P19" s="7">
        <v>1570.85274</v>
      </c>
      <c r="Q19" s="7">
        <v>1463.41625</v>
      </c>
      <c r="R19" s="7">
        <v>1325.8639700000001</v>
      </c>
      <c r="S19" s="7">
        <v>1586.7239300000001</v>
      </c>
      <c r="T19" s="7">
        <v>1389.7021500000001</v>
      </c>
      <c r="V19" s="1" t="s">
        <v>6</v>
      </c>
    </row>
    <row r="20" spans="1:22" x14ac:dyDescent="0.25">
      <c r="C20" s="8" t="str">
        <f t="shared" ref="C20:T20" si="2">IFERROR(C19/C55,IFERROR(C18/C54,IFERROR(C17/C53,IFERROR(C16/C52,"-"))))</f>
        <v>-</v>
      </c>
      <c r="D20" s="8" t="str">
        <f t="shared" si="2"/>
        <v>-</v>
      </c>
      <c r="E20" s="8" t="str">
        <f t="shared" si="2"/>
        <v>-</v>
      </c>
      <c r="F20" s="8" t="str">
        <f t="shared" si="2"/>
        <v>-</v>
      </c>
      <c r="G20" s="8" t="str">
        <f t="shared" si="2"/>
        <v>-</v>
      </c>
      <c r="H20" s="8" t="str">
        <f t="shared" si="2"/>
        <v>-</v>
      </c>
      <c r="I20" s="8" t="str">
        <f t="shared" si="2"/>
        <v>-</v>
      </c>
      <c r="J20" s="8" t="str">
        <f t="shared" si="2"/>
        <v>-</v>
      </c>
      <c r="K20" s="8" t="str">
        <f t="shared" si="2"/>
        <v>-</v>
      </c>
      <c r="L20" s="8" t="str">
        <f t="shared" si="2"/>
        <v>-</v>
      </c>
      <c r="M20" s="8">
        <f t="shared" si="2"/>
        <v>5.0158075971276091E-2</v>
      </c>
      <c r="N20" s="8">
        <f t="shared" si="2"/>
        <v>4.737288968703187E-2</v>
      </c>
      <c r="O20" s="8">
        <f t="shared" si="2"/>
        <v>4.7986462178829202E-2</v>
      </c>
      <c r="P20" s="8">
        <f t="shared" si="2"/>
        <v>5.7695706126363711E-2</v>
      </c>
      <c r="Q20" s="8">
        <f t="shared" si="2"/>
        <v>4.3922648645783616E-2</v>
      </c>
      <c r="R20" s="8">
        <f t="shared" si="2"/>
        <v>3.901580265548181E-2</v>
      </c>
      <c r="S20" s="8">
        <f t="shared" si="2"/>
        <v>4.7271734545793601E-2</v>
      </c>
      <c r="T20" s="8">
        <f t="shared" si="2"/>
        <v>4.0508769064428171E-2</v>
      </c>
      <c r="V20" s="1" t="s">
        <v>7</v>
      </c>
    </row>
    <row r="21" spans="1:22" x14ac:dyDescent="0.25">
      <c r="C21" s="5" t="s">
        <v>10</v>
      </c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6"/>
    </row>
    <row r="22" spans="1:22" x14ac:dyDescent="0.25">
      <c r="A22" s="1" t="s">
        <v>2</v>
      </c>
      <c r="B22" s="1" t="s">
        <v>10</v>
      </c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>
        <v>6656.7169700000004</v>
      </c>
      <c r="O22" s="7">
        <v>7046.3696900000004</v>
      </c>
      <c r="P22" s="7">
        <v>9523.4539999999997</v>
      </c>
      <c r="Q22" s="7">
        <v>13753.571</v>
      </c>
      <c r="R22" s="7">
        <v>14112.686</v>
      </c>
      <c r="S22" s="7">
        <v>13293.987999999999</v>
      </c>
      <c r="T22" s="7">
        <v>12359.402</v>
      </c>
      <c r="V22" s="1" t="s">
        <v>3</v>
      </c>
    </row>
    <row r="23" spans="1:22" x14ac:dyDescent="0.25"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>
        <v>6790.6317499999996</v>
      </c>
      <c r="O23" s="7">
        <v>7262.7040299999999</v>
      </c>
      <c r="P23" s="7">
        <v>10411.632</v>
      </c>
      <c r="Q23" s="7">
        <v>14761.585999999999</v>
      </c>
      <c r="R23" s="7">
        <v>13466.791999999999</v>
      </c>
      <c r="S23" s="7">
        <v>13584.735000000001</v>
      </c>
      <c r="T23" s="7">
        <v>11779.404</v>
      </c>
      <c r="V23" s="1" t="s">
        <v>4</v>
      </c>
    </row>
    <row r="24" spans="1:22" x14ac:dyDescent="0.25"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>
        <v>6679.70532</v>
      </c>
      <c r="O24" s="7">
        <v>8582.82791</v>
      </c>
      <c r="P24" s="7">
        <v>11972.383</v>
      </c>
      <c r="Q24" s="7">
        <v>14106.721</v>
      </c>
      <c r="R24" s="7">
        <v>12906.165999999999</v>
      </c>
      <c r="S24" s="7">
        <v>13277.4</v>
      </c>
      <c r="T24" s="7">
        <v>12187.361999999999</v>
      </c>
      <c r="V24" s="1" t="s">
        <v>5</v>
      </c>
    </row>
    <row r="25" spans="1:22" x14ac:dyDescent="0.25">
      <c r="C25" s="7"/>
      <c r="D25" s="7"/>
      <c r="E25" s="7"/>
      <c r="F25" s="7"/>
      <c r="G25" s="7"/>
      <c r="H25" s="7"/>
      <c r="I25" s="7"/>
      <c r="J25" s="7"/>
      <c r="K25" s="7"/>
      <c r="L25" s="7"/>
      <c r="M25" s="7">
        <v>6260.1986299999999</v>
      </c>
      <c r="N25" s="7">
        <v>7048.1560300000001</v>
      </c>
      <c r="O25" s="7">
        <v>8559.7142999999996</v>
      </c>
      <c r="P25" s="7">
        <v>11796.05143</v>
      </c>
      <c r="Q25" s="7">
        <v>13760.73395</v>
      </c>
      <c r="R25" s="7">
        <v>13264.44017</v>
      </c>
      <c r="S25" s="7">
        <v>12411.6788</v>
      </c>
      <c r="T25" s="7">
        <v>12674.03198</v>
      </c>
      <c r="V25" s="1" t="s">
        <v>6</v>
      </c>
    </row>
    <row r="26" spans="1:22" x14ac:dyDescent="0.25">
      <c r="C26" s="8" t="str">
        <f t="shared" ref="C26:T26" si="3">IFERROR(C25/C55,IFERROR(C24/C54,IFERROR(C23/C53,IFERROR(C22/C52,"-"))))</f>
        <v>-</v>
      </c>
      <c r="D26" s="8" t="str">
        <f t="shared" si="3"/>
        <v>-</v>
      </c>
      <c r="E26" s="8" t="str">
        <f t="shared" si="3"/>
        <v>-</v>
      </c>
      <c r="F26" s="8" t="str">
        <f t="shared" si="3"/>
        <v>-</v>
      </c>
      <c r="G26" s="8" t="str">
        <f t="shared" si="3"/>
        <v>-</v>
      </c>
      <c r="H26" s="8" t="str">
        <f t="shared" si="3"/>
        <v>-</v>
      </c>
      <c r="I26" s="8" t="str">
        <f t="shared" si="3"/>
        <v>-</v>
      </c>
      <c r="J26" s="8" t="str">
        <f t="shared" si="3"/>
        <v>-</v>
      </c>
      <c r="K26" s="8" t="str">
        <f t="shared" si="3"/>
        <v>-</v>
      </c>
      <c r="L26" s="8" t="str">
        <f t="shared" si="3"/>
        <v>-</v>
      </c>
      <c r="M26" s="8">
        <f t="shared" si="3"/>
        <v>0.37543244112013868</v>
      </c>
      <c r="N26" s="8">
        <f t="shared" si="3"/>
        <v>0.38829151232870651</v>
      </c>
      <c r="O26" s="8">
        <f t="shared" si="3"/>
        <v>0.4122150436680399</v>
      </c>
      <c r="P26" s="8">
        <f t="shared" si="3"/>
        <v>0.43325609041924096</v>
      </c>
      <c r="Q26" s="8">
        <f t="shared" si="3"/>
        <v>0.41301159693556505</v>
      </c>
      <c r="R26" s="8">
        <f t="shared" si="3"/>
        <v>0.39032871525135832</v>
      </c>
      <c r="S26" s="8">
        <f t="shared" si="3"/>
        <v>0.3697691667770171</v>
      </c>
      <c r="T26" s="8">
        <f t="shared" si="3"/>
        <v>0.3694384689503411</v>
      </c>
      <c r="V26" s="1" t="s">
        <v>7</v>
      </c>
    </row>
    <row r="27" spans="1:22" x14ac:dyDescent="0.25">
      <c r="C27" s="9" t="s">
        <v>11</v>
      </c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10"/>
    </row>
    <row r="28" spans="1:22" x14ac:dyDescent="0.25">
      <c r="A28" s="1" t="s">
        <v>2</v>
      </c>
      <c r="B28" s="1" t="s">
        <v>11</v>
      </c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>
        <v>7866.6384799999996</v>
      </c>
      <c r="O28" s="7">
        <v>8095.3081300000003</v>
      </c>
      <c r="P28" s="7">
        <v>11108.276</v>
      </c>
      <c r="Q28" s="7">
        <v>16093.227999999999</v>
      </c>
      <c r="R28" s="7">
        <v>16194.909</v>
      </c>
      <c r="S28" s="7">
        <v>14985.583000000001</v>
      </c>
      <c r="T28" s="7">
        <v>14451.861999999999</v>
      </c>
      <c r="V28" s="1" t="s">
        <v>3</v>
      </c>
    </row>
    <row r="29" spans="1:22" x14ac:dyDescent="0.25"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>
        <v>7960.1832800000002</v>
      </c>
      <c r="O29" s="7">
        <v>8446.9269100000001</v>
      </c>
      <c r="P29" s="7">
        <v>11886.078</v>
      </c>
      <c r="Q29" s="7">
        <v>16703.521000000001</v>
      </c>
      <c r="R29" s="7">
        <v>15162.156000000001</v>
      </c>
      <c r="S29" s="7">
        <v>15570.221</v>
      </c>
      <c r="T29" s="7">
        <v>13842.806</v>
      </c>
      <c r="V29" s="1" t="s">
        <v>4</v>
      </c>
    </row>
    <row r="30" spans="1:22" x14ac:dyDescent="0.25"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>
        <v>7803.1012700000001</v>
      </c>
      <c r="O30" s="7">
        <v>9732.4932700000008</v>
      </c>
      <c r="P30" s="7">
        <v>13614.386</v>
      </c>
      <c r="Q30" s="7">
        <v>15778.06</v>
      </c>
      <c r="R30" s="7">
        <v>14705.041999999999</v>
      </c>
      <c r="S30" s="7">
        <v>15101.707</v>
      </c>
      <c r="T30" s="7">
        <v>13921.098</v>
      </c>
      <c r="V30" s="1" t="s">
        <v>5</v>
      </c>
    </row>
    <row r="31" spans="1:22" x14ac:dyDescent="0.25">
      <c r="C31" s="7"/>
      <c r="D31" s="7"/>
      <c r="E31" s="7"/>
      <c r="F31" s="7"/>
      <c r="G31" s="7"/>
      <c r="H31" s="7"/>
      <c r="I31" s="7"/>
      <c r="J31" s="7"/>
      <c r="K31" s="7"/>
      <c r="L31" s="7"/>
      <c r="M31" s="7">
        <v>7330.8254299999999</v>
      </c>
      <c r="N31" s="7">
        <v>8203.5702099999999</v>
      </c>
      <c r="O31" s="7">
        <v>9749.3070100000004</v>
      </c>
      <c r="P31" s="7">
        <v>13973.573130000001</v>
      </c>
      <c r="Q31" s="7">
        <v>15658.58322</v>
      </c>
      <c r="R31" s="7">
        <v>15044.104890000001</v>
      </c>
      <c r="S31" s="7">
        <v>14442.178</v>
      </c>
      <c r="T31" s="7">
        <v>14298.41908</v>
      </c>
      <c r="V31" s="1" t="s">
        <v>6</v>
      </c>
    </row>
    <row r="32" spans="1:22" x14ac:dyDescent="0.25">
      <c r="C32" s="8" t="str">
        <f t="shared" ref="C32:T32" si="4">IFERROR(C31/C55,IFERROR(C30/C54,IFERROR(C29/C53,IFERROR(C28/C52,"-"))))</f>
        <v>-</v>
      </c>
      <c r="D32" s="8" t="str">
        <f t="shared" si="4"/>
        <v>-</v>
      </c>
      <c r="E32" s="8" t="str">
        <f t="shared" si="4"/>
        <v>-</v>
      </c>
      <c r="F32" s="8" t="str">
        <f t="shared" si="4"/>
        <v>-</v>
      </c>
      <c r="G32" s="8" t="str">
        <f t="shared" si="4"/>
        <v>-</v>
      </c>
      <c r="H32" s="8" t="str">
        <f t="shared" si="4"/>
        <v>-</v>
      </c>
      <c r="I32" s="8" t="str">
        <f t="shared" si="4"/>
        <v>-</v>
      </c>
      <c r="J32" s="8" t="str">
        <f t="shared" si="4"/>
        <v>-</v>
      </c>
      <c r="K32" s="8" t="str">
        <f t="shared" si="4"/>
        <v>-</v>
      </c>
      <c r="L32" s="8" t="str">
        <f t="shared" si="4"/>
        <v>-</v>
      </c>
      <c r="M32" s="8">
        <f t="shared" si="4"/>
        <v>0.4396393547995921</v>
      </c>
      <c r="N32" s="8">
        <f t="shared" si="4"/>
        <v>0.45194468876359767</v>
      </c>
      <c r="O32" s="8">
        <f t="shared" si="4"/>
        <v>0.46950293830020445</v>
      </c>
      <c r="P32" s="8">
        <f t="shared" si="4"/>
        <v>0.51323408510191248</v>
      </c>
      <c r="Q32" s="8">
        <f t="shared" si="4"/>
        <v>0.46997322126416397</v>
      </c>
      <c r="R32" s="8">
        <f t="shared" si="4"/>
        <v>0.44269837690559521</v>
      </c>
      <c r="S32" s="8">
        <f t="shared" si="4"/>
        <v>0.43026186961149582</v>
      </c>
      <c r="T32" s="8">
        <f t="shared" si="4"/>
        <v>0.41678812722433611</v>
      </c>
      <c r="V32" s="1" t="s">
        <v>7</v>
      </c>
    </row>
    <row r="33" spans="1:22" x14ac:dyDescent="0.25">
      <c r="C33" s="5" t="s">
        <v>12</v>
      </c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6"/>
    </row>
    <row r="34" spans="1:22" x14ac:dyDescent="0.25">
      <c r="A34" s="1" t="s">
        <v>2</v>
      </c>
      <c r="B34" s="1" t="s">
        <v>12</v>
      </c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>
        <v>9187.3123400000004</v>
      </c>
      <c r="O34" s="7">
        <v>9655.1878500000003</v>
      </c>
      <c r="P34" s="7">
        <v>10690.046</v>
      </c>
      <c r="Q34" s="7">
        <v>13287.331</v>
      </c>
      <c r="R34" s="7">
        <v>16245.623</v>
      </c>
      <c r="S34" s="7">
        <v>17239.121999999999</v>
      </c>
      <c r="T34" s="7">
        <v>17779.495999999999</v>
      </c>
      <c r="V34" s="1" t="s">
        <v>3</v>
      </c>
    </row>
    <row r="35" spans="1:22" x14ac:dyDescent="0.25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>
        <v>9176.6424000000006</v>
      </c>
      <c r="O35" s="7">
        <v>9884.8402399999995</v>
      </c>
      <c r="P35" s="7">
        <v>11051.589</v>
      </c>
      <c r="Q35" s="7">
        <v>14674.665000000001</v>
      </c>
      <c r="R35" s="7">
        <v>17010.668000000001</v>
      </c>
      <c r="S35" s="7">
        <v>17145.755000000001</v>
      </c>
      <c r="T35" s="7">
        <v>18024.541000000001</v>
      </c>
      <c r="V35" s="1" t="s">
        <v>4</v>
      </c>
    </row>
    <row r="36" spans="1:22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9532.7079099999992</v>
      </c>
      <c r="O36" s="7">
        <v>10077.555710000001</v>
      </c>
      <c r="P36" s="7">
        <v>11530.413</v>
      </c>
      <c r="Q36" s="7">
        <v>15438.501</v>
      </c>
      <c r="R36" s="7">
        <v>17237.319</v>
      </c>
      <c r="S36" s="7">
        <v>17195.805</v>
      </c>
      <c r="T36" s="7">
        <v>18073.436000000002</v>
      </c>
      <c r="V36" s="1" t="s">
        <v>5</v>
      </c>
    </row>
    <row r="37" spans="1:22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>
        <v>8874.3887099999993</v>
      </c>
      <c r="N37" s="7">
        <v>9627.5991400000003</v>
      </c>
      <c r="O37" s="7">
        <v>10414.51477</v>
      </c>
      <c r="P37" s="7">
        <v>12345.64524</v>
      </c>
      <c r="Q37" s="7">
        <v>16016.40481</v>
      </c>
      <c r="R37" s="7">
        <v>17355.821810000001</v>
      </c>
      <c r="S37" s="7">
        <v>17555.065299999998</v>
      </c>
      <c r="T37" s="7">
        <v>18180.551319999999</v>
      </c>
      <c r="V37" s="1" t="s">
        <v>6</v>
      </c>
    </row>
    <row r="38" spans="1:22" x14ac:dyDescent="0.25">
      <c r="C38" s="8" t="str">
        <f t="shared" ref="C38:T38" si="5">IFERROR(C37/C55,IFERROR(C36/C54,IFERROR(C35/C53,IFERROR(C34/C52,"-"))))</f>
        <v>-</v>
      </c>
      <c r="D38" s="8" t="str">
        <f t="shared" si="5"/>
        <v>-</v>
      </c>
      <c r="E38" s="8" t="str">
        <f t="shared" si="5"/>
        <v>-</v>
      </c>
      <c r="F38" s="8" t="str">
        <f t="shared" si="5"/>
        <v>-</v>
      </c>
      <c r="G38" s="8" t="str">
        <f t="shared" si="5"/>
        <v>-</v>
      </c>
      <c r="H38" s="8" t="str">
        <f t="shared" si="5"/>
        <v>-</v>
      </c>
      <c r="I38" s="8" t="str">
        <f t="shared" si="5"/>
        <v>-</v>
      </c>
      <c r="J38" s="8" t="str">
        <f t="shared" si="5"/>
        <v>-</v>
      </c>
      <c r="K38" s="8" t="str">
        <f t="shared" si="5"/>
        <v>-</v>
      </c>
      <c r="L38" s="8" t="str">
        <f t="shared" si="5"/>
        <v>-</v>
      </c>
      <c r="M38" s="8">
        <f t="shared" si="5"/>
        <v>0.53220889843303554</v>
      </c>
      <c r="N38" s="8">
        <f t="shared" si="5"/>
        <v>0.53039617940540318</v>
      </c>
      <c r="O38" s="8">
        <f t="shared" si="5"/>
        <v>0.50153772780675598</v>
      </c>
      <c r="P38" s="8">
        <f t="shared" si="5"/>
        <v>0.45344207102912842</v>
      </c>
      <c r="Q38" s="8">
        <f t="shared" si="5"/>
        <v>0.48071279858910182</v>
      </c>
      <c r="R38" s="8">
        <f t="shared" si="5"/>
        <v>0.510724579583128</v>
      </c>
      <c r="S38" s="8">
        <f t="shared" si="5"/>
        <v>0.52300111639185543</v>
      </c>
      <c r="T38" s="8">
        <f t="shared" si="5"/>
        <v>0.52994935273422772</v>
      </c>
      <c r="V38" s="1" t="s">
        <v>7</v>
      </c>
    </row>
    <row r="39" spans="1:22" x14ac:dyDescent="0.25">
      <c r="C39" s="5" t="s">
        <v>13</v>
      </c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6"/>
    </row>
    <row r="40" spans="1:22" x14ac:dyDescent="0.25">
      <c r="A40" s="1" t="s">
        <v>2</v>
      </c>
      <c r="B40" s="1" t="s">
        <v>13</v>
      </c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>
        <v>13.941129999999999</v>
      </c>
      <c r="O40" s="7">
        <v>82.376829999999998</v>
      </c>
      <c r="P40" s="7">
        <v>90.522000000000006</v>
      </c>
      <c r="Q40" s="7">
        <v>96.697999999999993</v>
      </c>
      <c r="R40" s="7">
        <v>122.386</v>
      </c>
      <c r="S40" s="7">
        <v>123.218</v>
      </c>
      <c r="T40" s="7">
        <v>127.711</v>
      </c>
      <c r="V40" s="1" t="s">
        <v>3</v>
      </c>
    </row>
    <row r="41" spans="1:22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>
        <v>83.99427</v>
      </c>
      <c r="O41" s="7">
        <v>83.952169999999995</v>
      </c>
      <c r="P41" s="7">
        <v>88.581999999999994</v>
      </c>
      <c r="Q41" s="7">
        <v>103.476</v>
      </c>
      <c r="R41" s="7">
        <v>121.349</v>
      </c>
      <c r="S41" s="7">
        <v>119.92400000000001</v>
      </c>
      <c r="T41" s="7">
        <v>128.97300000000001</v>
      </c>
      <c r="V41" s="1" t="s">
        <v>4</v>
      </c>
    </row>
    <row r="42" spans="1:22" x14ac:dyDescent="0.25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>
        <v>80.411180000000002</v>
      </c>
      <c r="O42" s="7">
        <v>84.643090000000001</v>
      </c>
      <c r="P42" s="7">
        <v>95.263999999999996</v>
      </c>
      <c r="Q42" s="7">
        <v>116.697</v>
      </c>
      <c r="R42" s="7">
        <v>123.75</v>
      </c>
      <c r="S42" s="7">
        <v>124.467</v>
      </c>
      <c r="T42" s="7">
        <v>133.68700000000001</v>
      </c>
      <c r="V42" s="1" t="s">
        <v>5</v>
      </c>
    </row>
    <row r="43" spans="1:22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>
        <v>16.308499999999999</v>
      </c>
      <c r="N43" s="7">
        <v>77.699520000000007</v>
      </c>
      <c r="O43" s="7">
        <v>89.811160000000001</v>
      </c>
      <c r="P43" s="7">
        <v>89.913610000000006</v>
      </c>
      <c r="Q43" s="7">
        <v>115.10290000000001</v>
      </c>
      <c r="R43" s="7">
        <v>123.01913</v>
      </c>
      <c r="S43" s="7">
        <v>129.25452999999999</v>
      </c>
      <c r="T43" s="7">
        <v>133.93889999999999</v>
      </c>
      <c r="V43" s="1" t="s">
        <v>6</v>
      </c>
    </row>
    <row r="44" spans="1:22" x14ac:dyDescent="0.25">
      <c r="C44" s="8" t="str">
        <f t="shared" ref="C44:T44" si="6">IFERROR(C43/C55,IFERROR(C42/C54,IFERROR(C41/C53,IFERROR(C40/C52,"-"))))</f>
        <v>-</v>
      </c>
      <c r="D44" s="8" t="str">
        <f t="shared" si="6"/>
        <v>-</v>
      </c>
      <c r="E44" s="8" t="str">
        <f t="shared" si="6"/>
        <v>-</v>
      </c>
      <c r="F44" s="8" t="str">
        <f t="shared" si="6"/>
        <v>-</v>
      </c>
      <c r="G44" s="8" t="str">
        <f t="shared" si="6"/>
        <v>-</v>
      </c>
      <c r="H44" s="8" t="str">
        <f t="shared" si="6"/>
        <v>-</v>
      </c>
      <c r="I44" s="8" t="str">
        <f t="shared" si="6"/>
        <v>-</v>
      </c>
      <c r="J44" s="8" t="str">
        <f t="shared" si="6"/>
        <v>-</v>
      </c>
      <c r="K44" s="8" t="str">
        <f t="shared" si="6"/>
        <v>-</v>
      </c>
      <c r="L44" s="8" t="str">
        <f t="shared" si="6"/>
        <v>-</v>
      </c>
      <c r="M44" s="8">
        <f t="shared" si="6"/>
        <v>9.7804244368006289E-4</v>
      </c>
      <c r="N44" s="8">
        <f t="shared" si="6"/>
        <v>4.2805613269056107E-3</v>
      </c>
      <c r="O44" s="8">
        <f t="shared" si="6"/>
        <v>4.3250872568582482E-3</v>
      </c>
      <c r="P44" s="8">
        <f t="shared" si="6"/>
        <v>3.3024287300924705E-3</v>
      </c>
      <c r="Q44" s="8">
        <f t="shared" si="6"/>
        <v>3.4546727459195338E-3</v>
      </c>
      <c r="R44" s="8">
        <f t="shared" si="6"/>
        <v>3.6200471598372653E-3</v>
      </c>
      <c r="S44" s="8">
        <f t="shared" si="6"/>
        <v>3.8507554562445616E-3</v>
      </c>
      <c r="T44" s="8">
        <f t="shared" si="6"/>
        <v>3.9042178706016522E-3</v>
      </c>
      <c r="V44" s="1" t="s">
        <v>7</v>
      </c>
    </row>
    <row r="45" spans="1:22" x14ac:dyDescent="0.25">
      <c r="C45" s="9" t="s">
        <v>14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10"/>
    </row>
    <row r="46" spans="1:22" x14ac:dyDescent="0.25">
      <c r="A46" s="1" t="s">
        <v>2</v>
      </c>
      <c r="B46" s="1" t="s">
        <v>14</v>
      </c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>
        <v>9744.3650600000001</v>
      </c>
      <c r="O46" s="7">
        <v>10062.46178</v>
      </c>
      <c r="P46" s="7">
        <v>11496.138000000001</v>
      </c>
      <c r="Q46" s="7">
        <v>14413.092000000001</v>
      </c>
      <c r="R46" s="7">
        <v>17892.315999999999</v>
      </c>
      <c r="S46" s="7">
        <v>18822.537</v>
      </c>
      <c r="T46" s="7">
        <v>19548.741999999998</v>
      </c>
      <c r="V46" s="1" t="s">
        <v>3</v>
      </c>
    </row>
    <row r="47" spans="1:22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>
        <v>9801.6355800000001</v>
      </c>
      <c r="O47" s="7">
        <v>10326.69263</v>
      </c>
      <c r="P47" s="7">
        <v>11847.932000000001</v>
      </c>
      <c r="Q47" s="7">
        <v>15802.413</v>
      </c>
      <c r="R47" s="7">
        <v>18594.485000000001</v>
      </c>
      <c r="S47" s="7">
        <v>18740.098999999998</v>
      </c>
      <c r="T47" s="7">
        <v>19824.170999999998</v>
      </c>
      <c r="V47" s="1" t="s">
        <v>4</v>
      </c>
    </row>
    <row r="48" spans="1:22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>
        <v>10154.325290000001</v>
      </c>
      <c r="O48" s="7">
        <v>10669.19737</v>
      </c>
      <c r="P48" s="7">
        <v>12460.144</v>
      </c>
      <c r="Q48" s="7">
        <v>16681.64</v>
      </c>
      <c r="R48" s="7">
        <v>18827.414000000001</v>
      </c>
      <c r="S48" s="7">
        <v>18786.909</v>
      </c>
      <c r="T48" s="7">
        <v>19905.364000000001</v>
      </c>
      <c r="V48" s="1" t="s">
        <v>5</v>
      </c>
    </row>
    <row r="49" spans="1:22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>
        <v>9343.8087899999991</v>
      </c>
      <c r="N49" s="7">
        <v>9948.1426300000003</v>
      </c>
      <c r="O49" s="7">
        <v>11015.86018</v>
      </c>
      <c r="P49" s="7">
        <v>13252.93722</v>
      </c>
      <c r="Q49" s="7">
        <v>17659.449619999999</v>
      </c>
      <c r="R49" s="7">
        <v>18938.637480000001</v>
      </c>
      <c r="S49" s="7">
        <v>19123.840789999998</v>
      </c>
      <c r="T49" s="7">
        <v>20007.786270000001</v>
      </c>
      <c r="V49" s="1" t="s">
        <v>6</v>
      </c>
    </row>
    <row r="50" spans="1:22" x14ac:dyDescent="0.25">
      <c r="C50" s="8" t="str">
        <f t="shared" ref="C50:T50" si="7">IFERROR(C49/C55,IFERROR(C48/C54,IFERROR(C47/C53,IFERROR(C46/C52,"-"))))</f>
        <v>-</v>
      </c>
      <c r="D50" s="8" t="str">
        <f t="shared" si="7"/>
        <v>-</v>
      </c>
      <c r="E50" s="8" t="str">
        <f t="shared" si="7"/>
        <v>-</v>
      </c>
      <c r="F50" s="8" t="str">
        <f t="shared" si="7"/>
        <v>-</v>
      </c>
      <c r="G50" s="8" t="str">
        <f t="shared" si="7"/>
        <v>-</v>
      </c>
      <c r="H50" s="8" t="str">
        <f t="shared" si="7"/>
        <v>-</v>
      </c>
      <c r="I50" s="8" t="str">
        <f t="shared" si="7"/>
        <v>-</v>
      </c>
      <c r="J50" s="8" t="str">
        <f t="shared" si="7"/>
        <v>-</v>
      </c>
      <c r="K50" s="8" t="str">
        <f t="shared" si="7"/>
        <v>-</v>
      </c>
      <c r="L50" s="8" t="str">
        <f t="shared" si="7"/>
        <v>-</v>
      </c>
      <c r="M50" s="8">
        <f t="shared" si="7"/>
        <v>0.56036064520040785</v>
      </c>
      <c r="N50" s="8">
        <f t="shared" si="7"/>
        <v>0.54805531123640228</v>
      </c>
      <c r="O50" s="8">
        <f t="shared" si="7"/>
        <v>0.53049706169979549</v>
      </c>
      <c r="P50" s="8">
        <f t="shared" si="7"/>
        <v>0.48676591489808752</v>
      </c>
      <c r="Q50" s="8">
        <f t="shared" si="7"/>
        <v>0.53002677873583603</v>
      </c>
      <c r="R50" s="8">
        <f t="shared" si="7"/>
        <v>0.55730162309440479</v>
      </c>
      <c r="S50" s="8">
        <f t="shared" si="7"/>
        <v>0.56973813038850407</v>
      </c>
      <c r="T50" s="8">
        <f t="shared" si="7"/>
        <v>0.583211872775664</v>
      </c>
      <c r="V50" s="1" t="s">
        <v>7</v>
      </c>
    </row>
    <row r="51" spans="1:22" x14ac:dyDescent="0.25">
      <c r="C51" s="9" t="s">
        <v>15</v>
      </c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10"/>
    </row>
    <row r="52" spans="1:22" x14ac:dyDescent="0.25">
      <c r="A52" s="1" t="s">
        <v>2</v>
      </c>
      <c r="B52" s="1" t="s">
        <v>15</v>
      </c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>
        <v>17611.003540000002</v>
      </c>
      <c r="O52" s="7">
        <v>18157.769909999999</v>
      </c>
      <c r="P52" s="7">
        <v>22604.414000000001</v>
      </c>
      <c r="Q52" s="7">
        <v>30506.32</v>
      </c>
      <c r="R52" s="7">
        <v>34087.224999999999</v>
      </c>
      <c r="S52" s="7">
        <v>33808.120000000003</v>
      </c>
      <c r="T52" s="7">
        <v>34000.603999999999</v>
      </c>
      <c r="V52" s="1" t="s">
        <v>3</v>
      </c>
    </row>
    <row r="53" spans="1:22" x14ac:dyDescent="0.2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>
        <v>17761.818859999999</v>
      </c>
      <c r="O53" s="7">
        <v>18773.61954</v>
      </c>
      <c r="P53" s="7">
        <v>23734.01</v>
      </c>
      <c r="Q53" s="7">
        <v>32505.934000000001</v>
      </c>
      <c r="R53" s="7">
        <v>33756.641000000003</v>
      </c>
      <c r="S53" s="7">
        <v>34310.32</v>
      </c>
      <c r="T53" s="7">
        <v>33666.976999999999</v>
      </c>
      <c r="V53" s="1" t="s">
        <v>4</v>
      </c>
    </row>
    <row r="54" spans="1:22" x14ac:dyDescent="0.2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>
        <v>17957.42656</v>
      </c>
      <c r="O54" s="7">
        <v>20401.690640000001</v>
      </c>
      <c r="P54" s="7">
        <v>26074.53</v>
      </c>
      <c r="Q54" s="7">
        <v>32459.7</v>
      </c>
      <c r="R54" s="7">
        <v>33532.455999999998</v>
      </c>
      <c r="S54" s="7">
        <v>33888.616000000002</v>
      </c>
      <c r="T54" s="7">
        <v>33826.462</v>
      </c>
      <c r="V54" s="1" t="s">
        <v>5</v>
      </c>
    </row>
    <row r="55" spans="1:22" x14ac:dyDescent="0.25"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>
        <v>16674.63422</v>
      </c>
      <c r="N55" s="11">
        <v>18151.71284</v>
      </c>
      <c r="O55" s="11">
        <v>20765.16719</v>
      </c>
      <c r="P55" s="11">
        <v>27226.51035</v>
      </c>
      <c r="Q55" s="11">
        <v>33318.03284</v>
      </c>
      <c r="R55" s="11">
        <v>33982.74237</v>
      </c>
      <c r="S55" s="11">
        <v>33566.018790000002</v>
      </c>
      <c r="T55" s="11">
        <v>34306.205349999997</v>
      </c>
      <c r="V55" s="1" t="s">
        <v>6</v>
      </c>
    </row>
    <row r="56" spans="1:22" x14ac:dyDescent="0.25">
      <c r="C56" s="12" t="s">
        <v>16</v>
      </c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3"/>
    </row>
    <row r="57" spans="1:22" x14ac:dyDescent="0.25">
      <c r="C57" s="14" t="s">
        <v>17</v>
      </c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5"/>
    </row>
    <row r="58" spans="1:22" x14ac:dyDescent="0.25">
      <c r="A58" s="1" t="s">
        <v>2</v>
      </c>
      <c r="B58" s="1" t="s">
        <v>17</v>
      </c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>
        <v>3062.25263</v>
      </c>
      <c r="O58" s="7">
        <v>2658.33347</v>
      </c>
      <c r="P58" s="7">
        <v>3742.0390000000002</v>
      </c>
      <c r="Q58" s="7">
        <v>5909.3729999999996</v>
      </c>
      <c r="R58" s="7">
        <v>4297.3459999999995</v>
      </c>
      <c r="S58" s="7">
        <v>3756.8009999999999</v>
      </c>
      <c r="T58" s="7">
        <v>4227.4560000000001</v>
      </c>
      <c r="V58" s="1" t="s">
        <v>3</v>
      </c>
    </row>
    <row r="59" spans="1:22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>
        <v>2635.9073199999998</v>
      </c>
      <c r="O59" s="7">
        <v>2912.1909000000001</v>
      </c>
      <c r="P59" s="7">
        <v>3580.739</v>
      </c>
      <c r="Q59" s="7">
        <v>4500.1400000000003</v>
      </c>
      <c r="R59" s="7">
        <v>3320.201</v>
      </c>
      <c r="S59" s="7">
        <v>3636.0050000000001</v>
      </c>
      <c r="T59" s="7">
        <v>3598.576</v>
      </c>
      <c r="V59" s="1" t="s">
        <v>4</v>
      </c>
    </row>
    <row r="60" spans="1:22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>
        <v>1923.1040599999999</v>
      </c>
      <c r="O60" s="7">
        <v>3264.7489799999998</v>
      </c>
      <c r="P60" s="7">
        <v>3752.098</v>
      </c>
      <c r="Q60" s="7">
        <v>3538.7930000000001</v>
      </c>
      <c r="R60" s="7">
        <v>3552.7730000000001</v>
      </c>
      <c r="S60" s="7">
        <v>3136.0590000000002</v>
      </c>
      <c r="T60" s="7">
        <v>3802.7249999999999</v>
      </c>
      <c r="V60" s="1" t="s">
        <v>5</v>
      </c>
    </row>
    <row r="61" spans="1:22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>
        <v>2128.1267200000002</v>
      </c>
      <c r="N61" s="7">
        <v>2488.1773600000001</v>
      </c>
      <c r="O61" s="7">
        <v>2845.06023</v>
      </c>
      <c r="P61" s="7">
        <v>3896.67697</v>
      </c>
      <c r="Q61" s="7">
        <v>4482.5217400000001</v>
      </c>
      <c r="R61" s="7">
        <v>3854.76395</v>
      </c>
      <c r="S61" s="7">
        <v>3181.9127600000002</v>
      </c>
      <c r="T61" s="7">
        <v>3497.21324</v>
      </c>
      <c r="V61" s="1" t="s">
        <v>6</v>
      </c>
    </row>
    <row r="62" spans="1:22" x14ac:dyDescent="0.25">
      <c r="C62" s="8" t="str">
        <f t="shared" ref="C62:R62" si="8">IFERROR(C61/C55,"-")</f>
        <v>-</v>
      </c>
      <c r="D62" s="8" t="str">
        <f t="shared" si="8"/>
        <v>-</v>
      </c>
      <c r="E62" s="8" t="str">
        <f t="shared" si="8"/>
        <v>-</v>
      </c>
      <c r="F62" s="8" t="str">
        <f t="shared" si="8"/>
        <v>-</v>
      </c>
      <c r="G62" s="8" t="str">
        <f t="shared" si="8"/>
        <v>-</v>
      </c>
      <c r="H62" s="8" t="str">
        <f t="shared" si="8"/>
        <v>-</v>
      </c>
      <c r="I62" s="8" t="str">
        <f t="shared" si="8"/>
        <v>-</v>
      </c>
      <c r="J62" s="8" t="str">
        <f t="shared" si="8"/>
        <v>-</v>
      </c>
      <c r="K62" s="8" t="str">
        <f t="shared" si="8"/>
        <v>-</v>
      </c>
      <c r="L62" s="8" t="str">
        <f t="shared" si="8"/>
        <v>-</v>
      </c>
      <c r="M62" s="8">
        <f t="shared" si="8"/>
        <v>0.12762659089981526</v>
      </c>
      <c r="N62" s="8">
        <f t="shared" si="8"/>
        <v>0.13707672559236014</v>
      </c>
      <c r="O62" s="8">
        <f t="shared" si="8"/>
        <v>0.13701118820608929</v>
      </c>
      <c r="P62" s="8">
        <f t="shared" si="8"/>
        <v>0.14312069082331</v>
      </c>
      <c r="Q62" s="8">
        <f t="shared" si="8"/>
        <v>0.13453740686090279</v>
      </c>
      <c r="R62" s="8">
        <f t="shared" si="8"/>
        <v>0.11343298630904461</v>
      </c>
      <c r="S62" s="8">
        <f>IFERROR(S61/S55,"-")</f>
        <v>9.4795655686993677E-2</v>
      </c>
      <c r="T62" s="8">
        <f>IFERROR(T61/T55,"-")</f>
        <v>0.10194112710282603</v>
      </c>
      <c r="V62" s="1" t="s">
        <v>7</v>
      </c>
    </row>
    <row r="63" spans="1:22" x14ac:dyDescent="0.25">
      <c r="C63" s="14" t="s">
        <v>18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5"/>
    </row>
    <row r="64" spans="1:22" x14ac:dyDescent="0.25">
      <c r="A64" s="1" t="s">
        <v>2</v>
      </c>
      <c r="B64" s="1" t="s">
        <v>18</v>
      </c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>
        <v>10376.486279999999</v>
      </c>
      <c r="O64" s="7">
        <v>8879.9764500000001</v>
      </c>
      <c r="P64" s="7">
        <v>12070.98</v>
      </c>
      <c r="Q64" s="7">
        <v>16070.252</v>
      </c>
      <c r="R64" s="7">
        <v>16494.612000000001</v>
      </c>
      <c r="S64" s="7">
        <v>15709.721</v>
      </c>
      <c r="T64" s="7">
        <v>15681.861000000001</v>
      </c>
      <c r="V64" s="1" t="s">
        <v>3</v>
      </c>
    </row>
    <row r="65" spans="1:22" x14ac:dyDescent="0.25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>
        <v>13046.680050000001</v>
      </c>
      <c r="O65" s="7">
        <v>8722.1805999999997</v>
      </c>
      <c r="P65" s="7">
        <v>12443.904</v>
      </c>
      <c r="Q65" s="7">
        <v>16841.624</v>
      </c>
      <c r="R65" s="7">
        <v>16240.07</v>
      </c>
      <c r="S65" s="7">
        <v>15437.867</v>
      </c>
      <c r="T65" s="7">
        <v>15662.082</v>
      </c>
      <c r="V65" s="1" t="s">
        <v>4</v>
      </c>
    </row>
    <row r="66" spans="1:22" x14ac:dyDescent="0.25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>
        <v>8543.2847899999997</v>
      </c>
      <c r="O66" s="7">
        <v>10434.583269999999</v>
      </c>
      <c r="P66" s="7">
        <v>12459.552</v>
      </c>
      <c r="Q66" s="7">
        <v>15951.002</v>
      </c>
      <c r="R66" s="7">
        <v>15483.721</v>
      </c>
      <c r="S66" s="7">
        <v>15555.424999999999</v>
      </c>
      <c r="T66" s="7">
        <v>15642.21</v>
      </c>
      <c r="V66" s="1" t="s">
        <v>5</v>
      </c>
    </row>
    <row r="67" spans="1:22" x14ac:dyDescent="0.25">
      <c r="C67" s="7"/>
      <c r="D67" s="7"/>
      <c r="E67" s="7"/>
      <c r="F67" s="7"/>
      <c r="G67" s="7"/>
      <c r="H67" s="7"/>
      <c r="I67" s="7"/>
      <c r="J67" s="7"/>
      <c r="K67" s="7"/>
      <c r="L67" s="7"/>
      <c r="M67" s="7">
        <v>9595.5440999999992</v>
      </c>
      <c r="N67" s="7">
        <v>9065.7230500000005</v>
      </c>
      <c r="O67" s="7">
        <v>10674.83664</v>
      </c>
      <c r="P67" s="7">
        <v>13325.29628</v>
      </c>
      <c r="Q67" s="7">
        <v>16456.01958</v>
      </c>
      <c r="R67" s="7">
        <v>15869.3307</v>
      </c>
      <c r="S67" s="7">
        <v>15331.95141</v>
      </c>
      <c r="T67" s="7">
        <v>15513.05876</v>
      </c>
      <c r="V67" s="1" t="s">
        <v>6</v>
      </c>
    </row>
    <row r="68" spans="1:22" x14ac:dyDescent="0.25">
      <c r="C68" s="8" t="str">
        <f t="shared" ref="C68:T68" si="9">IFERROR(C67/C55,IFERROR(C66/C54,IFERROR(C65/C53,IFERROR(C64/C52,"-"))))</f>
        <v>-</v>
      </c>
      <c r="D68" s="8" t="str">
        <f t="shared" si="9"/>
        <v>-</v>
      </c>
      <c r="E68" s="8" t="str">
        <f t="shared" si="9"/>
        <v>-</v>
      </c>
      <c r="F68" s="8" t="str">
        <f t="shared" si="9"/>
        <v>-</v>
      </c>
      <c r="G68" s="8" t="str">
        <f t="shared" si="9"/>
        <v>-</v>
      </c>
      <c r="H68" s="8" t="str">
        <f t="shared" si="9"/>
        <v>-</v>
      </c>
      <c r="I68" s="8" t="str">
        <f t="shared" si="9"/>
        <v>-</v>
      </c>
      <c r="J68" s="8" t="str">
        <f t="shared" si="9"/>
        <v>-</v>
      </c>
      <c r="K68" s="8" t="str">
        <f t="shared" si="9"/>
        <v>-</v>
      </c>
      <c r="L68" s="8" t="str">
        <f t="shared" si="9"/>
        <v>-</v>
      </c>
      <c r="M68" s="8">
        <f t="shared" si="9"/>
        <v>0.57545754667834625</v>
      </c>
      <c r="N68" s="8">
        <f t="shared" si="9"/>
        <v>0.49944174028702848</v>
      </c>
      <c r="O68" s="8">
        <f t="shared" si="9"/>
        <v>0.51407419657765829</v>
      </c>
      <c r="P68" s="8">
        <f t="shared" si="9"/>
        <v>0.48942358417225512</v>
      </c>
      <c r="Q68" s="8">
        <f t="shared" si="9"/>
        <v>0.49390729815968332</v>
      </c>
      <c r="R68" s="8">
        <f t="shared" si="9"/>
        <v>0.46698205010109667</v>
      </c>
      <c r="S68" s="8">
        <f t="shared" si="9"/>
        <v>0.45677003000926936</v>
      </c>
      <c r="T68" s="8">
        <f t="shared" si="9"/>
        <v>0.45219395738269846</v>
      </c>
      <c r="V68" s="1" t="s">
        <v>7</v>
      </c>
    </row>
    <row r="69" spans="1:22" hidden="1" x14ac:dyDescent="0.25">
      <c r="C69" s="16" t="s">
        <v>19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7"/>
    </row>
    <row r="70" spans="1:22" hidden="1" x14ac:dyDescent="0.25">
      <c r="A70" s="1" t="s">
        <v>2</v>
      </c>
      <c r="B70" s="1" t="s">
        <v>19</v>
      </c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>
        <v>6427.3284800000001</v>
      </c>
      <c r="O70" s="7">
        <v>5139.5136599999996</v>
      </c>
      <c r="P70" s="7">
        <v>7143.02</v>
      </c>
      <c r="Q70" s="7">
        <v>9171.1779999999999</v>
      </c>
      <c r="R70" s="7">
        <v>11307.27</v>
      </c>
      <c r="S70" s="7">
        <v>10731.991</v>
      </c>
      <c r="T70" s="7">
        <v>9859.01</v>
      </c>
      <c r="V70" s="1" t="s">
        <v>3</v>
      </c>
    </row>
    <row r="71" spans="1:22" hidden="1" x14ac:dyDescent="0.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>
        <v>6927.5876600000001</v>
      </c>
      <c r="O71" s="7">
        <v>5209.4295199999997</v>
      </c>
      <c r="P71" s="7">
        <v>7681.3329999999996</v>
      </c>
      <c r="Q71" s="7">
        <v>11340.645</v>
      </c>
      <c r="R71" s="7">
        <v>11953.312</v>
      </c>
      <c r="S71" s="7">
        <v>10509.567999999999</v>
      </c>
      <c r="T71" s="7">
        <v>10569.837</v>
      </c>
      <c r="V71" s="1" t="s">
        <v>4</v>
      </c>
    </row>
    <row r="72" spans="1:22" hidden="1" x14ac:dyDescent="0.2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>
        <v>5381.5040300000001</v>
      </c>
      <c r="O72" s="7">
        <v>6404.20424</v>
      </c>
      <c r="P72" s="7">
        <v>7797.9889999999996</v>
      </c>
      <c r="Q72" s="7">
        <v>11640.625</v>
      </c>
      <c r="R72" s="7">
        <v>10947.423000000001</v>
      </c>
      <c r="S72" s="7">
        <v>10856.579</v>
      </c>
      <c r="T72" s="7">
        <v>10692.067999999999</v>
      </c>
      <c r="V72" s="1" t="s">
        <v>5</v>
      </c>
    </row>
    <row r="73" spans="1:22" hidden="1" x14ac:dyDescent="0.25">
      <c r="C73" s="7"/>
      <c r="D73" s="7"/>
      <c r="E73" s="7"/>
      <c r="F73" s="7"/>
      <c r="G73" s="7"/>
      <c r="H73" s="7"/>
      <c r="I73" s="7"/>
      <c r="J73" s="7"/>
      <c r="K73" s="7"/>
      <c r="L73" s="7"/>
      <c r="M73" s="7">
        <v>6577.0275300000003</v>
      </c>
      <c r="N73" s="7">
        <v>5731.7054900000003</v>
      </c>
      <c r="O73" s="7">
        <v>6852.3089300000001</v>
      </c>
      <c r="P73" s="7">
        <v>8494.2103299999999</v>
      </c>
      <c r="Q73" s="7">
        <v>11161.4656</v>
      </c>
      <c r="R73" s="7">
        <v>10872.6286</v>
      </c>
      <c r="S73" s="7">
        <v>10588.508760000001</v>
      </c>
      <c r="T73" s="7">
        <v>10805.74762</v>
      </c>
      <c r="V73" s="1" t="s">
        <v>6</v>
      </c>
    </row>
    <row r="74" spans="1:22" hidden="1" x14ac:dyDescent="0.25">
      <c r="C74" s="8" t="str">
        <f t="shared" ref="C74:T74" si="10">IFERROR(C73/C55,IFERROR(C72/C54,IFERROR(C71/C53,IFERROR(C70/C52,"-"))))</f>
        <v>-</v>
      </c>
      <c r="D74" s="8" t="str">
        <f t="shared" si="10"/>
        <v>-</v>
      </c>
      <c r="E74" s="8" t="str">
        <f t="shared" si="10"/>
        <v>-</v>
      </c>
      <c r="F74" s="8" t="str">
        <f t="shared" si="10"/>
        <v>-</v>
      </c>
      <c r="G74" s="8" t="str">
        <f t="shared" si="10"/>
        <v>-</v>
      </c>
      <c r="H74" s="8" t="str">
        <f t="shared" si="10"/>
        <v>-</v>
      </c>
      <c r="I74" s="8" t="str">
        <f t="shared" si="10"/>
        <v>-</v>
      </c>
      <c r="J74" s="8" t="str">
        <f t="shared" si="10"/>
        <v>-</v>
      </c>
      <c r="K74" s="8" t="str">
        <f t="shared" si="10"/>
        <v>-</v>
      </c>
      <c r="L74" s="8" t="str">
        <f t="shared" si="10"/>
        <v>-</v>
      </c>
      <c r="M74" s="8">
        <f t="shared" si="10"/>
        <v>0.39443309179827996</v>
      </c>
      <c r="N74" s="8">
        <f t="shared" si="10"/>
        <v>0.31576664640536478</v>
      </c>
      <c r="O74" s="8">
        <f t="shared" si="10"/>
        <v>0.32999054942836703</v>
      </c>
      <c r="P74" s="8">
        <f t="shared" si="10"/>
        <v>0.31198307167558109</v>
      </c>
      <c r="Q74" s="8">
        <f t="shared" si="10"/>
        <v>0.33499773691921242</v>
      </c>
      <c r="R74" s="8">
        <f t="shared" si="10"/>
        <v>0.31994559125394095</v>
      </c>
      <c r="S74" s="8">
        <f t="shared" si="10"/>
        <v>0.31545322149299793</v>
      </c>
      <c r="T74" s="8">
        <f t="shared" si="10"/>
        <v>0.31497938958148286</v>
      </c>
      <c r="V74" s="1" t="s">
        <v>7</v>
      </c>
    </row>
    <row r="75" spans="1:22" hidden="1" x14ac:dyDescent="0.25">
      <c r="C75" s="16" t="s">
        <v>20</v>
      </c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  <c r="T75" s="17"/>
    </row>
    <row r="76" spans="1:22" hidden="1" x14ac:dyDescent="0.25">
      <c r="A76" s="1" t="s">
        <v>2</v>
      </c>
      <c r="B76" s="1" t="s">
        <v>20</v>
      </c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>
        <v>819.93209000000002</v>
      </c>
      <c r="O76" s="7">
        <v>981.98541</v>
      </c>
      <c r="P76" s="7">
        <v>899.55200000000002</v>
      </c>
      <c r="Q76" s="7">
        <v>655.34400000000005</v>
      </c>
      <c r="R76" s="7">
        <v>786.94799999999998</v>
      </c>
      <c r="S76" s="7">
        <v>1090.152</v>
      </c>
      <c r="T76" s="7">
        <v>1469.309</v>
      </c>
      <c r="V76" s="1" t="s">
        <v>3</v>
      </c>
    </row>
    <row r="77" spans="1:22" hidden="1" x14ac:dyDescent="0.25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>
        <v>862.11717999999996</v>
      </c>
      <c r="O77" s="7">
        <v>490.66755000000001</v>
      </c>
      <c r="P77" s="7">
        <v>830.42</v>
      </c>
      <c r="Q77" s="7">
        <v>740.71100000000001</v>
      </c>
      <c r="R77" s="7">
        <v>857.14099999999996</v>
      </c>
      <c r="S77" s="7">
        <v>1168.6949999999999</v>
      </c>
      <c r="T77" s="7">
        <v>1361.723</v>
      </c>
      <c r="V77" s="1" t="s">
        <v>4</v>
      </c>
    </row>
    <row r="78" spans="1:22" hidden="1" x14ac:dyDescent="0.25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>
        <v>1207.3421599999999</v>
      </c>
      <c r="O78" s="7">
        <v>689.28565000000003</v>
      </c>
      <c r="P78" s="7">
        <v>761.29700000000003</v>
      </c>
      <c r="Q78" s="7">
        <v>716.49</v>
      </c>
      <c r="R78" s="7">
        <v>944.75599999999997</v>
      </c>
      <c r="S78" s="7">
        <v>1482.855</v>
      </c>
      <c r="T78" s="7">
        <v>1097.451</v>
      </c>
      <c r="V78" s="1" t="s">
        <v>5</v>
      </c>
    </row>
    <row r="79" spans="1:22" hidden="1" x14ac:dyDescent="0.25">
      <c r="C79" s="7"/>
      <c r="D79" s="7"/>
      <c r="E79" s="7"/>
      <c r="F79" s="7"/>
      <c r="G79" s="7"/>
      <c r="H79" s="7"/>
      <c r="I79" s="7"/>
      <c r="J79" s="7"/>
      <c r="K79" s="7"/>
      <c r="L79" s="7"/>
      <c r="M79" s="7">
        <v>838.68209000000002</v>
      </c>
      <c r="N79" s="7">
        <v>803.01817000000005</v>
      </c>
      <c r="O79" s="7">
        <v>800.80998</v>
      </c>
      <c r="P79" s="7">
        <v>688.43399999999997</v>
      </c>
      <c r="Q79" s="7">
        <v>750.87965999999994</v>
      </c>
      <c r="R79" s="7">
        <v>1071.48856</v>
      </c>
      <c r="S79" s="7">
        <v>1483.11195</v>
      </c>
      <c r="T79" s="7">
        <v>1152.2235599999999</v>
      </c>
      <c r="V79" s="1" t="s">
        <v>6</v>
      </c>
    </row>
    <row r="80" spans="1:22" hidden="1" x14ac:dyDescent="0.25">
      <c r="C80" s="8" t="str">
        <f t="shared" ref="C80:T80" si="11">IFERROR(C79/C55,IFERROR(C78/C54,IFERROR(C77/C53,IFERROR(C76/C52,"-"))))</f>
        <v>-</v>
      </c>
      <c r="D80" s="8" t="str">
        <f t="shared" si="11"/>
        <v>-</v>
      </c>
      <c r="E80" s="8" t="str">
        <f t="shared" si="11"/>
        <v>-</v>
      </c>
      <c r="F80" s="8" t="str">
        <f t="shared" si="11"/>
        <v>-</v>
      </c>
      <c r="G80" s="8" t="str">
        <f t="shared" si="11"/>
        <v>-</v>
      </c>
      <c r="H80" s="8" t="str">
        <f t="shared" si="11"/>
        <v>-</v>
      </c>
      <c r="I80" s="8" t="str">
        <f t="shared" si="11"/>
        <v>-</v>
      </c>
      <c r="J80" s="8" t="str">
        <f t="shared" si="11"/>
        <v>-</v>
      </c>
      <c r="K80" s="8" t="str">
        <f t="shared" si="11"/>
        <v>-</v>
      </c>
      <c r="L80" s="8" t="str">
        <f t="shared" si="11"/>
        <v>-</v>
      </c>
      <c r="M80" s="8">
        <f t="shared" si="11"/>
        <v>5.029688081517629E-2</v>
      </c>
      <c r="N80" s="8">
        <f t="shared" si="11"/>
        <v>4.4239250426572972E-2</v>
      </c>
      <c r="O80" s="8">
        <f t="shared" si="11"/>
        <v>3.8565062957241714E-2</v>
      </c>
      <c r="P80" s="8">
        <f t="shared" si="11"/>
        <v>2.5285429206684945E-2</v>
      </c>
      <c r="Q80" s="8">
        <f t="shared" si="11"/>
        <v>2.2536734494676726E-2</v>
      </c>
      <c r="R80" s="8">
        <f t="shared" si="11"/>
        <v>3.1530373515290845E-2</v>
      </c>
      <c r="S80" s="8">
        <f t="shared" si="11"/>
        <v>4.4184922831594468E-2</v>
      </c>
      <c r="T80" s="8">
        <f t="shared" si="11"/>
        <v>3.358644735681908E-2</v>
      </c>
      <c r="V80" s="1" t="s">
        <v>7</v>
      </c>
    </row>
    <row r="81" spans="1:22" x14ac:dyDescent="0.25">
      <c r="C81" s="14" t="s">
        <v>21</v>
      </c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5"/>
    </row>
    <row r="82" spans="1:22" x14ac:dyDescent="0.25">
      <c r="C82" s="7" t="str">
        <f t="shared" ref="C82:R85" si="12">IF(AND(ISBLANK(C76), ISBLANK(C70)), "", C76 + C70)</f>
        <v/>
      </c>
      <c r="D82" s="7" t="str">
        <f t="shared" si="12"/>
        <v/>
      </c>
      <c r="E82" s="7" t="str">
        <f t="shared" si="12"/>
        <v/>
      </c>
      <c r="F82" s="7" t="str">
        <f t="shared" si="12"/>
        <v/>
      </c>
      <c r="G82" s="7" t="str">
        <f t="shared" si="12"/>
        <v/>
      </c>
      <c r="H82" s="7" t="str">
        <f>IF(AND(ISBLANK(H76), ISBLANK(H70)), "", H76 + H70)</f>
        <v/>
      </c>
      <c r="I82" s="7" t="str">
        <f>IF(AND(ISBLANK(I76), ISBLANK(I70)), "", I76 + I70)</f>
        <v/>
      </c>
      <c r="J82" s="7" t="str">
        <f t="shared" si="12"/>
        <v/>
      </c>
      <c r="K82" s="7" t="str">
        <f t="shared" si="12"/>
        <v/>
      </c>
      <c r="L82" s="7" t="str">
        <f t="shared" si="12"/>
        <v/>
      </c>
      <c r="M82" s="7" t="str">
        <f t="shared" si="12"/>
        <v/>
      </c>
      <c r="N82" s="7">
        <f t="shared" si="12"/>
        <v>7247.2605700000004</v>
      </c>
      <c r="O82" s="7">
        <f t="shared" si="12"/>
        <v>6121.4990699999998</v>
      </c>
      <c r="P82" s="7">
        <f t="shared" si="12"/>
        <v>8042.5720000000001</v>
      </c>
      <c r="Q82" s="7">
        <f t="shared" si="12"/>
        <v>9826.5220000000008</v>
      </c>
      <c r="R82" s="7">
        <f t="shared" si="12"/>
        <v>12094.218000000001</v>
      </c>
      <c r="S82" s="7">
        <f>IF(AND(ISBLANK(S76), ISBLANK(S70)), "", S76 + S70)</f>
        <v>11822.143</v>
      </c>
      <c r="T82" s="7">
        <f>IF(AND(ISBLANK(T76), ISBLANK(T70)), "", T76 + T70)</f>
        <v>11328.319</v>
      </c>
      <c r="V82" s="1" t="s">
        <v>3</v>
      </c>
    </row>
    <row r="83" spans="1:22" x14ac:dyDescent="0.25">
      <c r="C83" s="7" t="str">
        <f t="shared" si="12"/>
        <v/>
      </c>
      <c r="D83" s="7" t="str">
        <f t="shared" si="12"/>
        <v/>
      </c>
      <c r="E83" s="7" t="str">
        <f t="shared" si="12"/>
        <v/>
      </c>
      <c r="F83" s="7" t="str">
        <f t="shared" si="12"/>
        <v/>
      </c>
      <c r="G83" s="7" t="str">
        <f t="shared" si="12"/>
        <v/>
      </c>
      <c r="H83" s="7" t="str">
        <f t="shared" si="12"/>
        <v/>
      </c>
      <c r="I83" s="7" t="str">
        <f t="shared" si="12"/>
        <v/>
      </c>
      <c r="J83" s="7" t="str">
        <f t="shared" si="12"/>
        <v/>
      </c>
      <c r="K83" s="7" t="str">
        <f t="shared" si="12"/>
        <v/>
      </c>
      <c r="L83" s="7" t="str">
        <f t="shared" si="12"/>
        <v/>
      </c>
      <c r="M83" s="7" t="str">
        <f t="shared" si="12"/>
        <v/>
      </c>
      <c r="N83" s="7">
        <f t="shared" si="12"/>
        <v>7789.7048400000003</v>
      </c>
      <c r="O83" s="7">
        <f t="shared" si="12"/>
        <v>5700.0970699999998</v>
      </c>
      <c r="P83" s="7">
        <f t="shared" si="12"/>
        <v>8511.7529999999988</v>
      </c>
      <c r="Q83" s="7">
        <f t="shared" si="12"/>
        <v>12081.356</v>
      </c>
      <c r="R83" s="7">
        <f t="shared" si="12"/>
        <v>12810.453</v>
      </c>
      <c r="S83" s="7">
        <f t="shared" ref="S83:T85" si="13">IF(AND(ISBLANK(S77), ISBLANK(S71)), "", S77 + S71)</f>
        <v>11678.262999999999</v>
      </c>
      <c r="T83" s="7">
        <f t="shared" si="13"/>
        <v>11931.56</v>
      </c>
      <c r="V83" s="1" t="s">
        <v>4</v>
      </c>
    </row>
    <row r="84" spans="1:22" x14ac:dyDescent="0.25">
      <c r="C84" s="7" t="str">
        <f t="shared" si="12"/>
        <v/>
      </c>
      <c r="D84" s="7" t="str">
        <f t="shared" si="12"/>
        <v/>
      </c>
      <c r="E84" s="7" t="str">
        <f t="shared" si="12"/>
        <v/>
      </c>
      <c r="F84" s="7" t="str">
        <f t="shared" si="12"/>
        <v/>
      </c>
      <c r="G84" s="7" t="str">
        <f t="shared" si="12"/>
        <v/>
      </c>
      <c r="H84" s="7" t="str">
        <f t="shared" si="12"/>
        <v/>
      </c>
      <c r="I84" s="7" t="str">
        <f t="shared" si="12"/>
        <v/>
      </c>
      <c r="J84" s="7" t="str">
        <f t="shared" si="12"/>
        <v/>
      </c>
      <c r="K84" s="7" t="str">
        <f t="shared" si="12"/>
        <v/>
      </c>
      <c r="L84" s="7" t="str">
        <f t="shared" si="12"/>
        <v/>
      </c>
      <c r="M84" s="7" t="str">
        <f t="shared" si="12"/>
        <v/>
      </c>
      <c r="N84" s="7">
        <f t="shared" si="12"/>
        <v>6588.8461900000002</v>
      </c>
      <c r="O84" s="7">
        <f t="shared" si="12"/>
        <v>7093.4898899999998</v>
      </c>
      <c r="P84" s="7">
        <f t="shared" si="12"/>
        <v>8559.2860000000001</v>
      </c>
      <c r="Q84" s="7">
        <f t="shared" si="12"/>
        <v>12357.115</v>
      </c>
      <c r="R84" s="7">
        <f t="shared" si="12"/>
        <v>11892.179</v>
      </c>
      <c r="S84" s="7">
        <f t="shared" si="13"/>
        <v>12339.433999999999</v>
      </c>
      <c r="T84" s="7">
        <f t="shared" si="13"/>
        <v>11789.519</v>
      </c>
      <c r="V84" s="1" t="s">
        <v>5</v>
      </c>
    </row>
    <row r="85" spans="1:22" x14ac:dyDescent="0.25">
      <c r="C85" s="7" t="str">
        <f t="shared" si="12"/>
        <v/>
      </c>
      <c r="D85" s="7" t="str">
        <f t="shared" si="12"/>
        <v/>
      </c>
      <c r="E85" s="7" t="str">
        <f t="shared" si="12"/>
        <v/>
      </c>
      <c r="F85" s="7" t="str">
        <f t="shared" si="12"/>
        <v/>
      </c>
      <c r="G85" s="7" t="str">
        <f t="shared" si="12"/>
        <v/>
      </c>
      <c r="H85" s="7" t="str">
        <f t="shared" si="12"/>
        <v/>
      </c>
      <c r="I85" s="7" t="str">
        <f t="shared" si="12"/>
        <v/>
      </c>
      <c r="J85" s="7" t="str">
        <f t="shared" si="12"/>
        <v/>
      </c>
      <c r="K85" s="7" t="str">
        <f t="shared" si="12"/>
        <v/>
      </c>
      <c r="L85" s="7" t="str">
        <f t="shared" si="12"/>
        <v/>
      </c>
      <c r="M85" s="7">
        <f t="shared" si="12"/>
        <v>7415.7096200000005</v>
      </c>
      <c r="N85" s="7">
        <f t="shared" si="12"/>
        <v>6534.7236600000006</v>
      </c>
      <c r="O85" s="7">
        <f t="shared" si="12"/>
        <v>7653.1189100000001</v>
      </c>
      <c r="P85" s="7">
        <f t="shared" si="12"/>
        <v>9182.6443299999992</v>
      </c>
      <c r="Q85" s="7">
        <f t="shared" si="12"/>
        <v>11912.34526</v>
      </c>
      <c r="R85" s="7">
        <f t="shared" si="12"/>
        <v>11944.11716</v>
      </c>
      <c r="S85" s="7">
        <f t="shared" si="13"/>
        <v>12071.620710000001</v>
      </c>
      <c r="T85" s="7">
        <f t="shared" si="13"/>
        <v>11957.97118</v>
      </c>
      <c r="V85" s="1" t="s">
        <v>6</v>
      </c>
    </row>
    <row r="86" spans="1:22" x14ac:dyDescent="0.25">
      <c r="C86" s="8" t="str">
        <f t="shared" ref="C86:T86" si="14">IFERROR(C85/C55,IFERROR(C84/C54,IFERROR(C83/C53,IFERROR(C82/C52,"-"))))</f>
        <v>-</v>
      </c>
      <c r="D86" s="8" t="str">
        <f t="shared" si="14"/>
        <v>-</v>
      </c>
      <c r="E86" s="8" t="str">
        <f t="shared" si="14"/>
        <v>-</v>
      </c>
      <c r="F86" s="8" t="str">
        <f t="shared" si="14"/>
        <v>-</v>
      </c>
      <c r="G86" s="8" t="str">
        <f t="shared" si="14"/>
        <v>-</v>
      </c>
      <c r="H86" s="8" t="str">
        <f t="shared" si="14"/>
        <v>-</v>
      </c>
      <c r="I86" s="8" t="str">
        <f t="shared" si="14"/>
        <v>-</v>
      </c>
      <c r="J86" s="8" t="str">
        <f t="shared" si="14"/>
        <v>-</v>
      </c>
      <c r="K86" s="8" t="str">
        <f t="shared" si="14"/>
        <v>-</v>
      </c>
      <c r="L86" s="8" t="str">
        <f t="shared" si="14"/>
        <v>-</v>
      </c>
      <c r="M86" s="8">
        <f t="shared" si="14"/>
        <v>0.44472997261345626</v>
      </c>
      <c r="N86" s="8">
        <f t="shared" si="14"/>
        <v>0.36000589683193779</v>
      </c>
      <c r="O86" s="8">
        <f t="shared" si="14"/>
        <v>0.36855561238560874</v>
      </c>
      <c r="P86" s="8">
        <f t="shared" si="14"/>
        <v>0.33726850088226601</v>
      </c>
      <c r="Q86" s="8">
        <f t="shared" si="14"/>
        <v>0.35753447141388917</v>
      </c>
      <c r="R86" s="8">
        <f t="shared" si="14"/>
        <v>0.35147596476923176</v>
      </c>
      <c r="S86" s="8">
        <f t="shared" si="14"/>
        <v>0.3596381443245924</v>
      </c>
      <c r="T86" s="8">
        <f t="shared" si="14"/>
        <v>0.34856583693830195</v>
      </c>
      <c r="V86" s="1" t="s">
        <v>7</v>
      </c>
    </row>
    <row r="87" spans="1:22" x14ac:dyDescent="0.25">
      <c r="C87" s="14" t="s">
        <v>22</v>
      </c>
      <c r="D87" s="14"/>
      <c r="E87" s="14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5"/>
    </row>
    <row r="88" spans="1:22" x14ac:dyDescent="0.25">
      <c r="A88" s="1" t="s">
        <v>2</v>
      </c>
      <c r="B88" s="1" t="s">
        <v>23</v>
      </c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>
        <v>2106.9336699999999</v>
      </c>
      <c r="O88" s="7">
        <v>2477.0945999999999</v>
      </c>
      <c r="P88" s="7">
        <v>2579.297</v>
      </c>
      <c r="Q88" s="7">
        <v>2762.5859999999998</v>
      </c>
      <c r="R88" s="7">
        <v>5089.6099999999997</v>
      </c>
      <c r="S88" s="7">
        <v>5007.4669999999996</v>
      </c>
      <c r="T88" s="7">
        <v>4428.7730000000001</v>
      </c>
      <c r="V88" s="1" t="s">
        <v>3</v>
      </c>
    </row>
    <row r="89" spans="1:22" x14ac:dyDescent="0.25"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>
        <v>1900.3172099999999</v>
      </c>
      <c r="O89" s="7">
        <v>3130.20307</v>
      </c>
      <c r="P89" s="7">
        <v>2749.3910000000001</v>
      </c>
      <c r="Q89" s="7">
        <v>3702.3110000000001</v>
      </c>
      <c r="R89" s="7">
        <v>5010.0709999999999</v>
      </c>
      <c r="S89" s="7">
        <v>5579.8370000000004</v>
      </c>
      <c r="T89" s="7">
        <v>3939.0859999999998</v>
      </c>
      <c r="V89" s="1" t="s">
        <v>4</v>
      </c>
    </row>
    <row r="90" spans="1:22" x14ac:dyDescent="0.25"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>
        <v>3003.6058200000002</v>
      </c>
      <c r="O90" s="7">
        <v>2822.12896</v>
      </c>
      <c r="P90" s="7">
        <v>2771.4250000000002</v>
      </c>
      <c r="Q90" s="7">
        <v>4499.1459999999997</v>
      </c>
      <c r="R90" s="7">
        <v>5435.7950000000001</v>
      </c>
      <c r="S90" s="7">
        <v>4984.1090000000004</v>
      </c>
      <c r="T90" s="7">
        <v>3969.1790000000001</v>
      </c>
      <c r="V90" s="1" t="s">
        <v>5</v>
      </c>
    </row>
    <row r="91" spans="1:22" x14ac:dyDescent="0.25">
      <c r="C91" s="7"/>
      <c r="D91" s="7"/>
      <c r="E91" s="7"/>
      <c r="F91" s="7"/>
      <c r="G91" s="7"/>
      <c r="H91" s="7"/>
      <c r="I91" s="7"/>
      <c r="J91" s="7"/>
      <c r="K91" s="7"/>
      <c r="L91" s="7"/>
      <c r="M91" s="7">
        <v>2209.5428099999999</v>
      </c>
      <c r="N91" s="7">
        <v>2536.1202699999999</v>
      </c>
      <c r="O91" s="7">
        <v>2738.5567500000002</v>
      </c>
      <c r="P91" s="7">
        <v>2737.15119</v>
      </c>
      <c r="Q91" s="7">
        <v>4646.7861499999999</v>
      </c>
      <c r="R91" s="7">
        <v>5287.4692599999998</v>
      </c>
      <c r="S91" s="7">
        <v>4710.6908199999998</v>
      </c>
      <c r="T91" s="7">
        <v>4470.0514499999999</v>
      </c>
      <c r="V91" s="1" t="s">
        <v>6</v>
      </c>
    </row>
    <row r="92" spans="1:22" x14ac:dyDescent="0.25">
      <c r="C92" s="8" t="str">
        <f t="shared" ref="C92:T92" si="15">IFERROR(C91/C55,IFERROR(C90/C54,IFERROR(C89/C53,IFERROR(C88/C52,"-"))))</f>
        <v>-</v>
      </c>
      <c r="D92" s="8" t="str">
        <f t="shared" si="15"/>
        <v>-</v>
      </c>
      <c r="E92" s="8" t="str">
        <f t="shared" si="15"/>
        <v>-</v>
      </c>
      <c r="F92" s="8" t="str">
        <f t="shared" si="15"/>
        <v>-</v>
      </c>
      <c r="G92" s="8" t="str">
        <f t="shared" si="15"/>
        <v>-</v>
      </c>
      <c r="H92" s="8" t="str">
        <f t="shared" si="15"/>
        <v>-</v>
      </c>
      <c r="I92" s="8" t="str">
        <f t="shared" si="15"/>
        <v>-</v>
      </c>
      <c r="J92" s="8" t="str">
        <f t="shared" si="15"/>
        <v>-</v>
      </c>
      <c r="K92" s="8" t="str">
        <f t="shared" si="15"/>
        <v>-</v>
      </c>
      <c r="L92" s="8" t="str">
        <f t="shared" si="15"/>
        <v>-</v>
      </c>
      <c r="M92" s="8">
        <f t="shared" si="15"/>
        <v>0.13250922214232536</v>
      </c>
      <c r="N92" s="8">
        <f t="shared" si="15"/>
        <v>0.1397179589802281</v>
      </c>
      <c r="O92" s="8">
        <f t="shared" si="15"/>
        <v>0.13188223937435103</v>
      </c>
      <c r="P92" s="8">
        <f t="shared" si="15"/>
        <v>0.1005325748622794</v>
      </c>
      <c r="Q92" s="8">
        <f t="shared" si="15"/>
        <v>0.13946760219352733</v>
      </c>
      <c r="R92" s="8">
        <f t="shared" si="15"/>
        <v>0.15559277713466066</v>
      </c>
      <c r="S92" s="8">
        <f t="shared" si="15"/>
        <v>0.14034106485703959</v>
      </c>
      <c r="T92" s="8">
        <f t="shared" si="15"/>
        <v>0.13029862686343421</v>
      </c>
      <c r="V92" s="1" t="s">
        <v>7</v>
      </c>
    </row>
    <row r="93" spans="1:22" x14ac:dyDescent="0.25">
      <c r="C93" s="14" t="s">
        <v>24</v>
      </c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5"/>
    </row>
    <row r="94" spans="1:22" x14ac:dyDescent="0.25">
      <c r="C94" s="7" t="str">
        <f t="shared" ref="C94:R97" si="16">IF(AND(ISBLANK(C76), ISBLANK(C70), ISBLANK(C88)), "", C76 + C70+C88)</f>
        <v/>
      </c>
      <c r="D94" s="7" t="str">
        <f t="shared" si="16"/>
        <v/>
      </c>
      <c r="E94" s="7" t="str">
        <f t="shared" si="16"/>
        <v/>
      </c>
      <c r="F94" s="7" t="str">
        <f t="shared" si="16"/>
        <v/>
      </c>
      <c r="G94" s="7" t="str">
        <f t="shared" si="16"/>
        <v/>
      </c>
      <c r="H94" s="7" t="str">
        <f t="shared" si="16"/>
        <v/>
      </c>
      <c r="I94" s="7" t="str">
        <f t="shared" si="16"/>
        <v/>
      </c>
      <c r="J94" s="7" t="str">
        <f t="shared" si="16"/>
        <v/>
      </c>
      <c r="K94" s="7" t="str">
        <f t="shared" si="16"/>
        <v/>
      </c>
      <c r="L94" s="7" t="str">
        <f t="shared" si="16"/>
        <v/>
      </c>
      <c r="M94" s="7" t="str">
        <f t="shared" si="16"/>
        <v/>
      </c>
      <c r="N94" s="7">
        <f t="shared" si="16"/>
        <v>9354.1942400000007</v>
      </c>
      <c r="O94" s="7">
        <f t="shared" si="16"/>
        <v>8598.5936700000002</v>
      </c>
      <c r="P94" s="7">
        <f t="shared" si="16"/>
        <v>10621.869000000001</v>
      </c>
      <c r="Q94" s="7">
        <f t="shared" si="16"/>
        <v>12589.108</v>
      </c>
      <c r="R94" s="7">
        <f t="shared" si="16"/>
        <v>17183.828000000001</v>
      </c>
      <c r="S94" s="7">
        <f>IF(AND(ISBLANK(S76), ISBLANK(S70), ISBLANK(S88)), "", S76 + S70+S88)</f>
        <v>16829.61</v>
      </c>
      <c r="T94" s="7">
        <f>IF(AND(ISBLANK(T76), ISBLANK(T70), ISBLANK(T88)), "", T76 + T70+T88)</f>
        <v>15757.092000000001</v>
      </c>
      <c r="V94" s="1" t="s">
        <v>3</v>
      </c>
    </row>
    <row r="95" spans="1:22" x14ac:dyDescent="0.25">
      <c r="C95" s="7" t="str">
        <f t="shared" si="16"/>
        <v/>
      </c>
      <c r="D95" s="7" t="str">
        <f t="shared" si="16"/>
        <v/>
      </c>
      <c r="E95" s="7" t="str">
        <f t="shared" si="16"/>
        <v/>
      </c>
      <c r="F95" s="7" t="str">
        <f t="shared" si="16"/>
        <v/>
      </c>
      <c r="G95" s="7" t="str">
        <f t="shared" si="16"/>
        <v/>
      </c>
      <c r="H95" s="7" t="str">
        <f t="shared" si="16"/>
        <v/>
      </c>
      <c r="I95" s="7" t="str">
        <f t="shared" si="16"/>
        <v/>
      </c>
      <c r="J95" s="7" t="str">
        <f t="shared" si="16"/>
        <v/>
      </c>
      <c r="K95" s="7" t="str">
        <f t="shared" si="16"/>
        <v/>
      </c>
      <c r="L95" s="7" t="str">
        <f t="shared" si="16"/>
        <v/>
      </c>
      <c r="M95" s="7" t="str">
        <f t="shared" si="16"/>
        <v/>
      </c>
      <c r="N95" s="7">
        <f t="shared" si="16"/>
        <v>9690.0220499999996</v>
      </c>
      <c r="O95" s="7">
        <f t="shared" si="16"/>
        <v>8830.3001399999994</v>
      </c>
      <c r="P95" s="7">
        <f t="shared" si="16"/>
        <v>11261.143999999998</v>
      </c>
      <c r="Q95" s="7">
        <f t="shared" si="16"/>
        <v>15783.666999999999</v>
      </c>
      <c r="R95" s="7">
        <f t="shared" si="16"/>
        <v>17820.523999999998</v>
      </c>
      <c r="S95" s="7">
        <f t="shared" ref="S95:T97" si="17">IF(AND(ISBLANK(S77), ISBLANK(S71), ISBLANK(S89)), "", S77 + S71+S89)</f>
        <v>17258.099999999999</v>
      </c>
      <c r="T95" s="7">
        <f t="shared" si="17"/>
        <v>15870.645999999999</v>
      </c>
      <c r="V95" s="1" t="s">
        <v>4</v>
      </c>
    </row>
    <row r="96" spans="1:22" x14ac:dyDescent="0.25">
      <c r="C96" s="7" t="str">
        <f t="shared" si="16"/>
        <v/>
      </c>
      <c r="D96" s="7" t="str">
        <f t="shared" si="16"/>
        <v/>
      </c>
      <c r="E96" s="7" t="str">
        <f t="shared" si="16"/>
        <v/>
      </c>
      <c r="F96" s="7" t="str">
        <f t="shared" si="16"/>
        <v/>
      </c>
      <c r="G96" s="7" t="str">
        <f t="shared" si="16"/>
        <v/>
      </c>
      <c r="H96" s="7" t="str">
        <f t="shared" si="16"/>
        <v/>
      </c>
      <c r="I96" s="7" t="str">
        <f t="shared" si="16"/>
        <v/>
      </c>
      <c r="J96" s="7" t="str">
        <f t="shared" si="16"/>
        <v/>
      </c>
      <c r="K96" s="7" t="str">
        <f t="shared" si="16"/>
        <v/>
      </c>
      <c r="L96" s="7" t="str">
        <f t="shared" si="16"/>
        <v/>
      </c>
      <c r="M96" s="7" t="str">
        <f t="shared" si="16"/>
        <v/>
      </c>
      <c r="N96" s="7">
        <f t="shared" si="16"/>
        <v>9592.4520100000009</v>
      </c>
      <c r="O96" s="7">
        <f t="shared" si="16"/>
        <v>9915.6188499999989</v>
      </c>
      <c r="P96" s="7">
        <f t="shared" si="16"/>
        <v>11330.710999999999</v>
      </c>
      <c r="Q96" s="7">
        <f t="shared" si="16"/>
        <v>16856.260999999999</v>
      </c>
      <c r="R96" s="7">
        <f t="shared" si="16"/>
        <v>17327.974000000002</v>
      </c>
      <c r="S96" s="7">
        <f t="shared" si="17"/>
        <v>17323.542999999998</v>
      </c>
      <c r="T96" s="7">
        <f t="shared" si="17"/>
        <v>15758.698</v>
      </c>
      <c r="V96" s="1" t="s">
        <v>5</v>
      </c>
    </row>
    <row r="97" spans="1:22" x14ac:dyDescent="0.25">
      <c r="C97" s="7" t="str">
        <f t="shared" si="16"/>
        <v/>
      </c>
      <c r="D97" s="7" t="str">
        <f t="shared" si="16"/>
        <v/>
      </c>
      <c r="E97" s="7" t="str">
        <f t="shared" si="16"/>
        <v/>
      </c>
      <c r="F97" s="7" t="str">
        <f t="shared" si="16"/>
        <v/>
      </c>
      <c r="G97" s="7" t="str">
        <f t="shared" si="16"/>
        <v/>
      </c>
      <c r="H97" s="7" t="str">
        <f t="shared" si="16"/>
        <v/>
      </c>
      <c r="I97" s="7" t="str">
        <f t="shared" si="16"/>
        <v/>
      </c>
      <c r="J97" s="7" t="str">
        <f t="shared" si="16"/>
        <v/>
      </c>
      <c r="K97" s="7" t="str">
        <f t="shared" si="16"/>
        <v/>
      </c>
      <c r="L97" s="7" t="str">
        <f t="shared" si="16"/>
        <v/>
      </c>
      <c r="M97" s="7">
        <f t="shared" si="16"/>
        <v>9625.2524300000005</v>
      </c>
      <c r="N97" s="7">
        <f t="shared" si="16"/>
        <v>9070.8439300000009</v>
      </c>
      <c r="O97" s="7">
        <f t="shared" si="16"/>
        <v>10391.675660000001</v>
      </c>
      <c r="P97" s="7">
        <f t="shared" si="16"/>
        <v>11919.79552</v>
      </c>
      <c r="Q97" s="7">
        <f>IF(AND(ISBLANK(Q79), ISBLANK(Q73), ISBLANK(Q91)), "", Q79 + Q73+Q91)</f>
        <v>16559.131410000002</v>
      </c>
      <c r="R97" s="7">
        <f t="shared" si="16"/>
        <v>17231.58642</v>
      </c>
      <c r="S97" s="7">
        <f t="shared" si="17"/>
        <v>16782.311529999999</v>
      </c>
      <c r="T97" s="7">
        <f t="shared" si="17"/>
        <v>16428.022629999999</v>
      </c>
      <c r="V97" s="1" t="s">
        <v>6</v>
      </c>
    </row>
    <row r="98" spans="1:22" x14ac:dyDescent="0.25">
      <c r="C98" s="18" t="str">
        <f t="shared" ref="C98:R98" si="18">IFERROR(C97/C122,IFERROR(C96/C121,IFERROR(C95/C120,IFERROR(C94/C119,"-"))))</f>
        <v>-</v>
      </c>
      <c r="D98" s="18" t="str">
        <f t="shared" si="18"/>
        <v>-</v>
      </c>
      <c r="E98" s="18" t="str">
        <f t="shared" si="18"/>
        <v>-</v>
      </c>
      <c r="F98" s="18" t="str">
        <f t="shared" si="18"/>
        <v>-</v>
      </c>
      <c r="G98" s="18" t="str">
        <f t="shared" si="18"/>
        <v>-</v>
      </c>
      <c r="H98" s="18" t="str">
        <f t="shared" si="18"/>
        <v>-</v>
      </c>
      <c r="I98" s="18" t="str">
        <f t="shared" si="18"/>
        <v>-</v>
      </c>
      <c r="J98" s="18" t="str">
        <f t="shared" si="18"/>
        <v>-</v>
      </c>
      <c r="K98" s="18" t="str">
        <f t="shared" si="18"/>
        <v>-</v>
      </c>
      <c r="L98" s="18" t="str">
        <f t="shared" si="18"/>
        <v>-</v>
      </c>
      <c r="M98" s="18">
        <f t="shared" si="18"/>
        <v>2.0084545581410058</v>
      </c>
      <c r="N98" s="18">
        <f t="shared" si="18"/>
        <v>1.4040752400756116</v>
      </c>
      <c r="O98" s="18">
        <f t="shared" si="18"/>
        <v>1.4657312949824788</v>
      </c>
      <c r="P98" s="18">
        <f t="shared" si="18"/>
        <v>1.0955952430486331</v>
      </c>
      <c r="Q98" s="18">
        <f t="shared" si="18"/>
        <v>1.4271481610714882</v>
      </c>
      <c r="R98" s="18">
        <f t="shared" si="18"/>
        <v>1.4152535040013208</v>
      </c>
      <c r="S98" s="18">
        <f>IFERROR(S97/S122,IFERROR(S96/S121,IFERROR(S95/S120,IFERROR(S94/S119,"-"))))</f>
        <v>1.3084377770060445</v>
      </c>
      <c r="T98" s="18">
        <f>IFERROR(T97/T122,IFERROR(T96/T121,IFERROR(T95/T120,IFERROR(T94/T119,"-"))))</f>
        <v>1.2252442688112919</v>
      </c>
      <c r="V98" s="1" t="s">
        <v>25</v>
      </c>
    </row>
    <row r="99" spans="1:22" x14ac:dyDescent="0.25">
      <c r="C99" s="14" t="s">
        <v>26</v>
      </c>
      <c r="D99" s="14"/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5"/>
    </row>
    <row r="100" spans="1:22" x14ac:dyDescent="0.25">
      <c r="A100" s="1" t="s">
        <v>2</v>
      </c>
      <c r="B100" s="1" t="s">
        <v>26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>
        <v>2195.4670500000002</v>
      </c>
      <c r="O100" s="7">
        <v>2697.50522</v>
      </c>
      <c r="P100" s="7">
        <v>2896.5239999999999</v>
      </c>
      <c r="Q100" s="7">
        <v>3092.06</v>
      </c>
      <c r="R100" s="7">
        <v>5724.2860000000001</v>
      </c>
      <c r="S100" s="7">
        <v>5674.0709999999999</v>
      </c>
      <c r="T100" s="7">
        <v>5244.1859999999997</v>
      </c>
      <c r="V100" s="1" t="s">
        <v>3</v>
      </c>
    </row>
    <row r="101" spans="1:22" x14ac:dyDescent="0.25">
      <c r="C101" s="7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>
        <v>1989.59573</v>
      </c>
      <c r="O101" s="7">
        <v>3332.6539400000001</v>
      </c>
      <c r="P101" s="7">
        <v>3055.1759999999999</v>
      </c>
      <c r="Q101" s="7">
        <v>4045.7629999999999</v>
      </c>
      <c r="R101" s="7">
        <v>5621.6710000000003</v>
      </c>
      <c r="S101" s="7">
        <v>6271.7640000000001</v>
      </c>
      <c r="T101" s="7">
        <v>4792.9930000000004</v>
      </c>
      <c r="V101" s="1" t="s">
        <v>4</v>
      </c>
    </row>
    <row r="102" spans="1:22" x14ac:dyDescent="0.25"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>
        <v>3088.8463099999999</v>
      </c>
      <c r="O102" s="7">
        <v>3093.1870600000002</v>
      </c>
      <c r="P102" s="7">
        <v>3065.279</v>
      </c>
      <c r="Q102" s="7">
        <v>4841.2039999999997</v>
      </c>
      <c r="R102" s="7">
        <v>6059.8050000000003</v>
      </c>
      <c r="S102" s="7">
        <v>5673.64</v>
      </c>
      <c r="T102" s="7">
        <v>4868.0039999999999</v>
      </c>
      <c r="V102" s="1" t="s">
        <v>5</v>
      </c>
    </row>
    <row r="103" spans="1:22" x14ac:dyDescent="0.25"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>
        <v>2286.7221100000002</v>
      </c>
      <c r="N103" s="7">
        <v>2625.62048</v>
      </c>
      <c r="O103" s="7">
        <v>3000.5753300000001</v>
      </c>
      <c r="P103" s="7">
        <v>3021.47</v>
      </c>
      <c r="Q103" s="7">
        <v>5259.0606100000005</v>
      </c>
      <c r="R103" s="7">
        <v>5937.79036</v>
      </c>
      <c r="S103" s="7">
        <v>5407.8426799999997</v>
      </c>
      <c r="T103" s="7">
        <v>5385.1865900000003</v>
      </c>
      <c r="V103" s="1" t="s">
        <v>6</v>
      </c>
    </row>
    <row r="104" spans="1:22" x14ac:dyDescent="0.25">
      <c r="C104" s="8" t="str">
        <f t="shared" ref="C104:T104" si="19">IFERROR(C103/C55,IFERROR(C102/C54,IFERROR(C101/C53,IFERROR(C100/C52,"-"))))</f>
        <v>-</v>
      </c>
      <c r="D104" s="8" t="str">
        <f t="shared" si="19"/>
        <v>-</v>
      </c>
      <c r="E104" s="8" t="str">
        <f t="shared" si="19"/>
        <v>-</v>
      </c>
      <c r="F104" s="8" t="str">
        <f t="shared" si="19"/>
        <v>-</v>
      </c>
      <c r="G104" s="8" t="str">
        <f t="shared" si="19"/>
        <v>-</v>
      </c>
      <c r="H104" s="8" t="str">
        <f t="shared" si="19"/>
        <v>-</v>
      </c>
      <c r="I104" s="8" t="str">
        <f t="shared" si="19"/>
        <v>-</v>
      </c>
      <c r="J104" s="8" t="str">
        <f t="shared" si="19"/>
        <v>-</v>
      </c>
      <c r="K104" s="8" t="str">
        <f t="shared" si="19"/>
        <v>-</v>
      </c>
      <c r="L104" s="8" t="str">
        <f t="shared" si="19"/>
        <v>-</v>
      </c>
      <c r="M104" s="8">
        <f t="shared" si="19"/>
        <v>0.137137767451429</v>
      </c>
      <c r="N104" s="8">
        <f t="shared" si="19"/>
        <v>0.14464863471253547</v>
      </c>
      <c r="O104" s="8">
        <f t="shared" si="19"/>
        <v>0.14450041757645971</v>
      </c>
      <c r="P104" s="8">
        <f t="shared" si="19"/>
        <v>0.11097529434211902</v>
      </c>
      <c r="Q104" s="8">
        <f t="shared" si="19"/>
        <v>0.15784427115655608</v>
      </c>
      <c r="R104" s="8">
        <f t="shared" si="19"/>
        <v>0.17472958171974629</v>
      </c>
      <c r="S104" s="8">
        <f t="shared" si="19"/>
        <v>0.16111063733334696</v>
      </c>
      <c r="T104" s="8">
        <f t="shared" si="19"/>
        <v>0.15697412567373911</v>
      </c>
      <c r="V104" s="1" t="s">
        <v>7</v>
      </c>
    </row>
    <row r="105" spans="1:22" x14ac:dyDescent="0.25">
      <c r="C105" s="12" t="s">
        <v>27</v>
      </c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3"/>
    </row>
    <row r="106" spans="1:22" x14ac:dyDescent="0.25">
      <c r="A106" s="1" t="s">
        <v>2</v>
      </c>
      <c r="B106" s="1" t="s">
        <v>27</v>
      </c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>
        <v>12571.95333</v>
      </c>
      <c r="O106" s="7">
        <v>11577.481669999999</v>
      </c>
      <c r="P106" s="7">
        <v>14967.504000000001</v>
      </c>
      <c r="Q106" s="7">
        <v>19162.312000000002</v>
      </c>
      <c r="R106" s="7">
        <v>22218.898000000001</v>
      </c>
      <c r="S106" s="7">
        <v>21383.792000000001</v>
      </c>
      <c r="T106" s="7">
        <v>20926.046999999999</v>
      </c>
      <c r="V106" s="1" t="s">
        <v>3</v>
      </c>
    </row>
    <row r="107" spans="1:22" x14ac:dyDescent="0.25"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>
        <v>15036.27578</v>
      </c>
      <c r="O107" s="7">
        <v>12054.83454</v>
      </c>
      <c r="P107" s="7">
        <v>15499.08</v>
      </c>
      <c r="Q107" s="7">
        <v>20887.386999999999</v>
      </c>
      <c r="R107" s="7">
        <v>21861.741000000002</v>
      </c>
      <c r="S107" s="7">
        <v>21709.631000000001</v>
      </c>
      <c r="T107" s="7">
        <v>20455.075000000001</v>
      </c>
      <c r="V107" s="1" t="s">
        <v>4</v>
      </c>
    </row>
    <row r="108" spans="1:22" x14ac:dyDescent="0.25"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>
        <v>11632.131100000001</v>
      </c>
      <c r="O108" s="7">
        <v>13527.770329999999</v>
      </c>
      <c r="P108" s="7">
        <v>15524.831</v>
      </c>
      <c r="Q108" s="7">
        <v>20792.205999999998</v>
      </c>
      <c r="R108" s="7">
        <v>21543.526000000002</v>
      </c>
      <c r="S108" s="7">
        <v>21229.064999999999</v>
      </c>
      <c r="T108" s="7">
        <v>20510.214</v>
      </c>
      <c r="V108" s="1" t="s">
        <v>5</v>
      </c>
    </row>
    <row r="109" spans="1:22" x14ac:dyDescent="0.25">
      <c r="C109" s="7"/>
      <c r="D109" s="7"/>
      <c r="E109" s="7"/>
      <c r="F109" s="7"/>
      <c r="G109" s="7"/>
      <c r="H109" s="7"/>
      <c r="I109" s="7"/>
      <c r="J109" s="7"/>
      <c r="K109" s="7"/>
      <c r="L109" s="7"/>
      <c r="M109" s="7">
        <v>11882.26621</v>
      </c>
      <c r="N109" s="7">
        <v>11691.34353</v>
      </c>
      <c r="O109" s="7">
        <v>13675.411969999999</v>
      </c>
      <c r="P109" s="7">
        <v>16346.76627</v>
      </c>
      <c r="Q109" s="7">
        <v>21715.080190000001</v>
      </c>
      <c r="R109" s="7">
        <v>21807.121060000001</v>
      </c>
      <c r="S109" s="7">
        <v>20739.794089999999</v>
      </c>
      <c r="T109" s="7">
        <v>20898.245350000001</v>
      </c>
      <c r="V109" s="1" t="s">
        <v>6</v>
      </c>
    </row>
    <row r="110" spans="1:22" x14ac:dyDescent="0.25">
      <c r="C110" s="8" t="str">
        <f t="shared" ref="C110:T110" si="20">IFERROR(C109/C55,IFERROR(C108/C54,IFERROR(C107/C53,IFERROR(C106/C52,"-"))))</f>
        <v>-</v>
      </c>
      <c r="D110" s="8" t="str">
        <f t="shared" si="20"/>
        <v>-</v>
      </c>
      <c r="E110" s="8" t="str">
        <f t="shared" si="20"/>
        <v>-</v>
      </c>
      <c r="F110" s="8" t="str">
        <f t="shared" si="20"/>
        <v>-</v>
      </c>
      <c r="G110" s="8" t="str">
        <f t="shared" si="20"/>
        <v>-</v>
      </c>
      <c r="H110" s="8" t="str">
        <f t="shared" si="20"/>
        <v>-</v>
      </c>
      <c r="I110" s="8" t="str">
        <f t="shared" si="20"/>
        <v>-</v>
      </c>
      <c r="J110" s="8" t="str">
        <f t="shared" si="20"/>
        <v>-</v>
      </c>
      <c r="K110" s="8" t="str">
        <f t="shared" si="20"/>
        <v>-</v>
      </c>
      <c r="L110" s="8" t="str">
        <f t="shared" si="20"/>
        <v>-</v>
      </c>
      <c r="M110" s="8">
        <f t="shared" si="20"/>
        <v>0.71259531412977528</v>
      </c>
      <c r="N110" s="8">
        <f t="shared" si="20"/>
        <v>0.64409037499956401</v>
      </c>
      <c r="O110" s="8">
        <f t="shared" si="20"/>
        <v>0.65857461415411789</v>
      </c>
      <c r="P110" s="8">
        <f t="shared" si="20"/>
        <v>0.60039887814708504</v>
      </c>
      <c r="Q110" s="8">
        <f t="shared" si="20"/>
        <v>0.65175156931623945</v>
      </c>
      <c r="R110" s="8">
        <f t="shared" si="20"/>
        <v>0.64171163182084301</v>
      </c>
      <c r="S110" s="8">
        <f t="shared" si="20"/>
        <v>0.61788066734261626</v>
      </c>
      <c r="T110" s="8">
        <f t="shared" si="20"/>
        <v>0.60916808305643755</v>
      </c>
      <c r="V110" s="1" t="s">
        <v>7</v>
      </c>
    </row>
    <row r="111" spans="1:22" x14ac:dyDescent="0.25">
      <c r="C111" s="19" t="s">
        <v>28</v>
      </c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20"/>
    </row>
    <row r="112" spans="1:22" x14ac:dyDescent="0.25">
      <c r="C112" s="21" t="s">
        <v>29</v>
      </c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2"/>
    </row>
    <row r="113" spans="1:22" x14ac:dyDescent="0.25">
      <c r="A113" s="1" t="s">
        <v>2</v>
      </c>
      <c r="B113" s="1" t="s">
        <v>29</v>
      </c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>
        <v>3556.6706100000001</v>
      </c>
      <c r="O113" s="7">
        <v>1629.2877699999999</v>
      </c>
      <c r="P113" s="7">
        <v>2340.4929999999999</v>
      </c>
      <c r="Q113" s="7">
        <v>3784.5140000000001</v>
      </c>
      <c r="R113" s="7">
        <v>3779.7559999999999</v>
      </c>
      <c r="S113" s="7">
        <v>4118.42</v>
      </c>
      <c r="T113" s="7">
        <v>4599.74</v>
      </c>
      <c r="V113" s="1" t="s">
        <v>3</v>
      </c>
    </row>
    <row r="114" spans="1:22" x14ac:dyDescent="0.25"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>
        <v>1243.16347</v>
      </c>
      <c r="O114" s="7">
        <v>1775.68091</v>
      </c>
      <c r="P114" s="7">
        <v>2741.2919999999999</v>
      </c>
      <c r="Q114" s="7">
        <v>3561.645</v>
      </c>
      <c r="R114" s="7">
        <v>3617.2910000000002</v>
      </c>
      <c r="S114" s="7">
        <v>4154.9979999999996</v>
      </c>
      <c r="T114" s="7">
        <v>4586.067</v>
      </c>
      <c r="V114" s="1" t="s">
        <v>4</v>
      </c>
    </row>
    <row r="115" spans="1:22" x14ac:dyDescent="0.25"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>
        <v>1377.1357599999999</v>
      </c>
      <c r="O115" s="7">
        <v>1619.5345400000001</v>
      </c>
      <c r="P115" s="7">
        <v>3081.6849999999999</v>
      </c>
      <c r="Q115" s="7">
        <v>3611.9540000000002</v>
      </c>
      <c r="R115" s="7">
        <v>3707.7930000000001</v>
      </c>
      <c r="S115" s="7">
        <v>4232.0770000000002</v>
      </c>
      <c r="T115" s="7">
        <v>4688.1220000000003</v>
      </c>
      <c r="V115" s="1" t="s">
        <v>5</v>
      </c>
    </row>
    <row r="116" spans="1:22" x14ac:dyDescent="0.25"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>
        <v>3309.9884099999999</v>
      </c>
      <c r="N116" s="7">
        <v>1495.2993100000001</v>
      </c>
      <c r="O116" s="7">
        <v>1800.1401000000001</v>
      </c>
      <c r="P116" s="7">
        <v>3324.9832799999999</v>
      </c>
      <c r="Q116" s="7">
        <v>3521.4080300000001</v>
      </c>
      <c r="R116" s="7">
        <v>3874.0953</v>
      </c>
      <c r="S116" s="7">
        <v>4354.6563100000003</v>
      </c>
      <c r="T116" s="7">
        <v>4753.4393600000003</v>
      </c>
      <c r="V116" s="1" t="s">
        <v>6</v>
      </c>
    </row>
    <row r="117" spans="1:22" x14ac:dyDescent="0.25">
      <c r="C117" s="8" t="str">
        <f t="shared" ref="C117:T117" si="21">IFERROR(C116/C55,IFERROR(C115/C54,IFERROR(C114/C53,IFERROR(C113/C52,"-"))))</f>
        <v>-</v>
      </c>
      <c r="D117" s="8" t="str">
        <f t="shared" si="21"/>
        <v>-</v>
      </c>
      <c r="E117" s="8" t="str">
        <f t="shared" si="21"/>
        <v>-</v>
      </c>
      <c r="F117" s="8" t="str">
        <f t="shared" si="21"/>
        <v>-</v>
      </c>
      <c r="G117" s="8" t="str">
        <f t="shared" si="21"/>
        <v>-</v>
      </c>
      <c r="H117" s="8" t="str">
        <f t="shared" si="21"/>
        <v>-</v>
      </c>
      <c r="I117" s="8" t="str">
        <f t="shared" si="21"/>
        <v>-</v>
      </c>
      <c r="J117" s="8" t="str">
        <f t="shared" si="21"/>
        <v>-</v>
      </c>
      <c r="K117" s="8" t="str">
        <f t="shared" si="21"/>
        <v>-</v>
      </c>
      <c r="L117" s="8" t="str">
        <f t="shared" si="21"/>
        <v>-</v>
      </c>
      <c r="M117" s="8">
        <f t="shared" si="21"/>
        <v>0.19850440893209589</v>
      </c>
      <c r="N117" s="8">
        <f t="shared" si="21"/>
        <v>8.237786280448893E-2</v>
      </c>
      <c r="O117" s="8">
        <f t="shared" si="21"/>
        <v>8.669037352451002E-2</v>
      </c>
      <c r="P117" s="8">
        <f t="shared" si="21"/>
        <v>0.12212300574906397</v>
      </c>
      <c r="Q117" s="8">
        <f t="shared" si="21"/>
        <v>0.1056907545205481</v>
      </c>
      <c r="R117" s="8">
        <f t="shared" si="21"/>
        <v>0.11400184416605692</v>
      </c>
      <c r="S117" s="8">
        <f t="shared" si="21"/>
        <v>0.12973407234394271</v>
      </c>
      <c r="T117" s="8">
        <f t="shared" si="21"/>
        <v>0.13855917060789122</v>
      </c>
      <c r="V117" s="1" t="s">
        <v>7</v>
      </c>
    </row>
    <row r="118" spans="1:22" x14ac:dyDescent="0.25">
      <c r="C118" s="21" t="s">
        <v>30</v>
      </c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2"/>
    </row>
    <row r="119" spans="1:22" x14ac:dyDescent="0.25">
      <c r="A119" s="1" t="s">
        <v>2</v>
      </c>
      <c r="B119" s="1" t="s">
        <v>30</v>
      </c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>
        <v>5039.0497400000004</v>
      </c>
      <c r="O119" s="7">
        <v>6580.2879400000002</v>
      </c>
      <c r="P119" s="7">
        <v>7636.91</v>
      </c>
      <c r="Q119" s="7">
        <v>11344.007</v>
      </c>
      <c r="R119" s="7">
        <v>11868.325999999999</v>
      </c>
      <c r="S119" s="7">
        <v>12424.325000000001</v>
      </c>
      <c r="T119" s="7">
        <v>13074.554</v>
      </c>
      <c r="V119" s="1" t="s">
        <v>3</v>
      </c>
    </row>
    <row r="120" spans="1:22" x14ac:dyDescent="0.25"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>
        <v>2725.5426000000002</v>
      </c>
      <c r="O120" s="7">
        <v>6718.7847000000002</v>
      </c>
      <c r="P120" s="7">
        <v>8234.93</v>
      </c>
      <c r="Q120" s="7">
        <v>11618.546</v>
      </c>
      <c r="R120" s="7">
        <v>11894.898999999999</v>
      </c>
      <c r="S120" s="7">
        <v>12600.688</v>
      </c>
      <c r="T120" s="7">
        <v>13211.9</v>
      </c>
      <c r="V120" s="1" t="s">
        <v>4</v>
      </c>
    </row>
    <row r="121" spans="1:22" x14ac:dyDescent="0.25"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>
        <v>6325.2949900000003</v>
      </c>
      <c r="O121" s="7">
        <v>6873.9200099999998</v>
      </c>
      <c r="P121" s="7">
        <v>10549.699000000001</v>
      </c>
      <c r="Q121" s="7">
        <v>11667.493</v>
      </c>
      <c r="R121" s="7">
        <v>11988.925999999999</v>
      </c>
      <c r="S121" s="7">
        <v>12659.548000000001</v>
      </c>
      <c r="T121" s="7">
        <v>13316.245000000001</v>
      </c>
      <c r="V121" s="1" t="s">
        <v>5</v>
      </c>
    </row>
    <row r="122" spans="1:22" x14ac:dyDescent="0.25"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>
        <v>4792.3675400000002</v>
      </c>
      <c r="N122" s="7">
        <v>6460.3688400000001</v>
      </c>
      <c r="O122" s="7">
        <v>7089.7549200000003</v>
      </c>
      <c r="P122" s="7">
        <v>10879.743769999999</v>
      </c>
      <c r="Q122" s="7">
        <v>11602.951859999999</v>
      </c>
      <c r="R122" s="7">
        <v>12175.618270000001</v>
      </c>
      <c r="S122" s="7">
        <v>12826.220569999999</v>
      </c>
      <c r="T122" s="7">
        <v>13407.957130000001</v>
      </c>
      <c r="V122" s="1" t="s">
        <v>6</v>
      </c>
    </row>
    <row r="123" spans="1:22" x14ac:dyDescent="0.25">
      <c r="C123" s="8" t="str">
        <f t="shared" ref="C123:T123" si="22">IFERROR(C122/C55,IFERROR(C121/C54,IFERROR(C120/C53,IFERROR(C119/C52,"-"))))</f>
        <v>-</v>
      </c>
      <c r="D123" s="8" t="str">
        <f t="shared" si="22"/>
        <v>-</v>
      </c>
      <c r="E123" s="8" t="str">
        <f t="shared" si="22"/>
        <v>-</v>
      </c>
      <c r="F123" s="8" t="str">
        <f t="shared" si="22"/>
        <v>-</v>
      </c>
      <c r="G123" s="8" t="str">
        <f t="shared" si="22"/>
        <v>-</v>
      </c>
      <c r="H123" s="8" t="str">
        <f t="shared" si="22"/>
        <v>-</v>
      </c>
      <c r="I123" s="8" t="str">
        <f t="shared" si="22"/>
        <v>-</v>
      </c>
      <c r="J123" s="8" t="str">
        <f t="shared" si="22"/>
        <v>-</v>
      </c>
      <c r="K123" s="8" t="str">
        <f t="shared" si="22"/>
        <v>-</v>
      </c>
      <c r="L123" s="8" t="str">
        <f t="shared" si="22"/>
        <v>-</v>
      </c>
      <c r="M123" s="8">
        <f t="shared" si="22"/>
        <v>0.28740465768369944</v>
      </c>
      <c r="N123" s="8">
        <f t="shared" si="22"/>
        <v>0.35590959910756281</v>
      </c>
      <c r="O123" s="8">
        <f t="shared" si="22"/>
        <v>0.34142537139861096</v>
      </c>
      <c r="P123" s="8">
        <f t="shared" si="22"/>
        <v>0.39960111046695335</v>
      </c>
      <c r="Q123" s="8">
        <f t="shared" si="22"/>
        <v>0.34824840697287696</v>
      </c>
      <c r="R123" s="8">
        <f t="shared" si="22"/>
        <v>0.35828827872198593</v>
      </c>
      <c r="S123" s="8">
        <f t="shared" si="22"/>
        <v>0.38211920961627988</v>
      </c>
      <c r="T123" s="8">
        <f t="shared" si="22"/>
        <v>0.39083183328522814</v>
      </c>
      <c r="V123" s="1" t="s">
        <v>7</v>
      </c>
    </row>
    <row r="124" spans="1:22" x14ac:dyDescent="0.25">
      <c r="C124" s="3" t="s">
        <v>31</v>
      </c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4"/>
    </row>
    <row r="125" spans="1:22" x14ac:dyDescent="0.25">
      <c r="C125" s="5" t="s">
        <v>32</v>
      </c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6"/>
    </row>
    <row r="126" spans="1:22" x14ac:dyDescent="0.25">
      <c r="A126" s="1" t="s">
        <v>33</v>
      </c>
      <c r="B126" s="1" t="s">
        <v>32</v>
      </c>
      <c r="C126" s="7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>
        <v>4909.47055</v>
      </c>
      <c r="O126" s="7">
        <v>4543.2780199999997</v>
      </c>
      <c r="P126" s="7">
        <v>6109.9459999999999</v>
      </c>
      <c r="Q126" s="7">
        <v>8317.848</v>
      </c>
      <c r="R126" s="7">
        <v>8461.59</v>
      </c>
      <c r="S126" s="7">
        <v>7958.8190000000004</v>
      </c>
      <c r="T126" s="7">
        <v>8079.33</v>
      </c>
      <c r="V126" s="1" t="s">
        <v>3</v>
      </c>
    </row>
    <row r="127" spans="1:22" x14ac:dyDescent="0.25">
      <c r="C127" s="7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>
        <v>4442.8276800000003</v>
      </c>
      <c r="O127" s="7">
        <v>4571.6201000000001</v>
      </c>
      <c r="P127" s="7">
        <v>6365.84</v>
      </c>
      <c r="Q127" s="7">
        <v>7884.5609999999997</v>
      </c>
      <c r="R127" s="7">
        <v>7994.5039999999999</v>
      </c>
      <c r="S127" s="7">
        <v>8015.9759999999997</v>
      </c>
      <c r="T127" s="7">
        <v>7282.7740000000003</v>
      </c>
      <c r="V127" s="1" t="s">
        <v>4</v>
      </c>
    </row>
    <row r="128" spans="1:22" x14ac:dyDescent="0.25">
      <c r="C128" s="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>
        <v>4086.3495499999999</v>
      </c>
      <c r="O128" s="7">
        <v>4707.3732200000004</v>
      </c>
      <c r="P128" s="7">
        <v>6034.6040000000003</v>
      </c>
      <c r="Q128" s="7">
        <v>7475.433</v>
      </c>
      <c r="R128" s="7">
        <v>7430.76</v>
      </c>
      <c r="S128" s="7">
        <v>7393.1049999999996</v>
      </c>
      <c r="T128" s="7">
        <v>6752.6679999999997</v>
      </c>
      <c r="V128" s="1" t="s">
        <v>5</v>
      </c>
    </row>
    <row r="129" spans="1:22" x14ac:dyDescent="0.25"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>
        <v>4573.3240299999998</v>
      </c>
      <c r="N129" s="7">
        <v>4291.7020700000003</v>
      </c>
      <c r="O129" s="7">
        <v>4795.4872400000004</v>
      </c>
      <c r="P129" s="7">
        <v>7274.2125500000002</v>
      </c>
      <c r="Q129" s="7">
        <v>7642.78424</v>
      </c>
      <c r="R129" s="7">
        <v>7331.2912200000001</v>
      </c>
      <c r="S129" s="7">
        <v>7623.3725299999996</v>
      </c>
      <c r="T129" s="7">
        <v>6995.5322100000003</v>
      </c>
      <c r="V129" s="1" t="s">
        <v>34</v>
      </c>
    </row>
    <row r="130" spans="1:22" x14ac:dyDescent="0.25">
      <c r="C130" s="23" t="str">
        <f t="shared" ref="C130:Q130" si="23">IF(COUNT(C126:C129)=4,SUM(C126:C129),IF(COUNT(C126:C129)=0,"",SUM(C126:C129)*4/COUNT(C126:C129)))</f>
        <v/>
      </c>
      <c r="D130" s="23" t="str">
        <f t="shared" si="23"/>
        <v/>
      </c>
      <c r="E130" s="23" t="str">
        <f t="shared" si="23"/>
        <v/>
      </c>
      <c r="F130" s="23" t="str">
        <f t="shared" si="23"/>
        <v/>
      </c>
      <c r="G130" s="23" t="str">
        <f t="shared" si="23"/>
        <v/>
      </c>
      <c r="H130" s="23" t="str">
        <f t="shared" si="23"/>
        <v/>
      </c>
      <c r="I130" s="23" t="str">
        <f t="shared" si="23"/>
        <v/>
      </c>
      <c r="J130" s="23" t="str">
        <f t="shared" si="23"/>
        <v/>
      </c>
      <c r="K130" s="23" t="str">
        <f t="shared" si="23"/>
        <v/>
      </c>
      <c r="L130" s="23" t="str">
        <f t="shared" si="23"/>
        <v/>
      </c>
      <c r="M130" s="23">
        <f t="shared" si="23"/>
        <v>18293.296119999999</v>
      </c>
      <c r="N130" s="23">
        <f t="shared" si="23"/>
        <v>17730.349849999999</v>
      </c>
      <c r="O130" s="23">
        <f t="shared" si="23"/>
        <v>18617.758580000002</v>
      </c>
      <c r="P130" s="23">
        <f t="shared" si="23"/>
        <v>25784.60255</v>
      </c>
      <c r="Q130" s="23">
        <f t="shared" si="23"/>
        <v>31320.626240000001</v>
      </c>
      <c r="R130" s="23">
        <f>IF(COUNT(R126:R129)=4,SUM(R126:R129),IF(COUNT(R126:R129)=0,"",SUM(R126:R129)*4/COUNT(R126:R129)))</f>
        <v>31218.145219999999</v>
      </c>
      <c r="S130" s="23">
        <f>IF(COUNT(S126:S129)=4,SUM(S126:S129),IF(COUNT(S126:S129)=0,"",SUM(S126:S129)*4/COUNT(S126:S129)))</f>
        <v>30991.272530000002</v>
      </c>
      <c r="T130" s="23">
        <f>IF(COUNT(T126:T129)=4,SUM(T126:T129),IF(COUNT(T126:T129)=0,"",SUM(T126:T129)*4/COUNT(T126:T129)))</f>
        <v>29110.304209999998</v>
      </c>
      <c r="V130" s="1" t="s">
        <v>6</v>
      </c>
    </row>
    <row r="131" spans="1:22" x14ac:dyDescent="0.25">
      <c r="C131" s="8" t="str">
        <f>IFERROR((C130-B130)/B130,"-")</f>
        <v>-</v>
      </c>
      <c r="D131" s="8" t="str">
        <f t="shared" ref="D131:O131" si="24">IFERROR((D130-C130)/C130,"-")</f>
        <v>-</v>
      </c>
      <c r="E131" s="8" t="str">
        <f t="shared" si="24"/>
        <v>-</v>
      </c>
      <c r="F131" s="8" t="str">
        <f t="shared" si="24"/>
        <v>-</v>
      </c>
      <c r="G131" s="8" t="str">
        <f t="shared" si="24"/>
        <v>-</v>
      </c>
      <c r="H131" s="8" t="str">
        <f t="shared" si="24"/>
        <v>-</v>
      </c>
      <c r="I131" s="8" t="str">
        <f t="shared" si="24"/>
        <v>-</v>
      </c>
      <c r="J131" s="8" t="str">
        <f t="shared" si="24"/>
        <v>-</v>
      </c>
      <c r="K131" s="8" t="str">
        <f t="shared" si="24"/>
        <v>-</v>
      </c>
      <c r="L131" s="8" t="str">
        <f t="shared" si="24"/>
        <v>-</v>
      </c>
      <c r="M131" s="8" t="str">
        <f t="shared" si="24"/>
        <v>-</v>
      </c>
      <c r="N131" s="8">
        <f t="shared" si="24"/>
        <v>-3.0773364532405569E-2</v>
      </c>
      <c r="O131" s="8">
        <f t="shared" si="24"/>
        <v>5.0050266210624313E-2</v>
      </c>
      <c r="P131" s="8">
        <f>IFERROR((P130-O130)/O130,"-")</f>
        <v>0.38494665935237393</v>
      </c>
      <c r="Q131" s="8">
        <f>IFERROR((Q130-P130)/P130,"-")</f>
        <v>0.2147026962802652</v>
      </c>
      <c r="R131" s="8">
        <f>IFERROR((R130-Q130)/Q130,"-")</f>
        <v>-3.2719977951501805E-3</v>
      </c>
      <c r="S131" s="8">
        <f>IFERROR((S130-R130)/R130,"-")</f>
        <v>-7.267334058483713E-3</v>
      </c>
      <c r="T131" s="8">
        <f>IFERROR((T130-S130)/S130,"-")</f>
        <v>-6.0693484534370082E-2</v>
      </c>
      <c r="V131" s="1" t="s">
        <v>35</v>
      </c>
    </row>
    <row r="132" spans="1:22" x14ac:dyDescent="0.25">
      <c r="C132" s="5" t="s">
        <v>36</v>
      </c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6"/>
    </row>
    <row r="133" spans="1:22" x14ac:dyDescent="0.25">
      <c r="A133" s="1" t="s">
        <v>33</v>
      </c>
      <c r="B133" s="1" t="s">
        <v>36</v>
      </c>
      <c r="C133" s="7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>
        <v>70.767669999999995</v>
      </c>
      <c r="O133" s="7">
        <v>78.510819999999995</v>
      </c>
      <c r="P133" s="7">
        <v>22.087</v>
      </c>
      <c r="Q133" s="7">
        <v>42.055</v>
      </c>
      <c r="R133" s="7">
        <v>57.064</v>
      </c>
      <c r="S133" s="7">
        <v>63.98</v>
      </c>
      <c r="T133" s="7">
        <v>56.213999999999999</v>
      </c>
      <c r="V133" s="1" t="s">
        <v>3</v>
      </c>
    </row>
    <row r="134" spans="1:22" x14ac:dyDescent="0.25"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>
        <v>67.776259999999994</v>
      </c>
      <c r="O134" s="7">
        <v>68.695319999999995</v>
      </c>
      <c r="P134" s="7">
        <v>31.571999999999999</v>
      </c>
      <c r="Q134" s="7">
        <v>58.375</v>
      </c>
      <c r="R134" s="7">
        <v>60.478999999999999</v>
      </c>
      <c r="S134" s="7">
        <v>79.62</v>
      </c>
      <c r="T134" s="7">
        <v>81.373999999999995</v>
      </c>
      <c r="V134" s="1" t="s">
        <v>4</v>
      </c>
    </row>
    <row r="135" spans="1:22" x14ac:dyDescent="0.25"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>
        <v>63.051389999999998</v>
      </c>
      <c r="O135" s="7">
        <v>72.179190000000006</v>
      </c>
      <c r="P135" s="7">
        <v>28.173999999999999</v>
      </c>
      <c r="Q135" s="7">
        <v>47.786000000000001</v>
      </c>
      <c r="R135" s="7">
        <v>77.331000000000003</v>
      </c>
      <c r="S135" s="7">
        <v>115.419</v>
      </c>
      <c r="T135" s="7">
        <v>84.308999999999997</v>
      </c>
      <c r="V135" s="1" t="s">
        <v>5</v>
      </c>
    </row>
    <row r="136" spans="1:22" x14ac:dyDescent="0.25"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>
        <v>60.469569999999997</v>
      </c>
      <c r="N136" s="7">
        <v>43.372970000000002</v>
      </c>
      <c r="O136" s="7">
        <v>87.677909999999997</v>
      </c>
      <c r="P136" s="7">
        <v>51.345379999999999</v>
      </c>
      <c r="Q136" s="7">
        <v>74.539320000000004</v>
      </c>
      <c r="R136" s="7">
        <v>190.09710000000001</v>
      </c>
      <c r="S136" s="7">
        <v>94.219170000000005</v>
      </c>
      <c r="T136" s="7">
        <v>76.927170000000004</v>
      </c>
      <c r="V136" s="1" t="s">
        <v>34</v>
      </c>
    </row>
    <row r="137" spans="1:22" x14ac:dyDescent="0.25">
      <c r="C137" s="23" t="str">
        <f t="shared" ref="C137:Q137" si="25">IF(COUNT(C133:C136)=4,SUM(C133:C136),IF(COUNT(C133:C136)=0,"",SUM(C133:C136)*4/COUNT(C133:C136)))</f>
        <v/>
      </c>
      <c r="D137" s="23" t="str">
        <f t="shared" si="25"/>
        <v/>
      </c>
      <c r="E137" s="23" t="str">
        <f t="shared" si="25"/>
        <v/>
      </c>
      <c r="F137" s="23" t="str">
        <f t="shared" si="25"/>
        <v/>
      </c>
      <c r="G137" s="23" t="str">
        <f t="shared" si="25"/>
        <v/>
      </c>
      <c r="H137" s="23" t="str">
        <f t="shared" si="25"/>
        <v/>
      </c>
      <c r="I137" s="23" t="str">
        <f t="shared" si="25"/>
        <v/>
      </c>
      <c r="J137" s="23" t="str">
        <f t="shared" si="25"/>
        <v/>
      </c>
      <c r="K137" s="23" t="str">
        <f t="shared" si="25"/>
        <v/>
      </c>
      <c r="L137" s="23" t="str">
        <f t="shared" si="25"/>
        <v/>
      </c>
      <c r="M137" s="23">
        <f t="shared" si="25"/>
        <v>241.87827999999999</v>
      </c>
      <c r="N137" s="23">
        <f t="shared" si="25"/>
        <v>244.96829</v>
      </c>
      <c r="O137" s="23">
        <f t="shared" si="25"/>
        <v>307.06324000000001</v>
      </c>
      <c r="P137" s="23">
        <f t="shared" si="25"/>
        <v>133.17838</v>
      </c>
      <c r="Q137" s="23">
        <f t="shared" si="25"/>
        <v>222.75532000000001</v>
      </c>
      <c r="R137" s="23">
        <f>IF(COUNT(R133:R136)=4,SUM(R133:R136),IF(COUNT(R133:R136)=0,"",SUM(R133:R136)*4/COUNT(R133:R136)))</f>
        <v>384.97110000000004</v>
      </c>
      <c r="S137" s="23">
        <f>IF(COUNT(S133:S136)=4,SUM(S133:S136),IF(COUNT(S133:S136)=0,"",SUM(S133:S136)*4/COUNT(S133:S136)))</f>
        <v>353.23817000000003</v>
      </c>
      <c r="T137" s="23">
        <f>IF(COUNT(T133:T136)=4,SUM(T133:T136),IF(COUNT(T133:T136)=0,"",SUM(T133:T136)*4/COUNT(T133:T136)))</f>
        <v>298.82416999999998</v>
      </c>
      <c r="V137" s="1" t="s">
        <v>6</v>
      </c>
    </row>
    <row r="138" spans="1:22" x14ac:dyDescent="0.25">
      <c r="C138" s="24" t="s">
        <v>37</v>
      </c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5"/>
    </row>
    <row r="139" spans="1:22" x14ac:dyDescent="0.25">
      <c r="A139" s="1" t="s">
        <v>33</v>
      </c>
      <c r="B139" s="1" t="s">
        <v>37</v>
      </c>
      <c r="C139" s="7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>
        <v>0</v>
      </c>
      <c r="O139" s="7">
        <v>0</v>
      </c>
      <c r="P139" s="7">
        <v>7.2549999999999999</v>
      </c>
      <c r="Q139" s="7">
        <v>3.9670000000000001</v>
      </c>
      <c r="R139" s="7">
        <v>0</v>
      </c>
      <c r="S139" s="7">
        <v>0</v>
      </c>
      <c r="T139" s="7">
        <v>0</v>
      </c>
      <c r="V139" s="1" t="s">
        <v>3</v>
      </c>
    </row>
    <row r="140" spans="1:22" x14ac:dyDescent="0.25">
      <c r="C140" s="7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>
        <v>0</v>
      </c>
      <c r="O140" s="7">
        <v>0</v>
      </c>
      <c r="P140" s="7">
        <v>3.5960000000000001</v>
      </c>
      <c r="Q140" s="7">
        <v>0</v>
      </c>
      <c r="R140" s="7">
        <v>0</v>
      </c>
      <c r="S140" s="7">
        <v>0</v>
      </c>
      <c r="T140" s="7">
        <v>0</v>
      </c>
      <c r="V140" s="1" t="s">
        <v>4</v>
      </c>
    </row>
    <row r="141" spans="1:22" x14ac:dyDescent="0.25">
      <c r="C141" s="7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>
        <v>0</v>
      </c>
      <c r="O141" s="7">
        <v>0</v>
      </c>
      <c r="P141" s="7">
        <v>1.905</v>
      </c>
      <c r="Q141" s="7">
        <v>0</v>
      </c>
      <c r="R141" s="7">
        <v>0</v>
      </c>
      <c r="S141" s="7">
        <v>0</v>
      </c>
      <c r="T141" s="7">
        <v>0</v>
      </c>
      <c r="V141" s="1" t="s">
        <v>5</v>
      </c>
    </row>
    <row r="142" spans="1:22" x14ac:dyDescent="0.25">
      <c r="C142" s="7"/>
      <c r="D142" s="7"/>
      <c r="E142" s="7"/>
      <c r="F142" s="7"/>
      <c r="G142" s="7"/>
      <c r="H142" s="7"/>
      <c r="I142" s="7"/>
      <c r="J142" s="7"/>
      <c r="K142" s="7"/>
      <c r="L142" s="7"/>
      <c r="M142" s="7">
        <v>0</v>
      </c>
      <c r="N142" s="7">
        <v>0</v>
      </c>
      <c r="O142" s="7">
        <v>0</v>
      </c>
      <c r="P142" s="7">
        <v>6.5909300000000002</v>
      </c>
      <c r="Q142" s="7">
        <v>0</v>
      </c>
      <c r="R142" s="7">
        <v>0</v>
      </c>
      <c r="S142" s="7">
        <v>0</v>
      </c>
      <c r="T142" s="7">
        <v>4.2289399999999997</v>
      </c>
      <c r="V142" s="1" t="s">
        <v>34</v>
      </c>
    </row>
    <row r="143" spans="1:22" x14ac:dyDescent="0.25">
      <c r="C143" s="23" t="str">
        <f t="shared" ref="C143:Q143" si="26">IF(COUNT(C139:C142)=4,SUM(C139:C142),IF(COUNT(C139:C142)=0,"",SUM(C139:C142)*4/COUNT(C139:C142)))</f>
        <v/>
      </c>
      <c r="D143" s="23" t="str">
        <f t="shared" si="26"/>
        <v/>
      </c>
      <c r="E143" s="23" t="str">
        <f t="shared" si="26"/>
        <v/>
      </c>
      <c r="F143" s="23" t="str">
        <f t="shared" si="26"/>
        <v/>
      </c>
      <c r="G143" s="23" t="str">
        <f t="shared" si="26"/>
        <v/>
      </c>
      <c r="H143" s="23" t="str">
        <f t="shared" si="26"/>
        <v/>
      </c>
      <c r="I143" s="23" t="str">
        <f t="shared" si="26"/>
        <v/>
      </c>
      <c r="J143" s="23" t="str">
        <f t="shared" si="26"/>
        <v/>
      </c>
      <c r="K143" s="23" t="str">
        <f t="shared" si="26"/>
        <v/>
      </c>
      <c r="L143" s="23" t="str">
        <f t="shared" si="26"/>
        <v/>
      </c>
      <c r="M143" s="23">
        <f t="shared" si="26"/>
        <v>0</v>
      </c>
      <c r="N143" s="23">
        <f t="shared" si="26"/>
        <v>0</v>
      </c>
      <c r="O143" s="23">
        <f t="shared" si="26"/>
        <v>0</v>
      </c>
      <c r="P143" s="23">
        <f t="shared" si="26"/>
        <v>19.34693</v>
      </c>
      <c r="Q143" s="23">
        <f t="shared" si="26"/>
        <v>3.9670000000000001</v>
      </c>
      <c r="R143" s="23">
        <f>IF(COUNT(R139:R142)=4,SUM(R139:R142),IF(COUNT(R139:R142)=0,"",SUM(R139:R142)*4/COUNT(R139:R142)))</f>
        <v>0</v>
      </c>
      <c r="S143" s="23">
        <f>IF(COUNT(S139:S142)=4,SUM(S139:S142),IF(COUNT(S139:S142)=0,"",SUM(S139:S142)*4/COUNT(S139:S142)))</f>
        <v>0</v>
      </c>
      <c r="T143" s="23">
        <f>IF(COUNT(T139:T142)=4,SUM(T139:T142),IF(COUNT(T139:T142)=0,"",SUM(T139:T142)*4/COUNT(T139:T142)))</f>
        <v>4.2289399999999997</v>
      </c>
      <c r="V143" s="1" t="s">
        <v>6</v>
      </c>
    </row>
    <row r="144" spans="1:22" x14ac:dyDescent="0.25">
      <c r="C144" s="5" t="s">
        <v>38</v>
      </c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6"/>
    </row>
    <row r="145" spans="1:22" x14ac:dyDescent="0.25">
      <c r="A145" s="1" t="s">
        <v>33</v>
      </c>
      <c r="B145" s="1" t="s">
        <v>38</v>
      </c>
      <c r="C145" s="7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>
        <v>4980.2382299999999</v>
      </c>
      <c r="O145" s="7">
        <v>4621.7888300000004</v>
      </c>
      <c r="P145" s="7">
        <v>6139.2879999999996</v>
      </c>
      <c r="Q145" s="7">
        <v>8363.8700000000008</v>
      </c>
      <c r="R145" s="7">
        <v>8518.6540000000005</v>
      </c>
      <c r="S145" s="7">
        <v>8022.799</v>
      </c>
      <c r="T145" s="7">
        <v>8135.5439999999999</v>
      </c>
      <c r="V145" s="1" t="s">
        <v>3</v>
      </c>
    </row>
    <row r="146" spans="1:22" x14ac:dyDescent="0.25">
      <c r="C146" s="7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>
        <v>4510.6039300000002</v>
      </c>
      <c r="O146" s="7">
        <v>4640.3154100000002</v>
      </c>
      <c r="P146" s="7">
        <v>6401.0079999999998</v>
      </c>
      <c r="Q146" s="7">
        <v>7942.9359999999997</v>
      </c>
      <c r="R146" s="7">
        <v>8054.9830000000002</v>
      </c>
      <c r="S146" s="7">
        <v>8095.5959999999995</v>
      </c>
      <c r="T146" s="7">
        <v>7364.1480000000001</v>
      </c>
      <c r="V146" s="1" t="s">
        <v>4</v>
      </c>
    </row>
    <row r="147" spans="1:22" x14ac:dyDescent="0.25">
      <c r="C147" s="7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>
        <v>4149.4009400000004</v>
      </c>
      <c r="O147" s="7">
        <v>4779.5524100000002</v>
      </c>
      <c r="P147" s="7">
        <v>6064.683</v>
      </c>
      <c r="Q147" s="7">
        <v>7523.2190000000001</v>
      </c>
      <c r="R147" s="7">
        <v>7508.0910000000003</v>
      </c>
      <c r="S147" s="7">
        <v>7508.5240000000003</v>
      </c>
      <c r="T147" s="7">
        <v>6836.9769999999999</v>
      </c>
      <c r="V147" s="1" t="s">
        <v>5</v>
      </c>
    </row>
    <row r="148" spans="1:22" x14ac:dyDescent="0.25">
      <c r="C148" s="7"/>
      <c r="D148" s="7"/>
      <c r="E148" s="7"/>
      <c r="F148" s="7"/>
      <c r="G148" s="7"/>
      <c r="H148" s="7"/>
      <c r="I148" s="7"/>
      <c r="J148" s="7"/>
      <c r="K148" s="7"/>
      <c r="L148" s="7"/>
      <c r="M148" s="7">
        <v>4633.7935900000002</v>
      </c>
      <c r="N148" s="7">
        <v>4335.0750399999997</v>
      </c>
      <c r="O148" s="7">
        <v>4883.1651499999998</v>
      </c>
      <c r="P148" s="7">
        <v>7332.1488600000002</v>
      </c>
      <c r="Q148" s="7">
        <v>7717.3235500000001</v>
      </c>
      <c r="R148" s="7">
        <v>7521.3883299999998</v>
      </c>
      <c r="S148" s="7">
        <v>7717.5916999999999</v>
      </c>
      <c r="T148" s="7">
        <v>7089.3751499999998</v>
      </c>
      <c r="V148" s="1" t="s">
        <v>34</v>
      </c>
    </row>
    <row r="149" spans="1:22" x14ac:dyDescent="0.25">
      <c r="C149" s="23" t="str">
        <f t="shared" ref="C149:Q149" si="27">IF(COUNT(C145:C148)=4,SUM(C145:C148),IF(COUNT(C145:C148)=0,"",SUM(C145:C148)*4/COUNT(C145:C148)))</f>
        <v/>
      </c>
      <c r="D149" s="23" t="str">
        <f t="shared" si="27"/>
        <v/>
      </c>
      <c r="E149" s="23" t="str">
        <f t="shared" si="27"/>
        <v/>
      </c>
      <c r="F149" s="23" t="str">
        <f t="shared" si="27"/>
        <v/>
      </c>
      <c r="G149" s="23" t="str">
        <f t="shared" si="27"/>
        <v/>
      </c>
      <c r="H149" s="23" t="str">
        <f t="shared" si="27"/>
        <v/>
      </c>
      <c r="I149" s="23" t="str">
        <f t="shared" si="27"/>
        <v/>
      </c>
      <c r="J149" s="23" t="str">
        <f t="shared" si="27"/>
        <v/>
      </c>
      <c r="K149" s="23" t="str">
        <f t="shared" si="27"/>
        <v/>
      </c>
      <c r="L149" s="23" t="str">
        <f t="shared" si="27"/>
        <v/>
      </c>
      <c r="M149" s="23">
        <f t="shared" si="27"/>
        <v>18535.174360000001</v>
      </c>
      <c r="N149" s="23">
        <f t="shared" si="27"/>
        <v>17975.318139999999</v>
      </c>
      <c r="O149" s="23">
        <f t="shared" si="27"/>
        <v>18924.821800000002</v>
      </c>
      <c r="P149" s="23">
        <f t="shared" si="27"/>
        <v>25937.127860000001</v>
      </c>
      <c r="Q149" s="23">
        <f t="shared" si="27"/>
        <v>31547.348550000002</v>
      </c>
      <c r="R149" s="23">
        <f>IF(COUNT(R145:R148)=4,SUM(R145:R148),IF(COUNT(R145:R148)=0,"",SUM(R145:R148)*4/COUNT(R145:R148)))</f>
        <v>31603.116330000004</v>
      </c>
      <c r="S149" s="23">
        <f>IF(COUNT(S145:S148)=4,SUM(S145:S148),IF(COUNT(S145:S148)=0,"",SUM(S145:S148)*4/COUNT(S145:S148)))</f>
        <v>31344.510700000003</v>
      </c>
      <c r="T149" s="23">
        <f>IF(COUNT(T145:T148)=4,SUM(T145:T148),IF(COUNT(T145:T148)=0,"",SUM(T145:T148)*4/COUNT(T145:T148)))</f>
        <v>29426.044149999998</v>
      </c>
      <c r="V149" s="1" t="s">
        <v>6</v>
      </c>
    </row>
    <row r="150" spans="1:22" x14ac:dyDescent="0.25">
      <c r="C150" s="12" t="s">
        <v>39</v>
      </c>
      <c r="D150" s="12"/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3"/>
    </row>
    <row r="151" spans="1:22" x14ac:dyDescent="0.25">
      <c r="C151" s="14" t="s">
        <v>40</v>
      </c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5"/>
    </row>
    <row r="152" spans="1:22" x14ac:dyDescent="0.25">
      <c r="A152" s="1" t="s">
        <v>33</v>
      </c>
      <c r="B152" s="1" t="s">
        <v>41</v>
      </c>
      <c r="C152" s="7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>
        <v>4139.2439299999996</v>
      </c>
      <c r="O152" s="7">
        <v>3871.5472500000001</v>
      </c>
      <c r="P152" s="7">
        <v>4786.0439999999999</v>
      </c>
      <c r="Q152" s="7">
        <v>6852.9</v>
      </c>
      <c r="R152" s="7">
        <v>7064.9319999999998</v>
      </c>
      <c r="S152" s="7">
        <v>6542.4679999999998</v>
      </c>
      <c r="T152" s="7">
        <v>6660.3159999999998</v>
      </c>
      <c r="V152" s="1" t="s">
        <v>3</v>
      </c>
    </row>
    <row r="153" spans="1:22" x14ac:dyDescent="0.25">
      <c r="C153" s="7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>
        <v>3736.5236199999999</v>
      </c>
      <c r="O153" s="7">
        <v>3926.6881199999998</v>
      </c>
      <c r="P153" s="7">
        <v>4921.0290000000005</v>
      </c>
      <c r="Q153" s="7">
        <v>6559.1719999999996</v>
      </c>
      <c r="R153" s="7">
        <v>6875.7629999999999</v>
      </c>
      <c r="S153" s="7">
        <v>6615.4309999999996</v>
      </c>
      <c r="T153" s="7">
        <v>5971.7089999999998</v>
      </c>
      <c r="V153" s="1" t="s">
        <v>4</v>
      </c>
    </row>
    <row r="154" spans="1:22" x14ac:dyDescent="0.25">
      <c r="C154" s="7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>
        <v>3442.0303199999998</v>
      </c>
      <c r="O154" s="7">
        <v>3951.1801300000002</v>
      </c>
      <c r="P154" s="7">
        <v>4850.9709999999995</v>
      </c>
      <c r="Q154" s="7">
        <v>6427.5429999999997</v>
      </c>
      <c r="R154" s="7">
        <v>6282.5429999999997</v>
      </c>
      <c r="S154" s="7">
        <v>6179.8530000000001</v>
      </c>
      <c r="T154" s="7">
        <v>5558.1689999999999</v>
      </c>
      <c r="V154" s="1" t="s">
        <v>5</v>
      </c>
    </row>
    <row r="155" spans="1:22" x14ac:dyDescent="0.25">
      <c r="C155" s="7"/>
      <c r="D155" s="7"/>
      <c r="E155" s="7"/>
      <c r="F155" s="7"/>
      <c r="G155" s="7"/>
      <c r="H155" s="7"/>
      <c r="I155" s="7"/>
      <c r="J155" s="7"/>
      <c r="K155" s="7"/>
      <c r="L155" s="7"/>
      <c r="M155" s="7">
        <v>3940.21666</v>
      </c>
      <c r="N155" s="7">
        <v>3592.9446800000001</v>
      </c>
      <c r="O155" s="7">
        <v>3987.88285</v>
      </c>
      <c r="P155" s="7">
        <v>6019.9698200000003</v>
      </c>
      <c r="Q155" s="7">
        <v>6594.08043</v>
      </c>
      <c r="R155" s="7">
        <v>6093.7860600000004</v>
      </c>
      <c r="S155" s="7">
        <v>6345.0589399999999</v>
      </c>
      <c r="T155" s="7">
        <v>5864.38364</v>
      </c>
      <c r="V155" s="1" t="s">
        <v>34</v>
      </c>
    </row>
    <row r="156" spans="1:22" x14ac:dyDescent="0.25">
      <c r="C156" s="23" t="str">
        <f t="shared" ref="C156:R156" si="28">IF(COUNT(C152:C155)=4,SUM(C152:C155),IF(COUNT(C152:C155)=0,"",SUM(C152:C155)*4/COUNT(C152:C155)))</f>
        <v/>
      </c>
      <c r="D156" s="23" t="str">
        <f t="shared" si="28"/>
        <v/>
      </c>
      <c r="E156" s="23" t="str">
        <f t="shared" si="28"/>
        <v/>
      </c>
      <c r="F156" s="23" t="str">
        <f t="shared" si="28"/>
        <v/>
      </c>
      <c r="G156" s="23" t="str">
        <f t="shared" si="28"/>
        <v/>
      </c>
      <c r="H156" s="23" t="str">
        <f t="shared" si="28"/>
        <v/>
      </c>
      <c r="I156" s="23" t="str">
        <f t="shared" si="28"/>
        <v/>
      </c>
      <c r="J156" s="23" t="str">
        <f t="shared" si="28"/>
        <v/>
      </c>
      <c r="K156" s="23" t="str">
        <f t="shared" si="28"/>
        <v/>
      </c>
      <c r="L156" s="23" t="str">
        <f t="shared" si="28"/>
        <v/>
      </c>
      <c r="M156" s="23">
        <f t="shared" si="28"/>
        <v>15760.86664</v>
      </c>
      <c r="N156" s="23">
        <f t="shared" si="28"/>
        <v>14910.742549999999</v>
      </c>
      <c r="O156" s="23">
        <f t="shared" si="28"/>
        <v>15737.298350000001</v>
      </c>
      <c r="P156" s="23">
        <f t="shared" si="28"/>
        <v>20578.01382</v>
      </c>
      <c r="Q156" s="23">
        <f t="shared" si="28"/>
        <v>26433.69543</v>
      </c>
      <c r="R156" s="23">
        <f t="shared" si="28"/>
        <v>26317.024059999996</v>
      </c>
      <c r="S156" s="23">
        <f>IF(COUNT(S152:S155)=4,SUM(S152:S155),IF(COUNT(S152:S155)=0,"",SUM(S152:S155)*4/COUNT(S152:S155)))</f>
        <v>25682.810939999999</v>
      </c>
      <c r="T156" s="23">
        <f>IF(COUNT(T152:T155)=4,SUM(T152:T155),IF(COUNT(T152:T155)=0,"",SUM(T152:T155)*4/COUNT(T152:T155)))</f>
        <v>24054.57764</v>
      </c>
      <c r="V156" s="1" t="s">
        <v>6</v>
      </c>
    </row>
    <row r="157" spans="1:22" x14ac:dyDescent="0.25">
      <c r="C157" s="8" t="str">
        <f t="shared" ref="C157:T157" si="29">IFERROR(C156/C130, "-")</f>
        <v>-</v>
      </c>
      <c r="D157" s="8" t="str">
        <f t="shared" si="29"/>
        <v>-</v>
      </c>
      <c r="E157" s="8" t="str">
        <f t="shared" si="29"/>
        <v>-</v>
      </c>
      <c r="F157" s="8" t="str">
        <f t="shared" si="29"/>
        <v>-</v>
      </c>
      <c r="G157" s="8" t="str">
        <f t="shared" si="29"/>
        <v>-</v>
      </c>
      <c r="H157" s="8" t="str">
        <f t="shared" si="29"/>
        <v>-</v>
      </c>
      <c r="I157" s="8" t="str">
        <f t="shared" si="29"/>
        <v>-</v>
      </c>
      <c r="J157" s="8" t="str">
        <f t="shared" si="29"/>
        <v>-</v>
      </c>
      <c r="K157" s="8" t="str">
        <f t="shared" si="29"/>
        <v>-</v>
      </c>
      <c r="L157" s="8" t="str">
        <f t="shared" si="29"/>
        <v>-</v>
      </c>
      <c r="M157" s="8">
        <f t="shared" si="29"/>
        <v>0.86156516226557434</v>
      </c>
      <c r="N157" s="8">
        <f t="shared" si="29"/>
        <v>0.84097283337023376</v>
      </c>
      <c r="O157" s="8">
        <f t="shared" si="29"/>
        <v>0.84528426353673336</v>
      </c>
      <c r="P157" s="8">
        <f t="shared" si="29"/>
        <v>0.79807372559248546</v>
      </c>
      <c r="Q157" s="8">
        <f t="shared" si="29"/>
        <v>0.8439708461589176</v>
      </c>
      <c r="R157" s="8">
        <f t="shared" si="29"/>
        <v>0.84300408863304011</v>
      </c>
      <c r="S157" s="8">
        <f t="shared" si="29"/>
        <v>0.82871108035782215</v>
      </c>
      <c r="T157" s="8">
        <f t="shared" si="29"/>
        <v>0.82632518940618793</v>
      </c>
      <c r="V157" s="1" t="s">
        <v>7</v>
      </c>
    </row>
    <row r="158" spans="1:22" x14ac:dyDescent="0.25">
      <c r="C158" s="8" t="str">
        <f t="shared" ref="C158:T158" si="30">IFERROR((C156-B156)/B156,"-")</f>
        <v>-</v>
      </c>
      <c r="D158" s="8" t="str">
        <f t="shared" si="30"/>
        <v>-</v>
      </c>
      <c r="E158" s="8" t="str">
        <f t="shared" si="30"/>
        <v>-</v>
      </c>
      <c r="F158" s="8" t="str">
        <f t="shared" si="30"/>
        <v>-</v>
      </c>
      <c r="G158" s="8" t="str">
        <f t="shared" si="30"/>
        <v>-</v>
      </c>
      <c r="H158" s="8" t="str">
        <f t="shared" si="30"/>
        <v>-</v>
      </c>
      <c r="I158" s="8" t="str">
        <f t="shared" si="30"/>
        <v>-</v>
      </c>
      <c r="J158" s="8" t="str">
        <f t="shared" si="30"/>
        <v>-</v>
      </c>
      <c r="K158" s="8" t="str">
        <f t="shared" si="30"/>
        <v>-</v>
      </c>
      <c r="L158" s="8" t="str">
        <f t="shared" si="30"/>
        <v>-</v>
      </c>
      <c r="M158" s="8" t="str">
        <f t="shared" si="30"/>
        <v>-</v>
      </c>
      <c r="N158" s="8">
        <f t="shared" si="30"/>
        <v>-5.3938917790373561E-2</v>
      </c>
      <c r="O158" s="8">
        <f t="shared" si="30"/>
        <v>5.5433577317046623E-2</v>
      </c>
      <c r="P158" s="8">
        <f t="shared" si="30"/>
        <v>0.3075950752372944</v>
      </c>
      <c r="Q158" s="8">
        <f t="shared" si="30"/>
        <v>0.28456009706382829</v>
      </c>
      <c r="R158" s="8">
        <f t="shared" si="30"/>
        <v>-4.4137366381089326E-3</v>
      </c>
      <c r="S158" s="8">
        <f t="shared" si="30"/>
        <v>-2.4098967974268623E-2</v>
      </c>
      <c r="T158" s="8">
        <f t="shared" si="30"/>
        <v>-6.3397783981039568E-2</v>
      </c>
      <c r="V158" s="1" t="s">
        <v>35</v>
      </c>
    </row>
    <row r="159" spans="1:22" x14ac:dyDescent="0.25">
      <c r="C159" s="21" t="s">
        <v>42</v>
      </c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2"/>
    </row>
    <row r="160" spans="1:22" x14ac:dyDescent="0.25">
      <c r="C160" s="7" t="str">
        <f t="shared" ref="C160:T163" si="31">IF(AND(ISBLANK(C126),ISBLANK(C152)),"",C126-C152)</f>
        <v/>
      </c>
      <c r="D160" s="7" t="str">
        <f t="shared" si="31"/>
        <v/>
      </c>
      <c r="E160" s="7" t="str">
        <f t="shared" si="31"/>
        <v/>
      </c>
      <c r="F160" s="7" t="str">
        <f t="shared" si="31"/>
        <v/>
      </c>
      <c r="G160" s="7" t="str">
        <f t="shared" si="31"/>
        <v/>
      </c>
      <c r="H160" s="7" t="str">
        <f t="shared" si="31"/>
        <v/>
      </c>
      <c r="I160" s="7" t="str">
        <f t="shared" si="31"/>
        <v/>
      </c>
      <c r="J160" s="7" t="str">
        <f t="shared" si="31"/>
        <v/>
      </c>
      <c r="K160" s="7" t="str">
        <f t="shared" si="31"/>
        <v/>
      </c>
      <c r="L160" s="7" t="str">
        <f t="shared" si="31"/>
        <v/>
      </c>
      <c r="M160" s="7" t="str">
        <f t="shared" si="31"/>
        <v/>
      </c>
      <c r="N160" s="7">
        <f t="shared" si="31"/>
        <v>770.22662000000037</v>
      </c>
      <c r="O160" s="7">
        <f t="shared" si="31"/>
        <v>671.73076999999967</v>
      </c>
      <c r="P160" s="7">
        <f t="shared" si="31"/>
        <v>1323.902</v>
      </c>
      <c r="Q160" s="7">
        <f t="shared" si="31"/>
        <v>1464.9480000000003</v>
      </c>
      <c r="R160" s="7">
        <f t="shared" si="31"/>
        <v>1396.6580000000004</v>
      </c>
      <c r="S160" s="7">
        <f t="shared" si="31"/>
        <v>1416.3510000000006</v>
      </c>
      <c r="T160" s="7">
        <f t="shared" si="31"/>
        <v>1419.0140000000001</v>
      </c>
      <c r="V160" s="1" t="s">
        <v>3</v>
      </c>
    </row>
    <row r="161" spans="1:22" x14ac:dyDescent="0.25">
      <c r="C161" s="7" t="str">
        <f t="shared" si="31"/>
        <v/>
      </c>
      <c r="D161" s="7" t="str">
        <f t="shared" si="31"/>
        <v/>
      </c>
      <c r="E161" s="7" t="str">
        <f t="shared" si="31"/>
        <v/>
      </c>
      <c r="F161" s="7" t="str">
        <f t="shared" si="31"/>
        <v/>
      </c>
      <c r="G161" s="7" t="str">
        <f t="shared" si="31"/>
        <v/>
      </c>
      <c r="H161" s="7" t="str">
        <f t="shared" si="31"/>
        <v/>
      </c>
      <c r="I161" s="7" t="str">
        <f t="shared" si="31"/>
        <v/>
      </c>
      <c r="J161" s="7" t="str">
        <f t="shared" si="31"/>
        <v/>
      </c>
      <c r="K161" s="7" t="str">
        <f t="shared" si="31"/>
        <v/>
      </c>
      <c r="L161" s="7" t="str">
        <f t="shared" si="31"/>
        <v/>
      </c>
      <c r="M161" s="7" t="str">
        <f t="shared" si="31"/>
        <v/>
      </c>
      <c r="N161" s="7">
        <f t="shared" si="31"/>
        <v>706.30406000000039</v>
      </c>
      <c r="O161" s="7">
        <f t="shared" si="31"/>
        <v>644.93198000000029</v>
      </c>
      <c r="P161" s="7">
        <f t="shared" si="31"/>
        <v>1444.8109999999997</v>
      </c>
      <c r="Q161" s="7">
        <f t="shared" si="31"/>
        <v>1325.3890000000001</v>
      </c>
      <c r="R161" s="7">
        <f t="shared" si="31"/>
        <v>1118.741</v>
      </c>
      <c r="S161" s="7">
        <f t="shared" si="31"/>
        <v>1400.5450000000001</v>
      </c>
      <c r="T161" s="7">
        <f t="shared" si="31"/>
        <v>1311.0650000000005</v>
      </c>
      <c r="V161" s="1" t="s">
        <v>4</v>
      </c>
    </row>
    <row r="162" spans="1:22" x14ac:dyDescent="0.25">
      <c r="C162" s="7" t="str">
        <f t="shared" si="31"/>
        <v/>
      </c>
      <c r="D162" s="7" t="str">
        <f t="shared" si="31"/>
        <v/>
      </c>
      <c r="E162" s="7" t="str">
        <f t="shared" si="31"/>
        <v/>
      </c>
      <c r="F162" s="7" t="str">
        <f t="shared" si="31"/>
        <v/>
      </c>
      <c r="G162" s="7" t="str">
        <f t="shared" si="31"/>
        <v/>
      </c>
      <c r="H162" s="7" t="str">
        <f t="shared" si="31"/>
        <v/>
      </c>
      <c r="I162" s="7" t="str">
        <f t="shared" si="31"/>
        <v/>
      </c>
      <c r="J162" s="7" t="str">
        <f t="shared" si="31"/>
        <v/>
      </c>
      <c r="K162" s="7" t="str">
        <f t="shared" si="31"/>
        <v/>
      </c>
      <c r="L162" s="7" t="str">
        <f t="shared" si="31"/>
        <v/>
      </c>
      <c r="M162" s="7" t="str">
        <f t="shared" si="31"/>
        <v/>
      </c>
      <c r="N162" s="7">
        <f t="shared" si="31"/>
        <v>644.31923000000006</v>
      </c>
      <c r="O162" s="7">
        <f t="shared" si="31"/>
        <v>756.19309000000021</v>
      </c>
      <c r="P162" s="7">
        <f t="shared" si="31"/>
        <v>1183.6330000000007</v>
      </c>
      <c r="Q162" s="7">
        <f t="shared" si="31"/>
        <v>1047.8900000000003</v>
      </c>
      <c r="R162" s="7">
        <f t="shared" si="31"/>
        <v>1148.2170000000006</v>
      </c>
      <c r="S162" s="7">
        <f t="shared" si="31"/>
        <v>1213.2519999999995</v>
      </c>
      <c r="T162" s="7">
        <f t="shared" si="31"/>
        <v>1194.4989999999998</v>
      </c>
      <c r="V162" s="1" t="s">
        <v>5</v>
      </c>
    </row>
    <row r="163" spans="1:22" x14ac:dyDescent="0.25">
      <c r="C163" s="7" t="str">
        <f t="shared" si="31"/>
        <v/>
      </c>
      <c r="D163" s="7" t="str">
        <f t="shared" si="31"/>
        <v/>
      </c>
      <c r="E163" s="7" t="str">
        <f t="shared" si="31"/>
        <v/>
      </c>
      <c r="F163" s="7" t="str">
        <f t="shared" si="31"/>
        <v/>
      </c>
      <c r="G163" s="7" t="str">
        <f t="shared" si="31"/>
        <v/>
      </c>
      <c r="H163" s="7" t="str">
        <f t="shared" si="31"/>
        <v/>
      </c>
      <c r="I163" s="7" t="str">
        <f t="shared" si="31"/>
        <v/>
      </c>
      <c r="J163" s="7" t="str">
        <f t="shared" si="31"/>
        <v/>
      </c>
      <c r="K163" s="7" t="str">
        <f t="shared" si="31"/>
        <v/>
      </c>
      <c r="L163" s="7" t="str">
        <f t="shared" si="31"/>
        <v/>
      </c>
      <c r="M163" s="7">
        <f t="shared" si="31"/>
        <v>633.10736999999972</v>
      </c>
      <c r="N163" s="7">
        <f t="shared" si="31"/>
        <v>698.75739000000021</v>
      </c>
      <c r="O163" s="7">
        <f t="shared" si="31"/>
        <v>807.60439000000042</v>
      </c>
      <c r="P163" s="7">
        <f t="shared" si="31"/>
        <v>1254.2427299999999</v>
      </c>
      <c r="Q163" s="7">
        <f t="shared" si="31"/>
        <v>1048.70381</v>
      </c>
      <c r="R163" s="7">
        <f t="shared" si="31"/>
        <v>1237.5051599999997</v>
      </c>
      <c r="S163" s="7">
        <f t="shared" si="31"/>
        <v>1278.3135899999997</v>
      </c>
      <c r="T163" s="7">
        <f t="shared" si="31"/>
        <v>1131.1485700000003</v>
      </c>
      <c r="V163" s="1" t="s">
        <v>34</v>
      </c>
    </row>
    <row r="164" spans="1:22" x14ac:dyDescent="0.25">
      <c r="C164" s="23" t="str">
        <f t="shared" ref="C164:F164" si="32">IF(COUNT(C160:C163)=4,SUM(C160:C163),IF(COUNT(C160:C163)=0,"",SUM(C160:C163)*4/COUNT(C160:C163)))</f>
        <v/>
      </c>
      <c r="D164" s="23" t="str">
        <f t="shared" si="32"/>
        <v/>
      </c>
      <c r="E164" s="23" t="str">
        <f t="shared" si="32"/>
        <v/>
      </c>
      <c r="F164" s="23" t="str">
        <f t="shared" si="32"/>
        <v/>
      </c>
      <c r="G164" s="23" t="str">
        <f>IF(COUNT(G160:G163)=4,SUM(G160:G163),IF(COUNT(G160:G163)=0,"",SUM(G160:G163)*4/COUNT(G160:G163)))</f>
        <v/>
      </c>
      <c r="H164" s="23" t="str">
        <f t="shared" ref="H164:R164" si="33">IF(COUNT(H160:H163)=4,SUM(H160:H163),IF(COUNT(H160:H163)=0,"",SUM(H160:H163)*4/COUNT(H160:H163)))</f>
        <v/>
      </c>
      <c r="I164" s="23" t="str">
        <f t="shared" si="33"/>
        <v/>
      </c>
      <c r="J164" s="23" t="str">
        <f t="shared" si="33"/>
        <v/>
      </c>
      <c r="K164" s="23" t="str">
        <f t="shared" si="33"/>
        <v/>
      </c>
      <c r="L164" s="23" t="str">
        <f t="shared" si="33"/>
        <v/>
      </c>
      <c r="M164" s="23">
        <f t="shared" si="33"/>
        <v>2532.4294799999989</v>
      </c>
      <c r="N164" s="23">
        <f t="shared" si="33"/>
        <v>2819.607300000001</v>
      </c>
      <c r="O164" s="23">
        <f t="shared" si="33"/>
        <v>2880.4602300000006</v>
      </c>
      <c r="P164" s="23">
        <f t="shared" si="33"/>
        <v>5206.5887300000004</v>
      </c>
      <c r="Q164" s="23">
        <f t="shared" si="33"/>
        <v>4886.9308100000007</v>
      </c>
      <c r="R164" s="23">
        <f t="shared" si="33"/>
        <v>4901.1211600000006</v>
      </c>
      <c r="S164" s="23">
        <f>IF(COUNT(S160:S163)=4,SUM(S160:S163),IF(COUNT(S160:S163)=0,"",SUM(S160:S163)*4/COUNT(S160:S163)))</f>
        <v>5308.4615899999999</v>
      </c>
      <c r="T164" s="23">
        <f>IF(COUNT(T160:T163)=4,SUM(T160:T163),IF(COUNT(T160:T163)=0,"",SUM(T160:T163)*4/COUNT(T160:T163)))</f>
        <v>5055.7265700000007</v>
      </c>
      <c r="V164" s="1" t="s">
        <v>6</v>
      </c>
    </row>
    <row r="165" spans="1:22" x14ac:dyDescent="0.25">
      <c r="C165" s="8" t="str">
        <f t="shared" ref="C165:T165" si="34">IFERROR(C164/C130, "-")</f>
        <v>-</v>
      </c>
      <c r="D165" s="8" t="str">
        <f t="shared" si="34"/>
        <v>-</v>
      </c>
      <c r="E165" s="8" t="str">
        <f t="shared" si="34"/>
        <v>-</v>
      </c>
      <c r="F165" s="8" t="str">
        <f t="shared" si="34"/>
        <v>-</v>
      </c>
      <c r="G165" s="8" t="str">
        <f t="shared" si="34"/>
        <v>-</v>
      </c>
      <c r="H165" s="8" t="str">
        <f t="shared" si="34"/>
        <v>-</v>
      </c>
      <c r="I165" s="8" t="str">
        <f t="shared" si="34"/>
        <v>-</v>
      </c>
      <c r="J165" s="8" t="str">
        <f t="shared" si="34"/>
        <v>-</v>
      </c>
      <c r="K165" s="8" t="str">
        <f t="shared" si="34"/>
        <v>-</v>
      </c>
      <c r="L165" s="8" t="str">
        <f t="shared" si="34"/>
        <v>-</v>
      </c>
      <c r="M165" s="8">
        <f t="shared" si="34"/>
        <v>0.13843483773442569</v>
      </c>
      <c r="N165" s="8">
        <f t="shared" si="34"/>
        <v>0.15902716662976626</v>
      </c>
      <c r="O165" s="8">
        <f t="shared" si="34"/>
        <v>0.15471573646326658</v>
      </c>
      <c r="P165" s="8">
        <f t="shared" si="34"/>
        <v>0.20192627440751459</v>
      </c>
      <c r="Q165" s="8">
        <f t="shared" si="34"/>
        <v>0.15602915384108235</v>
      </c>
      <c r="R165" s="8">
        <f t="shared" si="34"/>
        <v>0.15699591136695984</v>
      </c>
      <c r="S165" s="8">
        <f t="shared" si="34"/>
        <v>0.17128891964217771</v>
      </c>
      <c r="T165" s="8">
        <f t="shared" si="34"/>
        <v>0.1736748105938121</v>
      </c>
      <c r="V165" s="1" t="s">
        <v>43</v>
      </c>
    </row>
    <row r="166" spans="1:22" x14ac:dyDescent="0.25">
      <c r="C166" s="8" t="str">
        <f t="shared" ref="C166:T166" si="35">IFERROR((C164-B164)/B164,"-")</f>
        <v>-</v>
      </c>
      <c r="D166" s="8" t="str">
        <f t="shared" si="35"/>
        <v>-</v>
      </c>
      <c r="E166" s="8" t="str">
        <f t="shared" si="35"/>
        <v>-</v>
      </c>
      <c r="F166" s="8" t="str">
        <f t="shared" si="35"/>
        <v>-</v>
      </c>
      <c r="G166" s="8" t="str">
        <f t="shared" si="35"/>
        <v>-</v>
      </c>
      <c r="H166" s="8" t="str">
        <f t="shared" si="35"/>
        <v>-</v>
      </c>
      <c r="I166" s="8" t="str">
        <f>IFERROR((I164-H164)/H164,"-")</f>
        <v>-</v>
      </c>
      <c r="J166" s="8" t="str">
        <f t="shared" si="35"/>
        <v>-</v>
      </c>
      <c r="K166" s="8" t="str">
        <f t="shared" si="35"/>
        <v>-</v>
      </c>
      <c r="L166" s="8" t="str">
        <f t="shared" si="35"/>
        <v>-</v>
      </c>
      <c r="M166" s="8" t="str">
        <f t="shared" si="35"/>
        <v>-</v>
      </c>
      <c r="N166" s="8">
        <f t="shared" si="35"/>
        <v>0.11340012516360466</v>
      </c>
      <c r="O166" s="8">
        <f t="shared" si="35"/>
        <v>2.158205860794854E-2</v>
      </c>
      <c r="P166" s="8">
        <f t="shared" si="35"/>
        <v>0.80755445805964121</v>
      </c>
      <c r="Q166" s="8">
        <f t="shared" si="35"/>
        <v>-6.1394885706672599E-2</v>
      </c>
      <c r="R166" s="8">
        <f t="shared" si="35"/>
        <v>2.9037345834654555E-3</v>
      </c>
      <c r="S166" s="8">
        <f t="shared" si="35"/>
        <v>8.3111683368382441E-2</v>
      </c>
      <c r="T166" s="8">
        <f t="shared" si="35"/>
        <v>-4.7609842459084117E-2</v>
      </c>
      <c r="V166" s="1" t="s">
        <v>35</v>
      </c>
    </row>
    <row r="167" spans="1:22" x14ac:dyDescent="0.25">
      <c r="C167" s="12" t="s">
        <v>44</v>
      </c>
      <c r="D167" s="12"/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3"/>
    </row>
    <row r="168" spans="1:22" x14ac:dyDescent="0.25">
      <c r="C168" s="14" t="s">
        <v>45</v>
      </c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5"/>
    </row>
    <row r="169" spans="1:22" x14ac:dyDescent="0.25">
      <c r="A169" s="1" t="s">
        <v>33</v>
      </c>
      <c r="B169" s="1" t="s">
        <v>45</v>
      </c>
      <c r="C169" s="7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>
        <v>361.33542999999997</v>
      </c>
      <c r="O169" s="7">
        <v>365.06448</v>
      </c>
      <c r="P169" s="7">
        <v>458.858</v>
      </c>
      <c r="Q169" s="7">
        <v>644.423</v>
      </c>
      <c r="R169" s="7">
        <v>785.88099999999997</v>
      </c>
      <c r="S169" s="7">
        <v>826.56399999999996</v>
      </c>
      <c r="T169" s="7">
        <v>819.89800000000002</v>
      </c>
      <c r="V169" s="1" t="s">
        <v>3</v>
      </c>
    </row>
    <row r="170" spans="1:22" x14ac:dyDescent="0.25"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>
        <v>358.22266000000002</v>
      </c>
      <c r="O170" s="7">
        <v>383.66476</v>
      </c>
      <c r="P170" s="7">
        <v>525.91200000000003</v>
      </c>
      <c r="Q170" s="7">
        <v>707.61599999999999</v>
      </c>
      <c r="R170" s="7">
        <v>769.18200000000002</v>
      </c>
      <c r="S170" s="7">
        <v>872.47299999999996</v>
      </c>
      <c r="T170" s="7">
        <v>840.428</v>
      </c>
      <c r="V170" s="1" t="s">
        <v>4</v>
      </c>
    </row>
    <row r="171" spans="1:22" x14ac:dyDescent="0.25">
      <c r="C171" s="7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>
        <v>369.92176999999998</v>
      </c>
      <c r="O171" s="7">
        <v>422.86095</v>
      </c>
      <c r="P171" s="7">
        <v>543.548</v>
      </c>
      <c r="Q171" s="7">
        <v>749.56100000000004</v>
      </c>
      <c r="R171" s="7">
        <v>766.67200000000003</v>
      </c>
      <c r="S171" s="7">
        <v>850.66399999999999</v>
      </c>
      <c r="T171" s="7">
        <v>844.50400000000002</v>
      </c>
      <c r="V171" s="1" t="s">
        <v>5</v>
      </c>
    </row>
    <row r="172" spans="1:22" x14ac:dyDescent="0.25">
      <c r="C172" s="7"/>
      <c r="D172" s="7"/>
      <c r="E172" s="7"/>
      <c r="F172" s="7"/>
      <c r="G172" s="7"/>
      <c r="H172" s="7"/>
      <c r="I172" s="7"/>
      <c r="J172" s="7"/>
      <c r="K172" s="7"/>
      <c r="L172" s="7"/>
      <c r="M172" s="7">
        <v>384.34278</v>
      </c>
      <c r="N172" s="7">
        <v>383.86725000000001</v>
      </c>
      <c r="O172" s="7">
        <v>423.78757000000002</v>
      </c>
      <c r="P172" s="7">
        <v>643.63433999999995</v>
      </c>
      <c r="Q172" s="7">
        <v>764.58741999999995</v>
      </c>
      <c r="R172" s="7">
        <v>799.24130000000002</v>
      </c>
      <c r="S172" s="7">
        <v>817.55952000000002</v>
      </c>
      <c r="T172" s="7">
        <v>841.57029</v>
      </c>
      <c r="V172" s="1" t="s">
        <v>34</v>
      </c>
    </row>
    <row r="173" spans="1:22" x14ac:dyDescent="0.25">
      <c r="C173" s="23" t="str">
        <f t="shared" ref="C173:R173" si="36">IF(COUNT(C169:C172)=4,SUM(C169:C172),IF(COUNT(C169:C172)=0,"",SUM(C169:C172)*4/COUNT(C169:C172)))</f>
        <v/>
      </c>
      <c r="D173" s="23" t="str">
        <f t="shared" si="36"/>
        <v/>
      </c>
      <c r="E173" s="23" t="str">
        <f t="shared" si="36"/>
        <v/>
      </c>
      <c r="F173" s="23" t="str">
        <f t="shared" si="36"/>
        <v/>
      </c>
      <c r="G173" s="23" t="str">
        <f t="shared" si="36"/>
        <v/>
      </c>
      <c r="H173" s="23" t="str">
        <f t="shared" si="36"/>
        <v/>
      </c>
      <c r="I173" s="23" t="str">
        <f t="shared" si="36"/>
        <v/>
      </c>
      <c r="J173" s="23" t="str">
        <f t="shared" si="36"/>
        <v/>
      </c>
      <c r="K173" s="23" t="str">
        <f t="shared" si="36"/>
        <v/>
      </c>
      <c r="L173" s="23" t="str">
        <f t="shared" si="36"/>
        <v/>
      </c>
      <c r="M173" s="23">
        <f t="shared" si="36"/>
        <v>1537.37112</v>
      </c>
      <c r="N173" s="23">
        <f t="shared" si="36"/>
        <v>1473.3471099999999</v>
      </c>
      <c r="O173" s="23">
        <f t="shared" si="36"/>
        <v>1595.3777599999999</v>
      </c>
      <c r="P173" s="23">
        <f t="shared" si="36"/>
        <v>2171.9523399999998</v>
      </c>
      <c r="Q173" s="23">
        <f t="shared" si="36"/>
        <v>2866.1874199999997</v>
      </c>
      <c r="R173" s="23">
        <f t="shared" si="36"/>
        <v>3120.9763000000003</v>
      </c>
      <c r="S173" s="23">
        <f>IF(COUNT(S169:S172)=4,SUM(S169:S172),IF(COUNT(S169:S172)=0,"",SUM(S169:S172)*4/COUNT(S169:S172)))</f>
        <v>3367.2605199999998</v>
      </c>
      <c r="T173" s="23">
        <f>IF(COUNT(T169:T172)=4,SUM(T169:T172),IF(COUNT(T169:T172)=0,"",SUM(T169:T172)*4/COUNT(T169:T172)))</f>
        <v>3346.40029</v>
      </c>
      <c r="V173" s="1" t="s">
        <v>6</v>
      </c>
    </row>
    <row r="174" spans="1:22" x14ac:dyDescent="0.25">
      <c r="C174" s="8" t="str">
        <f t="shared" ref="C174:T174" si="37">IFERROR(C173/C130, "-")</f>
        <v>-</v>
      </c>
      <c r="D174" s="8" t="str">
        <f t="shared" si="37"/>
        <v>-</v>
      </c>
      <c r="E174" s="8" t="str">
        <f t="shared" si="37"/>
        <v>-</v>
      </c>
      <c r="F174" s="8" t="str">
        <f t="shared" si="37"/>
        <v>-</v>
      </c>
      <c r="G174" s="8" t="str">
        <f t="shared" si="37"/>
        <v>-</v>
      </c>
      <c r="H174" s="8" t="str">
        <f t="shared" si="37"/>
        <v>-</v>
      </c>
      <c r="I174" s="8" t="str">
        <f t="shared" si="37"/>
        <v>-</v>
      </c>
      <c r="J174" s="8" t="str">
        <f t="shared" si="37"/>
        <v>-</v>
      </c>
      <c r="K174" s="8" t="str">
        <f t="shared" si="37"/>
        <v>-</v>
      </c>
      <c r="L174" s="8" t="str">
        <f t="shared" si="37"/>
        <v>-</v>
      </c>
      <c r="M174" s="8">
        <f t="shared" si="37"/>
        <v>8.4040137431504069E-2</v>
      </c>
      <c r="N174" s="8">
        <f t="shared" si="37"/>
        <v>8.3097464092057954E-2</v>
      </c>
      <c r="O174" s="8">
        <f t="shared" si="37"/>
        <v>8.5691183132744209E-2</v>
      </c>
      <c r="P174" s="8">
        <f t="shared" si="37"/>
        <v>8.4234470389383601E-2</v>
      </c>
      <c r="Q174" s="8">
        <f t="shared" si="37"/>
        <v>9.1511178545323993E-2</v>
      </c>
      <c r="R174" s="8">
        <f t="shared" si="37"/>
        <v>9.9973149525889746E-2</v>
      </c>
      <c r="S174" s="8">
        <f t="shared" si="37"/>
        <v>0.10865189600525253</v>
      </c>
      <c r="T174" s="8">
        <f t="shared" si="37"/>
        <v>0.11495586806167561</v>
      </c>
      <c r="V174" s="1" t="s">
        <v>7</v>
      </c>
    </row>
    <row r="175" spans="1:22" x14ac:dyDescent="0.25">
      <c r="C175" s="8" t="str">
        <f t="shared" ref="C175:T175" si="38">IFERROR((C173-B173)/B173,"-")</f>
        <v>-</v>
      </c>
      <c r="D175" s="8" t="str">
        <f t="shared" si="38"/>
        <v>-</v>
      </c>
      <c r="E175" s="8" t="str">
        <f t="shared" si="38"/>
        <v>-</v>
      </c>
      <c r="F175" s="8" t="str">
        <f t="shared" si="38"/>
        <v>-</v>
      </c>
      <c r="G175" s="8" t="str">
        <f t="shared" si="38"/>
        <v>-</v>
      </c>
      <c r="H175" s="8" t="str">
        <f t="shared" si="38"/>
        <v>-</v>
      </c>
      <c r="I175" s="8" t="str">
        <f t="shared" si="38"/>
        <v>-</v>
      </c>
      <c r="J175" s="8" t="str">
        <f t="shared" si="38"/>
        <v>-</v>
      </c>
      <c r="K175" s="8" t="str">
        <f t="shared" si="38"/>
        <v>-</v>
      </c>
      <c r="L175" s="8" t="str">
        <f t="shared" si="38"/>
        <v>-</v>
      </c>
      <c r="M175" s="8" t="str">
        <f t="shared" si="38"/>
        <v>-</v>
      </c>
      <c r="N175" s="8">
        <f t="shared" si="38"/>
        <v>-4.1645123397400681E-2</v>
      </c>
      <c r="O175" s="8">
        <f t="shared" si="38"/>
        <v>8.2825458557420267E-2</v>
      </c>
      <c r="P175" s="8">
        <f t="shared" si="38"/>
        <v>0.36140317011815437</v>
      </c>
      <c r="Q175" s="8">
        <f t="shared" si="38"/>
        <v>0.31963642443461721</v>
      </c>
      <c r="R175" s="8">
        <f t="shared" si="38"/>
        <v>8.8894703194252578E-2</v>
      </c>
      <c r="S175" s="8">
        <f t="shared" si="38"/>
        <v>7.8912556945722245E-2</v>
      </c>
      <c r="T175" s="8">
        <f t="shared" si="38"/>
        <v>-6.1950151691855951E-3</v>
      </c>
      <c r="V175" s="1" t="s">
        <v>35</v>
      </c>
    </row>
    <row r="176" spans="1:22" x14ac:dyDescent="0.25">
      <c r="C176" s="14" t="s">
        <v>46</v>
      </c>
      <c r="D176" s="14"/>
      <c r="E176" s="14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5"/>
    </row>
    <row r="177" spans="1:22" x14ac:dyDescent="0.25">
      <c r="A177" s="1" t="s">
        <v>33</v>
      </c>
      <c r="B177" s="1" t="s">
        <v>46</v>
      </c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>
        <v>92.088989999999995</v>
      </c>
      <c r="O177" s="7">
        <v>99.053439999999995</v>
      </c>
      <c r="P177" s="7">
        <v>147.04</v>
      </c>
      <c r="Q177" s="7">
        <v>229.90799999999999</v>
      </c>
      <c r="R177" s="7">
        <v>214.79900000000001</v>
      </c>
      <c r="S177" s="7">
        <v>197.499</v>
      </c>
      <c r="T177" s="7">
        <v>226.364</v>
      </c>
      <c r="V177" s="1" t="s">
        <v>3</v>
      </c>
    </row>
    <row r="178" spans="1:22" x14ac:dyDescent="0.25">
      <c r="C178" s="7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>
        <v>97.23948</v>
      </c>
      <c r="O178" s="7">
        <v>90.801569999999998</v>
      </c>
      <c r="P178" s="7">
        <v>148.11500000000001</v>
      </c>
      <c r="Q178" s="7">
        <v>199.13900000000001</v>
      </c>
      <c r="R178" s="7">
        <v>223.43899999999999</v>
      </c>
      <c r="S178" s="7">
        <v>226.15700000000001</v>
      </c>
      <c r="T178" s="7">
        <v>253.51599999999999</v>
      </c>
      <c r="V178" s="1" t="s">
        <v>4</v>
      </c>
    </row>
    <row r="179" spans="1:22" x14ac:dyDescent="0.25">
      <c r="C179" s="7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>
        <v>114.40483999999999</v>
      </c>
      <c r="O179" s="7">
        <v>112.91421</v>
      </c>
      <c r="P179" s="7">
        <v>177.31200000000001</v>
      </c>
      <c r="Q179" s="7">
        <v>192.452</v>
      </c>
      <c r="R179" s="7">
        <v>206.42099999999999</v>
      </c>
      <c r="S179" s="7">
        <v>236.727</v>
      </c>
      <c r="T179" s="7">
        <v>211.24</v>
      </c>
      <c r="V179" s="1" t="s">
        <v>5</v>
      </c>
    </row>
    <row r="180" spans="1:22" x14ac:dyDescent="0.25">
      <c r="C180" s="7"/>
      <c r="D180" s="7"/>
      <c r="E180" s="7"/>
      <c r="F180" s="7"/>
      <c r="G180" s="7"/>
      <c r="H180" s="7"/>
      <c r="I180" s="7"/>
      <c r="J180" s="7"/>
      <c r="K180" s="7"/>
      <c r="L180" s="7"/>
      <c r="M180" s="7">
        <v>92.407250000000005</v>
      </c>
      <c r="N180" s="7">
        <v>102.00427999999999</v>
      </c>
      <c r="O180" s="7">
        <v>139.6489</v>
      </c>
      <c r="P180" s="7">
        <v>191.12593000000001</v>
      </c>
      <c r="Q180" s="7">
        <v>240.61224000000001</v>
      </c>
      <c r="R180" s="7">
        <v>222.09558999999999</v>
      </c>
      <c r="S180" s="7">
        <v>227.86613</v>
      </c>
      <c r="T180" s="7">
        <v>176.57646</v>
      </c>
      <c r="V180" s="1" t="s">
        <v>34</v>
      </c>
    </row>
    <row r="181" spans="1:22" x14ac:dyDescent="0.25">
      <c r="C181" s="23" t="str">
        <f t="shared" ref="C181:R181" si="39">IF(COUNT(C177:C180)=4,SUM(C177:C180),IF(COUNT(C177:C180)=0,"",SUM(C177:C180)*4/COUNT(C177:C180)))</f>
        <v/>
      </c>
      <c r="D181" s="23" t="str">
        <f t="shared" si="39"/>
        <v/>
      </c>
      <c r="E181" s="23" t="str">
        <f t="shared" si="39"/>
        <v/>
      </c>
      <c r="F181" s="23" t="str">
        <f t="shared" si="39"/>
        <v/>
      </c>
      <c r="G181" s="23" t="str">
        <f t="shared" si="39"/>
        <v/>
      </c>
      <c r="H181" s="23" t="str">
        <f t="shared" si="39"/>
        <v/>
      </c>
      <c r="I181" s="23" t="str">
        <f t="shared" si="39"/>
        <v/>
      </c>
      <c r="J181" s="23" t="str">
        <f t="shared" si="39"/>
        <v/>
      </c>
      <c r="K181" s="23" t="str">
        <f t="shared" si="39"/>
        <v/>
      </c>
      <c r="L181" s="23" t="str">
        <f t="shared" si="39"/>
        <v/>
      </c>
      <c r="M181" s="23">
        <f t="shared" si="39"/>
        <v>369.62900000000002</v>
      </c>
      <c r="N181" s="23">
        <f t="shared" si="39"/>
        <v>405.73758999999995</v>
      </c>
      <c r="O181" s="23">
        <f t="shared" si="39"/>
        <v>442.41812000000004</v>
      </c>
      <c r="P181" s="23">
        <f t="shared" si="39"/>
        <v>663.59293000000002</v>
      </c>
      <c r="Q181" s="23">
        <f t="shared" si="39"/>
        <v>862.11124000000007</v>
      </c>
      <c r="R181" s="23">
        <f t="shared" si="39"/>
        <v>866.75459000000001</v>
      </c>
      <c r="S181" s="23">
        <f>IF(COUNT(S177:S180)=4,SUM(S177:S180),IF(COUNT(S177:S180)=0,"",SUM(S177:S180)*4/COUNT(S177:S180)))</f>
        <v>888.24913000000004</v>
      </c>
      <c r="T181" s="23">
        <f>IF(COUNT(T177:T180)=4,SUM(T177:T180),IF(COUNT(T177:T180)=0,"",SUM(T177:T180)*4/COUNT(T177:T180)))</f>
        <v>867.69646</v>
      </c>
      <c r="V181" s="1" t="s">
        <v>6</v>
      </c>
    </row>
    <row r="182" spans="1:22" x14ac:dyDescent="0.25">
      <c r="C182" s="8" t="str">
        <f t="shared" ref="C182:T182" si="40">IFERROR(C181/C130, "-")</f>
        <v>-</v>
      </c>
      <c r="D182" s="8" t="str">
        <f t="shared" si="40"/>
        <v>-</v>
      </c>
      <c r="E182" s="8" t="str">
        <f t="shared" si="40"/>
        <v>-</v>
      </c>
      <c r="F182" s="8" t="str">
        <f t="shared" si="40"/>
        <v>-</v>
      </c>
      <c r="G182" s="8" t="str">
        <f t="shared" si="40"/>
        <v>-</v>
      </c>
      <c r="H182" s="8" t="str">
        <f t="shared" si="40"/>
        <v>-</v>
      </c>
      <c r="I182" s="8" t="str">
        <f t="shared" si="40"/>
        <v>-</v>
      </c>
      <c r="J182" s="8" t="str">
        <f t="shared" si="40"/>
        <v>-</v>
      </c>
      <c r="K182" s="8" t="str">
        <f t="shared" si="40"/>
        <v>-</v>
      </c>
      <c r="L182" s="8" t="str">
        <f t="shared" si="40"/>
        <v>-</v>
      </c>
      <c r="M182" s="8">
        <f t="shared" si="40"/>
        <v>2.0205708013215064E-2</v>
      </c>
      <c r="N182" s="8">
        <f t="shared" si="40"/>
        <v>2.288378928969639E-2</v>
      </c>
      <c r="O182" s="8">
        <f t="shared" si="40"/>
        <v>2.3763232190327391E-2</v>
      </c>
      <c r="P182" s="8">
        <f t="shared" si="40"/>
        <v>2.5736015465555432E-2</v>
      </c>
      <c r="Q182" s="8">
        <f t="shared" si="40"/>
        <v>2.7525351293869914E-2</v>
      </c>
      <c r="R182" s="8">
        <f t="shared" si="40"/>
        <v>2.776444865291712E-2</v>
      </c>
      <c r="S182" s="8">
        <f t="shared" si="40"/>
        <v>2.8661266785355844E-2</v>
      </c>
      <c r="T182" s="8">
        <f t="shared" si="40"/>
        <v>2.9807193141661779E-2</v>
      </c>
      <c r="V182" s="1" t="s">
        <v>7</v>
      </c>
    </row>
    <row r="183" spans="1:22" x14ac:dyDescent="0.25">
      <c r="C183" s="8" t="str">
        <f t="shared" ref="C183:T183" si="41">IFERROR((C181-B181)/B181,"-")</f>
        <v>-</v>
      </c>
      <c r="D183" s="8" t="str">
        <f t="shared" si="41"/>
        <v>-</v>
      </c>
      <c r="E183" s="8" t="str">
        <f t="shared" si="41"/>
        <v>-</v>
      </c>
      <c r="F183" s="8" t="str">
        <f t="shared" si="41"/>
        <v>-</v>
      </c>
      <c r="G183" s="8" t="str">
        <f t="shared" si="41"/>
        <v>-</v>
      </c>
      <c r="H183" s="8" t="str">
        <f t="shared" si="41"/>
        <v>-</v>
      </c>
      <c r="I183" s="8" t="str">
        <f t="shared" si="41"/>
        <v>-</v>
      </c>
      <c r="J183" s="8" t="str">
        <f t="shared" si="41"/>
        <v>-</v>
      </c>
      <c r="K183" s="8" t="str">
        <f t="shared" si="41"/>
        <v>-</v>
      </c>
      <c r="L183" s="8" t="str">
        <f t="shared" si="41"/>
        <v>-</v>
      </c>
      <c r="M183" s="8" t="str">
        <f t="shared" si="41"/>
        <v>-</v>
      </c>
      <c r="N183" s="8">
        <f t="shared" si="41"/>
        <v>9.7688736543939822E-2</v>
      </c>
      <c r="O183" s="8">
        <f t="shared" si="41"/>
        <v>9.0404564191353565E-2</v>
      </c>
      <c r="P183" s="8">
        <f t="shared" si="41"/>
        <v>0.49992258454513561</v>
      </c>
      <c r="Q183" s="8">
        <f t="shared" si="41"/>
        <v>0.29915675864720265</v>
      </c>
      <c r="R183" s="8">
        <f t="shared" si="41"/>
        <v>5.386021878104664E-3</v>
      </c>
      <c r="S183" s="8">
        <f t="shared" si="41"/>
        <v>2.4798876461675303E-2</v>
      </c>
      <c r="T183" s="8">
        <f t="shared" si="41"/>
        <v>-2.3138407126838428E-2</v>
      </c>
      <c r="V183" s="1" t="s">
        <v>35</v>
      </c>
    </row>
    <row r="184" spans="1:22" x14ac:dyDescent="0.25">
      <c r="C184" s="12" t="s">
        <v>47</v>
      </c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3"/>
    </row>
    <row r="185" spans="1:22" x14ac:dyDescent="0.25">
      <c r="A185" s="1" t="s">
        <v>33</v>
      </c>
      <c r="B185" s="1" t="s">
        <v>47</v>
      </c>
      <c r="C185" s="7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>
        <v>453.42441000000002</v>
      </c>
      <c r="O185" s="7">
        <v>464.11792000000003</v>
      </c>
      <c r="P185" s="7">
        <v>605.89800000000002</v>
      </c>
      <c r="Q185" s="7">
        <v>874.33100000000002</v>
      </c>
      <c r="R185" s="7">
        <v>1000.68</v>
      </c>
      <c r="S185" s="7">
        <v>1024.0630000000001</v>
      </c>
      <c r="T185" s="7">
        <v>1046.2619999999999</v>
      </c>
      <c r="V185" s="1" t="s">
        <v>3</v>
      </c>
    </row>
    <row r="186" spans="1:22" x14ac:dyDescent="0.25">
      <c r="C186" s="7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>
        <v>455.46213999999998</v>
      </c>
      <c r="O186" s="7">
        <v>474.46633000000003</v>
      </c>
      <c r="P186" s="7">
        <v>674.02700000000004</v>
      </c>
      <c r="Q186" s="7">
        <v>906.755</v>
      </c>
      <c r="R186" s="7">
        <v>992.62099999999998</v>
      </c>
      <c r="S186" s="7">
        <v>1098.6300000000001</v>
      </c>
      <c r="T186" s="7">
        <v>1093.944</v>
      </c>
      <c r="V186" s="1" t="s">
        <v>4</v>
      </c>
    </row>
    <row r="187" spans="1:22" x14ac:dyDescent="0.25">
      <c r="C187" s="7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>
        <v>484.32661000000002</v>
      </c>
      <c r="O187" s="7">
        <v>535.77515000000005</v>
      </c>
      <c r="P187" s="7">
        <v>720.86</v>
      </c>
      <c r="Q187" s="7">
        <v>942.01300000000003</v>
      </c>
      <c r="R187" s="7">
        <v>973.09299999999996</v>
      </c>
      <c r="S187" s="7">
        <v>1087.3910000000001</v>
      </c>
      <c r="T187" s="7">
        <v>1055.7439999999999</v>
      </c>
      <c r="V187" s="1" t="s">
        <v>5</v>
      </c>
    </row>
    <row r="188" spans="1:22" x14ac:dyDescent="0.25">
      <c r="C188" s="7"/>
      <c r="D188" s="7"/>
      <c r="E188" s="7"/>
      <c r="F188" s="7"/>
      <c r="G188" s="7"/>
      <c r="H188" s="7"/>
      <c r="I188" s="7"/>
      <c r="J188" s="7"/>
      <c r="K188" s="7"/>
      <c r="L188" s="7"/>
      <c r="M188" s="7">
        <v>476.75002999999998</v>
      </c>
      <c r="N188" s="7">
        <v>485.87153000000001</v>
      </c>
      <c r="O188" s="7">
        <v>563.43646999999999</v>
      </c>
      <c r="P188" s="7">
        <v>834.76026999999999</v>
      </c>
      <c r="Q188" s="7">
        <v>1005.19967</v>
      </c>
      <c r="R188" s="7">
        <v>1021.33689</v>
      </c>
      <c r="S188" s="7">
        <v>1045.4256499999999</v>
      </c>
      <c r="T188" s="7">
        <v>1018.14675</v>
      </c>
      <c r="V188" s="1" t="s">
        <v>34</v>
      </c>
    </row>
    <row r="189" spans="1:22" x14ac:dyDescent="0.25">
      <c r="C189" s="23" t="str">
        <f t="shared" ref="C189:R189" si="42">IF(COUNT(C185:C188)=4,SUM(C185:C188),IF(COUNT(C185:C188)=0,"",SUM(C185:C188)*4/COUNT(C185:C188)))</f>
        <v/>
      </c>
      <c r="D189" s="23" t="str">
        <f t="shared" si="42"/>
        <v/>
      </c>
      <c r="E189" s="23" t="str">
        <f t="shared" si="42"/>
        <v/>
      </c>
      <c r="F189" s="23" t="str">
        <f t="shared" si="42"/>
        <v/>
      </c>
      <c r="G189" s="23" t="str">
        <f t="shared" si="42"/>
        <v/>
      </c>
      <c r="H189" s="23" t="str">
        <f t="shared" si="42"/>
        <v/>
      </c>
      <c r="I189" s="23" t="str">
        <f t="shared" si="42"/>
        <v/>
      </c>
      <c r="J189" s="23" t="str">
        <f t="shared" si="42"/>
        <v/>
      </c>
      <c r="K189" s="23" t="str">
        <f t="shared" si="42"/>
        <v/>
      </c>
      <c r="L189" s="23" t="str">
        <f t="shared" si="42"/>
        <v/>
      </c>
      <c r="M189" s="23">
        <f t="shared" si="42"/>
        <v>1907.0001199999999</v>
      </c>
      <c r="N189" s="23">
        <f t="shared" si="42"/>
        <v>1879.0846900000001</v>
      </c>
      <c r="O189" s="23">
        <f t="shared" si="42"/>
        <v>2037.7958700000004</v>
      </c>
      <c r="P189" s="23">
        <f t="shared" si="42"/>
        <v>2835.5452700000005</v>
      </c>
      <c r="Q189" s="23">
        <f t="shared" si="42"/>
        <v>3728.2986700000001</v>
      </c>
      <c r="R189" s="23">
        <f t="shared" si="42"/>
        <v>3987.7308899999998</v>
      </c>
      <c r="S189" s="23">
        <f>IF(COUNT(S185:S188)=4,SUM(S185:S188),IF(COUNT(S185:S188)=0,"",SUM(S185:S188)*4/COUNT(S185:S188)))</f>
        <v>4255.50965</v>
      </c>
      <c r="T189" s="23">
        <f>IF(COUNT(T185:T188)=4,SUM(T185:T188),IF(COUNT(T185:T188)=0,"",SUM(T185:T188)*4/COUNT(T185:T188)))</f>
        <v>4214.0967499999997</v>
      </c>
      <c r="V189" s="1" t="s">
        <v>6</v>
      </c>
    </row>
    <row r="190" spans="1:22" x14ac:dyDescent="0.25">
      <c r="C190" s="8" t="str">
        <f t="shared" ref="C190:R190" si="43">IFERROR(C189/C130, "-")</f>
        <v>-</v>
      </c>
      <c r="D190" s="8" t="str">
        <f t="shared" si="43"/>
        <v>-</v>
      </c>
      <c r="E190" s="8" t="str">
        <f t="shared" si="43"/>
        <v>-</v>
      </c>
      <c r="F190" s="8" t="str">
        <f t="shared" si="43"/>
        <v>-</v>
      </c>
      <c r="G190" s="8" t="str">
        <f t="shared" si="43"/>
        <v>-</v>
      </c>
      <c r="H190" s="8" t="str">
        <f t="shared" si="43"/>
        <v>-</v>
      </c>
      <c r="I190" s="8" t="str">
        <f t="shared" si="43"/>
        <v>-</v>
      </c>
      <c r="J190" s="8" t="str">
        <f t="shared" si="43"/>
        <v>-</v>
      </c>
      <c r="K190" s="8" t="str">
        <f t="shared" si="43"/>
        <v>-</v>
      </c>
      <c r="L190" s="8" t="str">
        <f t="shared" si="43"/>
        <v>-</v>
      </c>
      <c r="M190" s="8">
        <f t="shared" si="43"/>
        <v>0.10424584544471913</v>
      </c>
      <c r="N190" s="8">
        <f t="shared" si="43"/>
        <v>0.10598125281774969</v>
      </c>
      <c r="O190" s="8">
        <f t="shared" si="43"/>
        <v>0.10945441478595004</v>
      </c>
      <c r="P190" s="8">
        <f t="shared" si="43"/>
        <v>0.10997048585493906</v>
      </c>
      <c r="Q190" s="8">
        <f t="shared" si="43"/>
        <v>0.11903653015847233</v>
      </c>
      <c r="R190" s="8">
        <f t="shared" si="43"/>
        <v>0.12773759817880687</v>
      </c>
      <c r="S190" s="8">
        <f>IFERROR(S189/S130, "-")</f>
        <v>0.13731316279060837</v>
      </c>
      <c r="T190" s="8">
        <f>IFERROR(T189/T130, "-")</f>
        <v>0.14476306120333737</v>
      </c>
      <c r="V190" s="1" t="s">
        <v>7</v>
      </c>
    </row>
    <row r="191" spans="1:22" x14ac:dyDescent="0.25">
      <c r="C191" s="8" t="str">
        <f t="shared" ref="C191:T191" si="44">IFERROR((C189-B189)/B189,"-")</f>
        <v>-</v>
      </c>
      <c r="D191" s="8" t="str">
        <f t="shared" si="44"/>
        <v>-</v>
      </c>
      <c r="E191" s="8" t="str">
        <f t="shared" si="44"/>
        <v>-</v>
      </c>
      <c r="F191" s="8" t="str">
        <f t="shared" si="44"/>
        <v>-</v>
      </c>
      <c r="G191" s="8" t="str">
        <f t="shared" si="44"/>
        <v>-</v>
      </c>
      <c r="H191" s="8" t="str">
        <f t="shared" si="44"/>
        <v>-</v>
      </c>
      <c r="I191" s="8" t="str">
        <f t="shared" si="44"/>
        <v>-</v>
      </c>
      <c r="J191" s="8" t="str">
        <f t="shared" si="44"/>
        <v>-</v>
      </c>
      <c r="K191" s="8" t="str">
        <f t="shared" si="44"/>
        <v>-</v>
      </c>
      <c r="L191" s="8" t="str">
        <f t="shared" si="44"/>
        <v>-</v>
      </c>
      <c r="M191" s="8" t="str">
        <f t="shared" si="44"/>
        <v>-</v>
      </c>
      <c r="N191" s="8">
        <f t="shared" si="44"/>
        <v>-1.4638399708123662E-2</v>
      </c>
      <c r="O191" s="8">
        <f t="shared" si="44"/>
        <v>8.4461962169464666E-2</v>
      </c>
      <c r="P191" s="8">
        <f t="shared" si="44"/>
        <v>0.39147660064695294</v>
      </c>
      <c r="Q191" s="8">
        <f t="shared" si="44"/>
        <v>0.31484364204843024</v>
      </c>
      <c r="R191" s="8">
        <f t="shared" si="44"/>
        <v>6.9584612973080204E-2</v>
      </c>
      <c r="S191" s="8">
        <f t="shared" si="44"/>
        <v>6.7150659707631413E-2</v>
      </c>
      <c r="T191" s="8">
        <f t="shared" si="44"/>
        <v>-9.7315958383504698E-3</v>
      </c>
      <c r="V191" s="1" t="s">
        <v>35</v>
      </c>
    </row>
    <row r="192" spans="1:22" x14ac:dyDescent="0.25">
      <c r="C192" s="5" t="s">
        <v>48</v>
      </c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6"/>
    </row>
    <row r="193" spans="1:22" x14ac:dyDescent="0.25">
      <c r="A193" s="1" t="s">
        <v>33</v>
      </c>
      <c r="B193" s="1" t="s">
        <v>48</v>
      </c>
      <c r="C193" s="7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V193" s="1" t="s">
        <v>3</v>
      </c>
    </row>
    <row r="194" spans="1:22" x14ac:dyDescent="0.25">
      <c r="C194" s="7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V194" s="1" t="s">
        <v>4</v>
      </c>
    </row>
    <row r="195" spans="1:22" x14ac:dyDescent="0.25">
      <c r="C195" s="7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V195" s="1" t="s">
        <v>5</v>
      </c>
    </row>
    <row r="196" spans="1:22" x14ac:dyDescent="0.25">
      <c r="C196" s="7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V196" s="1" t="s">
        <v>34</v>
      </c>
    </row>
    <row r="197" spans="1:22" x14ac:dyDescent="0.25">
      <c r="C197" s="23" t="str">
        <f t="shared" ref="C197:Q197" si="45">IF(COUNT(C193:C196)=4,SUM(C193:C196),IF(COUNT(C193:C196)=0,"",SUM(C193:C196)*4/COUNT(C193:C196)))</f>
        <v/>
      </c>
      <c r="D197" s="23" t="str">
        <f t="shared" si="45"/>
        <v/>
      </c>
      <c r="E197" s="23" t="str">
        <f t="shared" si="45"/>
        <v/>
      </c>
      <c r="F197" s="23" t="str">
        <f t="shared" si="45"/>
        <v/>
      </c>
      <c r="G197" s="23" t="str">
        <f t="shared" si="45"/>
        <v/>
      </c>
      <c r="H197" s="23" t="str">
        <f t="shared" si="45"/>
        <v/>
      </c>
      <c r="I197" s="23" t="str">
        <f t="shared" si="45"/>
        <v/>
      </c>
      <c r="J197" s="23" t="str">
        <f t="shared" si="45"/>
        <v/>
      </c>
      <c r="K197" s="23" t="str">
        <f t="shared" si="45"/>
        <v/>
      </c>
      <c r="L197" s="23" t="str">
        <f t="shared" si="45"/>
        <v/>
      </c>
      <c r="M197" s="23" t="str">
        <f t="shared" si="45"/>
        <v/>
      </c>
      <c r="N197" s="23" t="str">
        <f t="shared" si="45"/>
        <v/>
      </c>
      <c r="O197" s="23" t="str">
        <f t="shared" si="45"/>
        <v/>
      </c>
      <c r="P197" s="23" t="str">
        <f t="shared" si="45"/>
        <v/>
      </c>
      <c r="Q197" s="23" t="str">
        <f t="shared" si="45"/>
        <v/>
      </c>
      <c r="R197" s="23" t="str">
        <f>IF(COUNT(R193:R196)=4,SUM(R193:R196),IF(COUNT(R193:R196)=0,"",SUM(R193:R196)*4/COUNT(R193:R196)))</f>
        <v/>
      </c>
      <c r="S197" s="23" t="str">
        <f>IF(COUNT(S193:S196)=4,SUM(S193:S196),IF(COUNT(S193:S196)=0,"",SUM(S193:S196)*4/COUNT(S193:S196)))</f>
        <v/>
      </c>
      <c r="T197" s="23" t="str">
        <f>IF(COUNT(T193:T196)=4,SUM(T193:T196),IF(COUNT(T193:T196)=0,"",SUM(T193:T196)*4/COUNT(T193:T196)))</f>
        <v/>
      </c>
      <c r="V197" s="1" t="s">
        <v>6</v>
      </c>
    </row>
    <row r="198" spans="1:22" x14ac:dyDescent="0.25">
      <c r="C198" s="21" t="s">
        <v>49</v>
      </c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2"/>
    </row>
    <row r="199" spans="1:22" x14ac:dyDescent="0.25">
      <c r="C199" s="7" t="str">
        <f t="shared" ref="C199:T202" si="46">IFERROR(C160+C133-C185, "")</f>
        <v/>
      </c>
      <c r="D199" s="7" t="str">
        <f t="shared" si="46"/>
        <v/>
      </c>
      <c r="E199" s="7" t="str">
        <f t="shared" si="46"/>
        <v/>
      </c>
      <c r="F199" s="7" t="str">
        <f t="shared" si="46"/>
        <v/>
      </c>
      <c r="G199" s="7" t="str">
        <f t="shared" si="46"/>
        <v/>
      </c>
      <c r="H199" s="7" t="str">
        <f t="shared" si="46"/>
        <v/>
      </c>
      <c r="I199" s="7" t="str">
        <f t="shared" si="46"/>
        <v/>
      </c>
      <c r="J199" s="7" t="str">
        <f t="shared" si="46"/>
        <v/>
      </c>
      <c r="K199" s="7" t="str">
        <f t="shared" si="46"/>
        <v/>
      </c>
      <c r="L199" s="7" t="str">
        <f t="shared" si="46"/>
        <v/>
      </c>
      <c r="M199" s="7" t="str">
        <f t="shared" si="46"/>
        <v/>
      </c>
      <c r="N199" s="7">
        <f t="shared" si="46"/>
        <v>387.5698800000003</v>
      </c>
      <c r="O199" s="7">
        <f t="shared" si="46"/>
        <v>286.12366999999961</v>
      </c>
      <c r="P199" s="7">
        <f t="shared" si="46"/>
        <v>740.09100000000001</v>
      </c>
      <c r="Q199" s="7">
        <f t="shared" si="46"/>
        <v>632.67200000000037</v>
      </c>
      <c r="R199" s="7">
        <f t="shared" si="46"/>
        <v>453.04200000000048</v>
      </c>
      <c r="S199" s="7">
        <f t="shared" si="46"/>
        <v>456.26800000000048</v>
      </c>
      <c r="T199" s="7">
        <f t="shared" si="46"/>
        <v>428.96600000000012</v>
      </c>
      <c r="V199" s="1" t="s">
        <v>3</v>
      </c>
    </row>
    <row r="200" spans="1:22" x14ac:dyDescent="0.25">
      <c r="C200" s="7" t="str">
        <f t="shared" si="46"/>
        <v/>
      </c>
      <c r="D200" s="7" t="str">
        <f t="shared" si="46"/>
        <v/>
      </c>
      <c r="E200" s="7" t="str">
        <f t="shared" si="46"/>
        <v/>
      </c>
      <c r="F200" s="7" t="str">
        <f t="shared" si="46"/>
        <v/>
      </c>
      <c r="G200" s="7" t="str">
        <f t="shared" si="46"/>
        <v/>
      </c>
      <c r="H200" s="7" t="str">
        <f t="shared" si="46"/>
        <v/>
      </c>
      <c r="I200" s="7" t="str">
        <f t="shared" si="46"/>
        <v/>
      </c>
      <c r="J200" s="7" t="str">
        <f t="shared" si="46"/>
        <v/>
      </c>
      <c r="K200" s="7" t="str">
        <f t="shared" si="46"/>
        <v/>
      </c>
      <c r="L200" s="7" t="str">
        <f t="shared" si="46"/>
        <v/>
      </c>
      <c r="M200" s="7" t="str">
        <f t="shared" si="46"/>
        <v/>
      </c>
      <c r="N200" s="7">
        <f t="shared" si="46"/>
        <v>318.61818000000039</v>
      </c>
      <c r="O200" s="7">
        <f t="shared" si="46"/>
        <v>239.1609700000003</v>
      </c>
      <c r="P200" s="7">
        <f t="shared" si="46"/>
        <v>802.35599999999954</v>
      </c>
      <c r="Q200" s="7">
        <f t="shared" si="46"/>
        <v>477.00900000000013</v>
      </c>
      <c r="R200" s="7">
        <f t="shared" si="46"/>
        <v>186.59900000000005</v>
      </c>
      <c r="S200" s="7">
        <f t="shared" si="46"/>
        <v>381.53499999999985</v>
      </c>
      <c r="T200" s="7">
        <f t="shared" si="46"/>
        <v>298.49500000000057</v>
      </c>
      <c r="V200" s="1" t="s">
        <v>4</v>
      </c>
    </row>
    <row r="201" spans="1:22" x14ac:dyDescent="0.25">
      <c r="C201" s="7" t="str">
        <f t="shared" si="46"/>
        <v/>
      </c>
      <c r="D201" s="7" t="str">
        <f t="shared" si="46"/>
        <v/>
      </c>
      <c r="E201" s="7" t="str">
        <f t="shared" si="46"/>
        <v/>
      </c>
      <c r="F201" s="7" t="str">
        <f t="shared" si="46"/>
        <v/>
      </c>
      <c r="G201" s="7" t="str">
        <f t="shared" si="46"/>
        <v/>
      </c>
      <c r="H201" s="7" t="str">
        <f t="shared" si="46"/>
        <v/>
      </c>
      <c r="I201" s="7" t="str">
        <f t="shared" si="46"/>
        <v/>
      </c>
      <c r="J201" s="7" t="str">
        <f t="shared" si="46"/>
        <v/>
      </c>
      <c r="K201" s="7" t="str">
        <f t="shared" si="46"/>
        <v/>
      </c>
      <c r="L201" s="7" t="str">
        <f t="shared" si="46"/>
        <v/>
      </c>
      <c r="M201" s="7" t="str">
        <f t="shared" si="46"/>
        <v/>
      </c>
      <c r="N201" s="7">
        <f t="shared" si="46"/>
        <v>223.04401000000001</v>
      </c>
      <c r="O201" s="7">
        <f t="shared" si="46"/>
        <v>292.59713000000022</v>
      </c>
      <c r="P201" s="7">
        <f t="shared" si="46"/>
        <v>490.94700000000068</v>
      </c>
      <c r="Q201" s="7">
        <f t="shared" si="46"/>
        <v>153.66300000000035</v>
      </c>
      <c r="R201" s="7">
        <f t="shared" si="46"/>
        <v>252.4550000000005</v>
      </c>
      <c r="S201" s="7">
        <f t="shared" si="46"/>
        <v>241.27999999999952</v>
      </c>
      <c r="T201" s="7">
        <f t="shared" si="46"/>
        <v>223.06399999999985</v>
      </c>
      <c r="V201" s="1" t="s">
        <v>5</v>
      </c>
    </row>
    <row r="202" spans="1:22" x14ac:dyDescent="0.25">
      <c r="C202" s="7" t="str">
        <f t="shared" si="46"/>
        <v/>
      </c>
      <c r="D202" s="7" t="str">
        <f t="shared" si="46"/>
        <v/>
      </c>
      <c r="E202" s="7" t="str">
        <f t="shared" si="46"/>
        <v/>
      </c>
      <c r="F202" s="7" t="str">
        <f t="shared" si="46"/>
        <v/>
      </c>
      <c r="G202" s="7" t="str">
        <f t="shared" si="46"/>
        <v/>
      </c>
      <c r="H202" s="7" t="str">
        <f t="shared" si="46"/>
        <v/>
      </c>
      <c r="I202" s="7" t="str">
        <f t="shared" si="46"/>
        <v/>
      </c>
      <c r="J202" s="7" t="str">
        <f t="shared" si="46"/>
        <v/>
      </c>
      <c r="K202" s="7" t="str">
        <f t="shared" si="46"/>
        <v/>
      </c>
      <c r="L202" s="7" t="str">
        <f t="shared" si="46"/>
        <v/>
      </c>
      <c r="M202" s="7">
        <f t="shared" si="46"/>
        <v>216.82690999999971</v>
      </c>
      <c r="N202" s="7">
        <f t="shared" si="46"/>
        <v>256.25883000000022</v>
      </c>
      <c r="O202" s="7">
        <f t="shared" si="46"/>
        <v>331.84583000000043</v>
      </c>
      <c r="P202" s="7">
        <f t="shared" si="46"/>
        <v>470.82783999999992</v>
      </c>
      <c r="Q202" s="7">
        <f t="shared" si="46"/>
        <v>118.0434600000001</v>
      </c>
      <c r="R202" s="7">
        <f t="shared" si="46"/>
        <v>406.26536999999962</v>
      </c>
      <c r="S202" s="7">
        <f t="shared" si="46"/>
        <v>327.10710999999992</v>
      </c>
      <c r="T202" s="7">
        <f t="shared" si="46"/>
        <v>189.92899000000023</v>
      </c>
      <c r="V202" s="1" t="s">
        <v>34</v>
      </c>
    </row>
    <row r="203" spans="1:22" x14ac:dyDescent="0.25">
      <c r="C203" s="23" t="str">
        <f t="shared" ref="C203:F203" si="47">IF(COUNT(C199:C202)=4,SUM(C199:C202),IF(COUNT(C199:C202)=0,"",SUM(C199:C202)*4/COUNT(C199:C202)))</f>
        <v/>
      </c>
      <c r="D203" s="23" t="str">
        <f t="shared" si="47"/>
        <v/>
      </c>
      <c r="E203" s="23" t="str">
        <f t="shared" si="47"/>
        <v/>
      </c>
      <c r="F203" s="23" t="str">
        <f t="shared" si="47"/>
        <v/>
      </c>
      <c r="G203" s="23" t="str">
        <f>IF(COUNT(G199:G202)=4,SUM(G199:G202),IF(COUNT(G199:G202)=0,"",SUM(G199:G202)*4/COUNT(G199:G202)))</f>
        <v/>
      </c>
      <c r="H203" s="23" t="str">
        <f t="shared" ref="H203:R203" si="48">IF(COUNT(H199:H202)=4,SUM(H199:H202),IF(COUNT(H199:H202)=0,"",SUM(H199:H202)*4/COUNT(H199:H202)))</f>
        <v/>
      </c>
      <c r="I203" s="23" t="str">
        <f t="shared" si="48"/>
        <v/>
      </c>
      <c r="J203" s="23" t="str">
        <f t="shared" si="48"/>
        <v/>
      </c>
      <c r="K203" s="23" t="str">
        <f t="shared" si="48"/>
        <v/>
      </c>
      <c r="L203" s="23" t="str">
        <f t="shared" si="48"/>
        <v/>
      </c>
      <c r="M203" s="23">
        <f t="shared" si="48"/>
        <v>867.30763999999886</v>
      </c>
      <c r="N203" s="23">
        <f t="shared" si="48"/>
        <v>1185.4909000000009</v>
      </c>
      <c r="O203" s="23">
        <f t="shared" si="48"/>
        <v>1149.7276000000006</v>
      </c>
      <c r="P203" s="23">
        <f t="shared" si="48"/>
        <v>2504.2218400000002</v>
      </c>
      <c r="Q203" s="23">
        <f t="shared" si="48"/>
        <v>1381.3874600000011</v>
      </c>
      <c r="R203" s="23">
        <f t="shared" si="48"/>
        <v>1298.3613700000005</v>
      </c>
      <c r="S203" s="23">
        <f>IF(COUNT(S199:S202)=4,SUM(S199:S202),IF(COUNT(S199:S202)=0,"",SUM(S199:S202)*4/COUNT(S199:S202)))</f>
        <v>1406.1901099999998</v>
      </c>
      <c r="T203" s="23">
        <f>IF(COUNT(T199:T202)=4,SUM(T199:T202),IF(COUNT(T199:T202)=0,"",SUM(T199:T202)*4/COUNT(T199:T202)))</f>
        <v>1140.4539900000009</v>
      </c>
      <c r="V203" s="1" t="s">
        <v>6</v>
      </c>
    </row>
    <row r="204" spans="1:22" x14ac:dyDescent="0.25">
      <c r="C204" s="8" t="str">
        <f t="shared" ref="C204:T204" si="49">IFERROR(C203/(C130+C137), "-")</f>
        <v>-</v>
      </c>
      <c r="D204" s="8" t="str">
        <f t="shared" si="49"/>
        <v>-</v>
      </c>
      <c r="E204" s="8" t="str">
        <f t="shared" si="49"/>
        <v>-</v>
      </c>
      <c r="F204" s="8" t="str">
        <f t="shared" si="49"/>
        <v>-</v>
      </c>
      <c r="G204" s="8" t="str">
        <f t="shared" si="49"/>
        <v>-</v>
      </c>
      <c r="H204" s="8" t="str">
        <f t="shared" si="49"/>
        <v>-</v>
      </c>
      <c r="I204" s="8" t="str">
        <f t="shared" si="49"/>
        <v>-</v>
      </c>
      <c r="J204" s="8" t="str">
        <f t="shared" si="49"/>
        <v>-</v>
      </c>
      <c r="K204" s="8" t="str">
        <f t="shared" si="49"/>
        <v>-</v>
      </c>
      <c r="L204" s="8" t="str">
        <f t="shared" si="49"/>
        <v>-</v>
      </c>
      <c r="M204" s="8">
        <f t="shared" si="49"/>
        <v>4.6792526538083121E-2</v>
      </c>
      <c r="N204" s="8">
        <f t="shared" si="49"/>
        <v>6.5951038572272025E-2</v>
      </c>
      <c r="O204" s="8">
        <f t="shared" si="49"/>
        <v>6.075236062645268E-2</v>
      </c>
      <c r="P204" s="8">
        <f t="shared" si="49"/>
        <v>9.6621768922405968E-2</v>
      </c>
      <c r="Q204" s="8">
        <f t="shared" si="49"/>
        <v>4.3793258416901355E-2</v>
      </c>
      <c r="R204" s="8">
        <f t="shared" si="49"/>
        <v>4.1083333581832054E-2</v>
      </c>
      <c r="S204" s="8">
        <f t="shared" si="49"/>
        <v>4.4862404248664813E-2</v>
      </c>
      <c r="T204" s="8">
        <f t="shared" si="49"/>
        <v>3.8778911610844582E-2</v>
      </c>
      <c r="V204" s="1" t="s">
        <v>50</v>
      </c>
    </row>
    <row r="205" spans="1:22" x14ac:dyDescent="0.25">
      <c r="C205" s="8" t="str">
        <f t="shared" ref="C205:H205" si="50">IFERROR((C203-B203)/B203,"-")</f>
        <v>-</v>
      </c>
      <c r="D205" s="8" t="str">
        <f t="shared" si="50"/>
        <v>-</v>
      </c>
      <c r="E205" s="8" t="str">
        <f t="shared" si="50"/>
        <v>-</v>
      </c>
      <c r="F205" s="8" t="str">
        <f t="shared" si="50"/>
        <v>-</v>
      </c>
      <c r="G205" s="8" t="str">
        <f t="shared" si="50"/>
        <v>-</v>
      </c>
      <c r="H205" s="8" t="str">
        <f t="shared" si="50"/>
        <v>-</v>
      </c>
      <c r="I205" s="8" t="str">
        <f>IFERROR((I203-H203)/H203,"-")</f>
        <v>-</v>
      </c>
      <c r="J205" s="8" t="str">
        <f t="shared" ref="J205:Q205" si="51">IFERROR((J203-I203)/I203,"-")</f>
        <v>-</v>
      </c>
      <c r="K205" s="8" t="str">
        <f t="shared" si="51"/>
        <v>-</v>
      </c>
      <c r="L205" s="8" t="str">
        <f t="shared" si="51"/>
        <v>-</v>
      </c>
      <c r="M205" s="8" t="str">
        <f t="shared" si="51"/>
        <v>-</v>
      </c>
      <c r="N205" s="8">
        <f t="shared" si="51"/>
        <v>0.36686320438731806</v>
      </c>
      <c r="O205" s="8">
        <f t="shared" si="51"/>
        <v>-3.0167502761936235E-2</v>
      </c>
      <c r="P205" s="8">
        <f t="shared" si="51"/>
        <v>1.1781001343274693</v>
      </c>
      <c r="Q205" s="8">
        <f t="shared" si="51"/>
        <v>-0.4483765623575901</v>
      </c>
      <c r="R205" s="8">
        <f>IFERROR((R203-Q203)/Q203,"-")</f>
        <v>-6.0103405021499516E-2</v>
      </c>
      <c r="S205" s="8">
        <f>IFERROR((S203-R203)/R203,"-")</f>
        <v>8.3049867695924443E-2</v>
      </c>
      <c r="T205" s="8">
        <f>IFERROR((T203-S203)/S203,"-")</f>
        <v>-0.1889759557475475</v>
      </c>
      <c r="V205" s="1" t="s">
        <v>35</v>
      </c>
    </row>
    <row r="206" spans="1:22" x14ac:dyDescent="0.25">
      <c r="C206" s="21" t="s">
        <v>51</v>
      </c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2"/>
    </row>
    <row r="207" spans="1:22" x14ac:dyDescent="0.25">
      <c r="C207" s="7" t="str">
        <f t="shared" ref="C207:T207" si="52">IFERROR(C199+C252, "")</f>
        <v/>
      </c>
      <c r="D207" s="7" t="str">
        <f t="shared" si="52"/>
        <v/>
      </c>
      <c r="E207" s="7" t="str">
        <f t="shared" si="52"/>
        <v/>
      </c>
      <c r="F207" s="7" t="str">
        <f t="shared" si="52"/>
        <v/>
      </c>
      <c r="G207" s="7" t="str">
        <f t="shared" si="52"/>
        <v/>
      </c>
      <c r="H207" s="7" t="str">
        <f t="shared" si="52"/>
        <v/>
      </c>
      <c r="I207" s="7" t="str">
        <f t="shared" si="52"/>
        <v/>
      </c>
      <c r="J207" s="7" t="str">
        <f t="shared" si="52"/>
        <v/>
      </c>
      <c r="K207" s="7" t="str">
        <f t="shared" si="52"/>
        <v/>
      </c>
      <c r="L207" s="7" t="str">
        <f t="shared" si="52"/>
        <v/>
      </c>
      <c r="M207" s="7" t="str">
        <f t="shared" si="52"/>
        <v/>
      </c>
      <c r="N207" s="7">
        <f t="shared" si="52"/>
        <v>487.94930000000028</v>
      </c>
      <c r="O207" s="7">
        <f t="shared" si="52"/>
        <v>404.08286999999962</v>
      </c>
      <c r="P207" s="7">
        <f t="shared" si="52"/>
        <v>872.55399999999997</v>
      </c>
      <c r="Q207" s="7">
        <f t="shared" si="52"/>
        <v>800.84400000000039</v>
      </c>
      <c r="R207" s="7">
        <f t="shared" si="52"/>
        <v>669.89300000000048</v>
      </c>
      <c r="S207" s="7">
        <f t="shared" si="52"/>
        <v>703.95700000000045</v>
      </c>
      <c r="T207" s="7">
        <f t="shared" si="52"/>
        <v>680.53500000000008</v>
      </c>
      <c r="V207" s="1" t="s">
        <v>3</v>
      </c>
    </row>
    <row r="208" spans="1:22" x14ac:dyDescent="0.25">
      <c r="C208" s="7" t="str">
        <f t="shared" ref="C208:T210" si="53">IFERROR(C200+C253-C252, "")</f>
        <v/>
      </c>
      <c r="D208" s="7" t="str">
        <f t="shared" si="53"/>
        <v/>
      </c>
      <c r="E208" s="7" t="str">
        <f t="shared" si="53"/>
        <v/>
      </c>
      <c r="F208" s="7" t="str">
        <f t="shared" si="53"/>
        <v/>
      </c>
      <c r="G208" s="7" t="str">
        <f t="shared" si="53"/>
        <v/>
      </c>
      <c r="H208" s="7" t="str">
        <f t="shared" si="53"/>
        <v/>
      </c>
      <c r="I208" s="7" t="str">
        <f t="shared" si="53"/>
        <v/>
      </c>
      <c r="J208" s="7" t="str">
        <f t="shared" si="53"/>
        <v/>
      </c>
      <c r="K208" s="7" t="str">
        <f t="shared" si="53"/>
        <v/>
      </c>
      <c r="L208" s="7" t="str">
        <f t="shared" si="53"/>
        <v/>
      </c>
      <c r="M208" s="7" t="str">
        <f t="shared" si="53"/>
        <v/>
      </c>
      <c r="N208" s="7">
        <f t="shared" si="53"/>
        <v>421.40732000000048</v>
      </c>
      <c r="O208" s="7">
        <f t="shared" si="53"/>
        <v>356.6844100000003</v>
      </c>
      <c r="P208" s="7">
        <f t="shared" si="53"/>
        <v>948.17799999999966</v>
      </c>
      <c r="Q208" s="7">
        <f t="shared" si="53"/>
        <v>665.75400000000013</v>
      </c>
      <c r="R208" s="7">
        <f t="shared" si="53"/>
        <v>406.90500000000009</v>
      </c>
      <c r="S208" s="7">
        <f t="shared" si="53"/>
        <v>629.39599999999984</v>
      </c>
      <c r="T208" s="7">
        <f t="shared" si="53"/>
        <v>555.53000000000065</v>
      </c>
      <c r="V208" s="1" t="s">
        <v>4</v>
      </c>
    </row>
    <row r="209" spans="1:22" x14ac:dyDescent="0.25">
      <c r="C209" s="7" t="str">
        <f t="shared" si="53"/>
        <v/>
      </c>
      <c r="D209" s="7" t="str">
        <f t="shared" si="53"/>
        <v/>
      </c>
      <c r="E209" s="7" t="str">
        <f t="shared" si="53"/>
        <v/>
      </c>
      <c r="F209" s="7" t="str">
        <f t="shared" si="53"/>
        <v/>
      </c>
      <c r="G209" s="7" t="str">
        <f t="shared" si="53"/>
        <v/>
      </c>
      <c r="H209" s="7" t="str">
        <f t="shared" si="53"/>
        <v/>
      </c>
      <c r="I209" s="7" t="str">
        <f t="shared" si="53"/>
        <v/>
      </c>
      <c r="J209" s="7" t="str">
        <f t="shared" si="53"/>
        <v/>
      </c>
      <c r="K209" s="7" t="str">
        <f t="shared" si="53"/>
        <v/>
      </c>
      <c r="L209" s="7" t="str">
        <f t="shared" si="53"/>
        <v/>
      </c>
      <c r="M209" s="7" t="str">
        <f t="shared" si="53"/>
        <v/>
      </c>
      <c r="N209" s="7">
        <f t="shared" si="53"/>
        <v>325.15758</v>
      </c>
      <c r="O209" s="7">
        <f t="shared" si="53"/>
        <v>427.03202000000027</v>
      </c>
      <c r="P209" s="7">
        <f t="shared" si="53"/>
        <v>635.46600000000058</v>
      </c>
      <c r="Q209" s="7">
        <f t="shared" si="53"/>
        <v>368.77500000000038</v>
      </c>
      <c r="R209" s="7">
        <f t="shared" si="53"/>
        <v>479.45200000000051</v>
      </c>
      <c r="S209" s="7">
        <f t="shared" si="53"/>
        <v>492.12099999999947</v>
      </c>
      <c r="T209" s="7">
        <f t="shared" si="53"/>
        <v>492.60199999999992</v>
      </c>
      <c r="V209" s="1" t="s">
        <v>5</v>
      </c>
    </row>
    <row r="210" spans="1:22" x14ac:dyDescent="0.25">
      <c r="C210" s="7" t="str">
        <f t="shared" si="53"/>
        <v/>
      </c>
      <c r="D210" s="7" t="str">
        <f t="shared" si="53"/>
        <v/>
      </c>
      <c r="E210" s="7" t="str">
        <f t="shared" si="53"/>
        <v/>
      </c>
      <c r="F210" s="7" t="str">
        <f t="shared" si="53"/>
        <v/>
      </c>
      <c r="G210" s="7" t="str">
        <f t="shared" si="53"/>
        <v/>
      </c>
      <c r="H210" s="7" t="str">
        <f t="shared" si="53"/>
        <v/>
      </c>
      <c r="I210" s="7" t="str">
        <f t="shared" si="53"/>
        <v/>
      </c>
      <c r="J210" s="7" t="str">
        <f t="shared" si="53"/>
        <v/>
      </c>
      <c r="K210" s="7" t="str">
        <f t="shared" si="53"/>
        <v/>
      </c>
      <c r="L210" s="7" t="str">
        <f t="shared" si="53"/>
        <v/>
      </c>
      <c r="M210" s="7">
        <f t="shared" si="53"/>
        <v>604.70325999999977</v>
      </c>
      <c r="N210" s="7">
        <f t="shared" si="53"/>
        <v>358.74377000000021</v>
      </c>
      <c r="O210" s="7">
        <f t="shared" si="53"/>
        <v>464.95910000000043</v>
      </c>
      <c r="P210" s="7">
        <f t="shared" si="53"/>
        <v>637.77914999999996</v>
      </c>
      <c r="Q210" s="7">
        <f t="shared" si="53"/>
        <v>330.32278000000008</v>
      </c>
      <c r="R210" s="7">
        <f t="shared" si="53"/>
        <v>639.36806999999953</v>
      </c>
      <c r="S210" s="7">
        <f t="shared" si="53"/>
        <v>576.27420999999993</v>
      </c>
      <c r="T210" s="7">
        <f t="shared" si="53"/>
        <v>467.31471000000033</v>
      </c>
      <c r="V210" s="1" t="s">
        <v>34</v>
      </c>
    </row>
    <row r="211" spans="1:22" x14ac:dyDescent="0.25">
      <c r="C211" s="23" t="str">
        <f t="shared" ref="C211:R211" si="54">IF(COUNT(C207:C210)=4,SUM(C207:C210),IF(COUNT(C207:C210)=0,"",SUM(C207:C210)*4/COUNT(C207:C210)))</f>
        <v/>
      </c>
      <c r="D211" s="23" t="str">
        <f t="shared" si="54"/>
        <v/>
      </c>
      <c r="E211" s="23" t="str">
        <f t="shared" si="54"/>
        <v/>
      </c>
      <c r="F211" s="23" t="str">
        <f t="shared" si="54"/>
        <v/>
      </c>
      <c r="G211" s="23" t="str">
        <f t="shared" si="54"/>
        <v/>
      </c>
      <c r="H211" s="23" t="str">
        <f t="shared" si="54"/>
        <v/>
      </c>
      <c r="I211" s="23" t="str">
        <f t="shared" si="54"/>
        <v/>
      </c>
      <c r="J211" s="23" t="str">
        <f t="shared" si="54"/>
        <v/>
      </c>
      <c r="K211" s="23" t="str">
        <f t="shared" si="54"/>
        <v/>
      </c>
      <c r="L211" s="23" t="str">
        <f t="shared" si="54"/>
        <v/>
      </c>
      <c r="M211" s="23">
        <f t="shared" si="54"/>
        <v>2418.8130399999991</v>
      </c>
      <c r="N211" s="23">
        <f t="shared" si="54"/>
        <v>1593.257970000001</v>
      </c>
      <c r="O211" s="23">
        <f t="shared" si="54"/>
        <v>1652.7584000000006</v>
      </c>
      <c r="P211" s="23">
        <f t="shared" si="54"/>
        <v>3093.9771500000002</v>
      </c>
      <c r="Q211" s="23">
        <f t="shared" si="54"/>
        <v>2165.6957800000009</v>
      </c>
      <c r="R211" s="23">
        <f t="shared" si="54"/>
        <v>2195.6180700000004</v>
      </c>
      <c r="S211" s="23">
        <f>IF(COUNT(S207:S210)=4,SUM(S207:S210),IF(COUNT(S207:S210)=0,"",SUM(S207:S210)*4/COUNT(S207:S210)))</f>
        <v>2401.7482099999997</v>
      </c>
      <c r="T211" s="23">
        <f>IF(COUNT(T207:T210)=4,SUM(T207:T210),IF(COUNT(T207:T210)=0,"",SUM(T207:T210)*4/COUNT(T207:T210)))</f>
        <v>2195.9817100000009</v>
      </c>
      <c r="V211" s="1" t="s">
        <v>6</v>
      </c>
    </row>
    <row r="212" spans="1:22" x14ac:dyDescent="0.25">
      <c r="C212" s="8" t="str">
        <f t="shared" ref="C212:T212" si="55">IFERROR(C211/(C130+C137), "-")</f>
        <v>-</v>
      </c>
      <c r="D212" s="8" t="str">
        <f t="shared" si="55"/>
        <v>-</v>
      </c>
      <c r="E212" s="8" t="str">
        <f t="shared" si="55"/>
        <v>-</v>
      </c>
      <c r="F212" s="8" t="str">
        <f t="shared" si="55"/>
        <v>-</v>
      </c>
      <c r="G212" s="8" t="str">
        <f t="shared" si="55"/>
        <v>-</v>
      </c>
      <c r="H212" s="8" t="str">
        <f t="shared" si="55"/>
        <v>-</v>
      </c>
      <c r="I212" s="8" t="str">
        <f t="shared" si="55"/>
        <v>-</v>
      </c>
      <c r="J212" s="8" t="str">
        <f t="shared" si="55"/>
        <v>-</v>
      </c>
      <c r="K212" s="8" t="str">
        <f t="shared" si="55"/>
        <v>-</v>
      </c>
      <c r="L212" s="8" t="str">
        <f t="shared" si="55"/>
        <v>-</v>
      </c>
      <c r="M212" s="8">
        <f t="shared" si="55"/>
        <v>0.13049853148400908</v>
      </c>
      <c r="N212" s="8">
        <f t="shared" si="55"/>
        <v>8.8635870452527132E-2</v>
      </c>
      <c r="O212" s="8">
        <f t="shared" si="55"/>
        <v>8.7332838095909776E-2</v>
      </c>
      <c r="P212" s="8">
        <f t="shared" si="55"/>
        <v>0.11937662249543522</v>
      </c>
      <c r="Q212" s="8">
        <f t="shared" si="55"/>
        <v>6.865769213362681E-2</v>
      </c>
      <c r="R212" s="8">
        <f t="shared" si="55"/>
        <v>6.9474733053794008E-2</v>
      </c>
      <c r="S212" s="8">
        <f t="shared" si="55"/>
        <v>7.662420488829004E-2</v>
      </c>
      <c r="T212" s="8">
        <f t="shared" si="55"/>
        <v>7.4670071197805457E-2</v>
      </c>
      <c r="V212" s="1" t="s">
        <v>52</v>
      </c>
    </row>
    <row r="213" spans="1:22" x14ac:dyDescent="0.25">
      <c r="C213" s="8" t="str">
        <f t="shared" ref="C213:H213" si="56">IFERROR((C211-B211)/B211,"-")</f>
        <v>-</v>
      </c>
      <c r="D213" s="8" t="str">
        <f t="shared" si="56"/>
        <v>-</v>
      </c>
      <c r="E213" s="8" t="str">
        <f t="shared" si="56"/>
        <v>-</v>
      </c>
      <c r="F213" s="8" t="str">
        <f t="shared" si="56"/>
        <v>-</v>
      </c>
      <c r="G213" s="8" t="str">
        <f t="shared" si="56"/>
        <v>-</v>
      </c>
      <c r="H213" s="8" t="str">
        <f t="shared" si="56"/>
        <v>-</v>
      </c>
      <c r="I213" s="8" t="str">
        <f>IFERROR((I211-H211)/H211,"-")</f>
        <v>-</v>
      </c>
      <c r="J213" s="8" t="str">
        <f t="shared" ref="J213:Q213" si="57">IFERROR((J211-I211)/I211,"-")</f>
        <v>-</v>
      </c>
      <c r="K213" s="8" t="str">
        <f t="shared" si="57"/>
        <v>-</v>
      </c>
      <c r="L213" s="8" t="str">
        <f t="shared" si="57"/>
        <v>-</v>
      </c>
      <c r="M213" s="8" t="str">
        <f t="shared" si="57"/>
        <v>-</v>
      </c>
      <c r="N213" s="8">
        <f t="shared" si="57"/>
        <v>-0.34130586215129649</v>
      </c>
      <c r="O213" s="8">
        <f t="shared" si="57"/>
        <v>3.7345132502302536E-2</v>
      </c>
      <c r="P213" s="8">
        <f t="shared" si="57"/>
        <v>0.87200812290531937</v>
      </c>
      <c r="Q213" s="8">
        <f t="shared" si="57"/>
        <v>-0.30002851507807649</v>
      </c>
      <c r="R213" s="8">
        <f>IFERROR((R211-Q211)/Q211,"-")</f>
        <v>1.3816478877748705E-2</v>
      </c>
      <c r="S213" s="8">
        <f>IFERROR((S211-R211)/R211,"-")</f>
        <v>9.3882512089180997E-2</v>
      </c>
      <c r="T213" s="8">
        <f>IFERROR((T211-S211)/S211,"-")</f>
        <v>-8.5673635205914797E-2</v>
      </c>
      <c r="V213" s="1" t="s">
        <v>35</v>
      </c>
    </row>
    <row r="214" spans="1:22" x14ac:dyDescent="0.25">
      <c r="C214" s="14" t="s">
        <v>53</v>
      </c>
      <c r="D214" s="14"/>
      <c r="E214" s="14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5"/>
    </row>
    <row r="215" spans="1:22" x14ac:dyDescent="0.25">
      <c r="A215" s="1" t="s">
        <v>33</v>
      </c>
      <c r="B215" s="1" t="s">
        <v>53</v>
      </c>
      <c r="C215" s="7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>
        <v>76.466830000000002</v>
      </c>
      <c r="O215" s="7">
        <v>64.426749999999998</v>
      </c>
      <c r="P215" s="7">
        <v>63.512999999999998</v>
      </c>
      <c r="Q215" s="7">
        <v>67.385999999999996</v>
      </c>
      <c r="R215" s="7">
        <v>122.47</v>
      </c>
      <c r="S215" s="7">
        <v>152.88800000000001</v>
      </c>
      <c r="T215" s="7">
        <v>124.675</v>
      </c>
      <c r="V215" s="1" t="s">
        <v>3</v>
      </c>
    </row>
    <row r="216" spans="1:22" x14ac:dyDescent="0.25">
      <c r="C216" s="7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>
        <v>75.928179999999998</v>
      </c>
      <c r="O216" s="7">
        <v>57.306910000000002</v>
      </c>
      <c r="P216" s="7">
        <v>65.766999999999996</v>
      </c>
      <c r="Q216" s="7">
        <v>81.936999999999998</v>
      </c>
      <c r="R216" s="7">
        <v>140.98599999999999</v>
      </c>
      <c r="S216" s="7">
        <v>146.19999999999999</v>
      </c>
      <c r="T216" s="7">
        <v>109.34399999999999</v>
      </c>
      <c r="V216" s="1" t="s">
        <v>4</v>
      </c>
    </row>
    <row r="217" spans="1:22" x14ac:dyDescent="0.25">
      <c r="C217" s="7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>
        <v>75.155709999999999</v>
      </c>
      <c r="O217" s="7">
        <v>58.898980000000002</v>
      </c>
      <c r="P217" s="7">
        <v>61.415999999999997</v>
      </c>
      <c r="Q217" s="7">
        <v>90.197999999999993</v>
      </c>
      <c r="R217" s="7">
        <v>144.95500000000001</v>
      </c>
      <c r="S217" s="7">
        <v>147.22900000000001</v>
      </c>
      <c r="T217" s="7">
        <v>100.768</v>
      </c>
      <c r="V217" s="1" t="s">
        <v>5</v>
      </c>
    </row>
    <row r="218" spans="1:22" x14ac:dyDescent="0.25">
      <c r="C218" s="7"/>
      <c r="D218" s="7"/>
      <c r="E218" s="7"/>
      <c r="F218" s="7"/>
      <c r="G218" s="7"/>
      <c r="H218" s="7"/>
      <c r="I218" s="7"/>
      <c r="J218" s="7"/>
      <c r="K218" s="7"/>
      <c r="L218" s="7"/>
      <c r="M218" s="7">
        <v>80.0488</v>
      </c>
      <c r="N218" s="7">
        <v>70.488020000000006</v>
      </c>
      <c r="O218" s="7">
        <v>64.502300000000005</v>
      </c>
      <c r="P218" s="7">
        <v>67.281049999999993</v>
      </c>
      <c r="Q218" s="7">
        <v>110.77414</v>
      </c>
      <c r="R218" s="7">
        <v>157.94783000000001</v>
      </c>
      <c r="S218" s="7">
        <v>136.84126000000001</v>
      </c>
      <c r="T218" s="7">
        <v>95.919740000000004</v>
      </c>
      <c r="V218" s="1" t="s">
        <v>34</v>
      </c>
    </row>
    <row r="219" spans="1:22" x14ac:dyDescent="0.25">
      <c r="C219" s="23" t="str">
        <f t="shared" ref="C219:G219" si="58">IF(COUNT(C215:C218)=4,SUM(C215:C218),IF(COUNT(C215:C218)=0,"",SUM(C215:C218)*4/COUNT(C215:C218)))</f>
        <v/>
      </c>
      <c r="D219" s="23" t="str">
        <f t="shared" si="58"/>
        <v/>
      </c>
      <c r="E219" s="23" t="str">
        <f t="shared" si="58"/>
        <v/>
      </c>
      <c r="F219" s="23" t="str">
        <f t="shared" si="58"/>
        <v/>
      </c>
      <c r="G219" s="23" t="str">
        <f t="shared" si="58"/>
        <v/>
      </c>
      <c r="H219" s="23" t="str">
        <f>IF(COUNT(H215:H218)=4,SUM(H215:H218),IF(COUNT(H215:H218)=0,"",SUM(H215:H218)*4/COUNT(H215:H218)))</f>
        <v/>
      </c>
      <c r="I219" s="23" t="str">
        <f t="shared" ref="I219:R219" si="59">IF(COUNT(I215:I218)=4,SUM(I215:I218),IF(COUNT(I215:I218)=0,"",SUM(I215:I218)*4/COUNT(I215:I218)))</f>
        <v/>
      </c>
      <c r="J219" s="23" t="str">
        <f t="shared" si="59"/>
        <v/>
      </c>
      <c r="K219" s="23" t="str">
        <f t="shared" si="59"/>
        <v/>
      </c>
      <c r="L219" s="23" t="str">
        <f t="shared" si="59"/>
        <v/>
      </c>
      <c r="M219" s="23">
        <f t="shared" si="59"/>
        <v>320.1952</v>
      </c>
      <c r="N219" s="23">
        <f t="shared" si="59"/>
        <v>298.03874000000002</v>
      </c>
      <c r="O219" s="23">
        <f t="shared" si="59"/>
        <v>245.13494000000003</v>
      </c>
      <c r="P219" s="23">
        <f t="shared" si="59"/>
        <v>257.97704999999996</v>
      </c>
      <c r="Q219" s="23">
        <f t="shared" si="59"/>
        <v>350.29513999999995</v>
      </c>
      <c r="R219" s="23">
        <f t="shared" si="59"/>
        <v>566.35883000000013</v>
      </c>
      <c r="S219" s="23">
        <f>IF(COUNT(S215:S218)=4,SUM(S215:S218),IF(COUNT(S215:S218)=0,"",SUM(S215:S218)*4/COUNT(S215:S218)))</f>
        <v>583.15826000000004</v>
      </c>
      <c r="T219" s="23">
        <f>IF(COUNT(T215:T218)=4,SUM(T215:T218),IF(COUNT(T215:T218)=0,"",SUM(T215:T218)*4/COUNT(T215:T218)))</f>
        <v>430.70674000000002</v>
      </c>
      <c r="V219" s="1" t="s">
        <v>6</v>
      </c>
    </row>
    <row r="220" spans="1:22" x14ac:dyDescent="0.25">
      <c r="C220" s="8" t="str">
        <f t="shared" ref="C220:T220" si="60">IFERROR(C219/C130, "-")</f>
        <v>-</v>
      </c>
      <c r="D220" s="8" t="str">
        <f t="shared" si="60"/>
        <v>-</v>
      </c>
      <c r="E220" s="8" t="str">
        <f t="shared" si="60"/>
        <v>-</v>
      </c>
      <c r="F220" s="8" t="str">
        <f t="shared" si="60"/>
        <v>-</v>
      </c>
      <c r="G220" s="8" t="str">
        <f t="shared" si="60"/>
        <v>-</v>
      </c>
      <c r="H220" s="8" t="str">
        <f t="shared" si="60"/>
        <v>-</v>
      </c>
      <c r="I220" s="8" t="str">
        <f t="shared" si="60"/>
        <v>-</v>
      </c>
      <c r="J220" s="8" t="str">
        <f t="shared" si="60"/>
        <v>-</v>
      </c>
      <c r="K220" s="8" t="str">
        <f t="shared" si="60"/>
        <v>-</v>
      </c>
      <c r="L220" s="8" t="str">
        <f t="shared" si="60"/>
        <v>-</v>
      </c>
      <c r="M220" s="8">
        <f t="shared" si="60"/>
        <v>1.7503417530640181E-2</v>
      </c>
      <c r="N220" s="8">
        <f t="shared" si="60"/>
        <v>1.6809523924876193E-2</v>
      </c>
      <c r="O220" s="8">
        <f t="shared" si="60"/>
        <v>1.3166726754279354E-2</v>
      </c>
      <c r="P220" s="8">
        <f t="shared" si="60"/>
        <v>1.0005081501634391E-2</v>
      </c>
      <c r="Q220" s="8">
        <f t="shared" si="60"/>
        <v>1.1184167816945921E-2</v>
      </c>
      <c r="R220" s="8">
        <f t="shared" si="60"/>
        <v>1.8141975636565385E-2</v>
      </c>
      <c r="S220" s="8">
        <f t="shared" si="60"/>
        <v>1.8816854307466543E-2</v>
      </c>
      <c r="T220" s="8">
        <f t="shared" si="60"/>
        <v>1.4795679800970381E-2</v>
      </c>
      <c r="V220" s="1" t="s">
        <v>7</v>
      </c>
    </row>
    <row r="221" spans="1:22" x14ac:dyDescent="0.25">
      <c r="C221" s="5" t="s">
        <v>54</v>
      </c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6"/>
    </row>
    <row r="222" spans="1:22" x14ac:dyDescent="0.25">
      <c r="A222" s="1" t="s">
        <v>33</v>
      </c>
      <c r="B222" s="1" t="s">
        <v>54</v>
      </c>
      <c r="C222" s="7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V222" s="1" t="s">
        <v>3</v>
      </c>
    </row>
    <row r="223" spans="1:22" x14ac:dyDescent="0.25">
      <c r="C223" s="7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V223" s="1" t="s">
        <v>4</v>
      </c>
    </row>
    <row r="224" spans="1:22" x14ac:dyDescent="0.25">
      <c r="C224" s="7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V224" s="1" t="s">
        <v>5</v>
      </c>
    </row>
    <row r="225" spans="1:22" x14ac:dyDescent="0.25">
      <c r="C225" s="7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V225" s="1" t="s">
        <v>34</v>
      </c>
    </row>
    <row r="226" spans="1:22" x14ac:dyDescent="0.25">
      <c r="C226" s="23" t="str">
        <f t="shared" ref="C226:Q226" si="61">IF(COUNT(C222:C225)=4,SUM(C222:C225),IF(COUNT(C222:C225)=0,"",SUM(C222:C225)*4/COUNT(C222:C225)))</f>
        <v/>
      </c>
      <c r="D226" s="23" t="str">
        <f t="shared" si="61"/>
        <v/>
      </c>
      <c r="E226" s="23" t="str">
        <f t="shared" si="61"/>
        <v/>
      </c>
      <c r="F226" s="23" t="str">
        <f t="shared" si="61"/>
        <v/>
      </c>
      <c r="G226" s="23" t="str">
        <f t="shared" si="61"/>
        <v/>
      </c>
      <c r="H226" s="23" t="str">
        <f t="shared" si="61"/>
        <v/>
      </c>
      <c r="I226" s="23" t="str">
        <f t="shared" si="61"/>
        <v/>
      </c>
      <c r="J226" s="23" t="str">
        <f t="shared" si="61"/>
        <v/>
      </c>
      <c r="K226" s="23" t="str">
        <f t="shared" si="61"/>
        <v/>
      </c>
      <c r="L226" s="23" t="str">
        <f t="shared" si="61"/>
        <v/>
      </c>
      <c r="M226" s="23" t="str">
        <f t="shared" si="61"/>
        <v/>
      </c>
      <c r="N226" s="23" t="str">
        <f t="shared" si="61"/>
        <v/>
      </c>
      <c r="O226" s="23" t="str">
        <f t="shared" si="61"/>
        <v/>
      </c>
      <c r="P226" s="23" t="str">
        <f t="shared" si="61"/>
        <v/>
      </c>
      <c r="Q226" s="23" t="str">
        <f t="shared" si="61"/>
        <v/>
      </c>
      <c r="R226" s="23" t="str">
        <f>IF(COUNT(R222:R225)=4,SUM(R222:R225),IF(COUNT(R222:R225)=0,"",SUM(R222:R225)*4/COUNT(R222:R225)))</f>
        <v/>
      </c>
      <c r="S226" s="23" t="str">
        <f>IF(COUNT(S222:S225)=4,SUM(S222:S225),IF(COUNT(S222:S225)=0,"",SUM(S222:S225)*4/COUNT(S222:S225)))</f>
        <v/>
      </c>
      <c r="T226" s="23" t="str">
        <f>IF(COUNT(T222:T225)=4,SUM(T222:T225),IF(COUNT(T222:T225)=0,"",SUM(T222:T225)*4/COUNT(T222:T225)))</f>
        <v/>
      </c>
      <c r="V226" s="1" t="s">
        <v>6</v>
      </c>
    </row>
    <row r="227" spans="1:22" x14ac:dyDescent="0.25">
      <c r="C227" s="21" t="s">
        <v>55</v>
      </c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2"/>
    </row>
    <row r="228" spans="1:22" x14ac:dyDescent="0.25">
      <c r="C228" s="7" t="str">
        <f t="shared" ref="C228:T231" si="62">IFERROR(C199-C215, "")</f>
        <v/>
      </c>
      <c r="D228" s="7" t="str">
        <f t="shared" si="62"/>
        <v/>
      </c>
      <c r="E228" s="7" t="str">
        <f t="shared" si="62"/>
        <v/>
      </c>
      <c r="F228" s="7" t="str">
        <f t="shared" si="62"/>
        <v/>
      </c>
      <c r="G228" s="7" t="str">
        <f t="shared" si="62"/>
        <v/>
      </c>
      <c r="H228" s="7" t="str">
        <f t="shared" si="62"/>
        <v/>
      </c>
      <c r="I228" s="7" t="str">
        <f t="shared" si="62"/>
        <v/>
      </c>
      <c r="J228" s="7" t="str">
        <f t="shared" si="62"/>
        <v/>
      </c>
      <c r="K228" s="7" t="str">
        <f t="shared" si="62"/>
        <v/>
      </c>
      <c r="L228" s="7" t="str">
        <f t="shared" si="62"/>
        <v/>
      </c>
      <c r="M228" s="7" t="str">
        <f t="shared" si="62"/>
        <v/>
      </c>
      <c r="N228" s="7">
        <f t="shared" si="62"/>
        <v>311.10305000000028</v>
      </c>
      <c r="O228" s="7">
        <f t="shared" si="62"/>
        <v>221.69691999999961</v>
      </c>
      <c r="P228" s="7">
        <f t="shared" si="62"/>
        <v>676.57799999999997</v>
      </c>
      <c r="Q228" s="7">
        <f t="shared" si="62"/>
        <v>565.2860000000004</v>
      </c>
      <c r="R228" s="7">
        <f t="shared" si="62"/>
        <v>330.57200000000046</v>
      </c>
      <c r="S228" s="7">
        <f t="shared" si="62"/>
        <v>303.38000000000045</v>
      </c>
      <c r="T228" s="7">
        <f t="shared" si="62"/>
        <v>304.29100000000011</v>
      </c>
      <c r="V228" s="1" t="s">
        <v>3</v>
      </c>
    </row>
    <row r="229" spans="1:22" x14ac:dyDescent="0.25">
      <c r="C229" s="7" t="str">
        <f t="shared" si="62"/>
        <v/>
      </c>
      <c r="D229" s="7" t="str">
        <f t="shared" si="62"/>
        <v/>
      </c>
      <c r="E229" s="7" t="str">
        <f t="shared" si="62"/>
        <v/>
      </c>
      <c r="F229" s="7" t="str">
        <f t="shared" si="62"/>
        <v/>
      </c>
      <c r="G229" s="7" t="str">
        <f t="shared" si="62"/>
        <v/>
      </c>
      <c r="H229" s="7" t="str">
        <f t="shared" si="62"/>
        <v/>
      </c>
      <c r="I229" s="7" t="str">
        <f t="shared" si="62"/>
        <v/>
      </c>
      <c r="J229" s="7" t="str">
        <f t="shared" si="62"/>
        <v/>
      </c>
      <c r="K229" s="7" t="str">
        <f t="shared" si="62"/>
        <v/>
      </c>
      <c r="L229" s="7" t="str">
        <f t="shared" si="62"/>
        <v/>
      </c>
      <c r="M229" s="7" t="str">
        <f t="shared" si="62"/>
        <v/>
      </c>
      <c r="N229" s="7">
        <f t="shared" si="62"/>
        <v>242.6900000000004</v>
      </c>
      <c r="O229" s="7">
        <f t="shared" si="62"/>
        <v>181.85406000000029</v>
      </c>
      <c r="P229" s="7">
        <f t="shared" si="62"/>
        <v>736.58899999999949</v>
      </c>
      <c r="Q229" s="7">
        <f t="shared" si="62"/>
        <v>395.07200000000012</v>
      </c>
      <c r="R229" s="7">
        <f t="shared" si="62"/>
        <v>45.613000000000056</v>
      </c>
      <c r="S229" s="7">
        <f t="shared" si="62"/>
        <v>235.33499999999987</v>
      </c>
      <c r="T229" s="7">
        <f t="shared" si="62"/>
        <v>189.15100000000058</v>
      </c>
      <c r="V229" s="1" t="s">
        <v>4</v>
      </c>
    </row>
    <row r="230" spans="1:22" x14ac:dyDescent="0.25">
      <c r="C230" s="7" t="str">
        <f t="shared" si="62"/>
        <v/>
      </c>
      <c r="D230" s="7" t="str">
        <f t="shared" si="62"/>
        <v/>
      </c>
      <c r="E230" s="7" t="str">
        <f t="shared" si="62"/>
        <v/>
      </c>
      <c r="F230" s="7" t="str">
        <f t="shared" si="62"/>
        <v/>
      </c>
      <c r="G230" s="7" t="str">
        <f t="shared" si="62"/>
        <v/>
      </c>
      <c r="H230" s="7" t="str">
        <f t="shared" si="62"/>
        <v/>
      </c>
      <c r="I230" s="7" t="str">
        <f t="shared" si="62"/>
        <v/>
      </c>
      <c r="J230" s="7" t="str">
        <f t="shared" si="62"/>
        <v/>
      </c>
      <c r="K230" s="7" t="str">
        <f t="shared" si="62"/>
        <v/>
      </c>
      <c r="L230" s="7" t="str">
        <f t="shared" si="62"/>
        <v/>
      </c>
      <c r="M230" s="7" t="str">
        <f t="shared" si="62"/>
        <v/>
      </c>
      <c r="N230" s="7">
        <f t="shared" si="62"/>
        <v>147.88830000000002</v>
      </c>
      <c r="O230" s="7">
        <f t="shared" si="62"/>
        <v>233.69815000000023</v>
      </c>
      <c r="P230" s="7">
        <f t="shared" si="62"/>
        <v>429.53100000000069</v>
      </c>
      <c r="Q230" s="7">
        <f t="shared" si="62"/>
        <v>63.465000000000359</v>
      </c>
      <c r="R230" s="7">
        <f t="shared" si="62"/>
        <v>107.50000000000048</v>
      </c>
      <c r="S230" s="7">
        <f t="shared" si="62"/>
        <v>94.050999999999505</v>
      </c>
      <c r="T230" s="7">
        <f t="shared" si="62"/>
        <v>122.29599999999985</v>
      </c>
      <c r="V230" s="1" t="s">
        <v>5</v>
      </c>
    </row>
    <row r="231" spans="1:22" x14ac:dyDescent="0.25">
      <c r="C231" s="7" t="str">
        <f t="shared" si="62"/>
        <v/>
      </c>
      <c r="D231" s="7" t="str">
        <f t="shared" si="62"/>
        <v/>
      </c>
      <c r="E231" s="7" t="str">
        <f t="shared" si="62"/>
        <v/>
      </c>
      <c r="F231" s="7" t="str">
        <f t="shared" si="62"/>
        <v/>
      </c>
      <c r="G231" s="7" t="str">
        <f t="shared" si="62"/>
        <v/>
      </c>
      <c r="H231" s="7" t="str">
        <f t="shared" si="62"/>
        <v/>
      </c>
      <c r="I231" s="7" t="str">
        <f t="shared" si="62"/>
        <v/>
      </c>
      <c r="J231" s="7" t="str">
        <f t="shared" si="62"/>
        <v/>
      </c>
      <c r="K231" s="7" t="str">
        <f t="shared" si="62"/>
        <v/>
      </c>
      <c r="L231" s="7" t="str">
        <f t="shared" si="62"/>
        <v/>
      </c>
      <c r="M231" s="7">
        <f t="shared" si="62"/>
        <v>136.77810999999971</v>
      </c>
      <c r="N231" s="7">
        <f t="shared" si="62"/>
        <v>185.77081000000021</v>
      </c>
      <c r="O231" s="7">
        <f t="shared" si="62"/>
        <v>267.34353000000044</v>
      </c>
      <c r="P231" s="7">
        <f t="shared" si="62"/>
        <v>403.54678999999993</v>
      </c>
      <c r="Q231" s="7">
        <f t="shared" si="62"/>
        <v>7.2693200000000928</v>
      </c>
      <c r="R231" s="7">
        <f t="shared" si="62"/>
        <v>248.31753999999961</v>
      </c>
      <c r="S231" s="7">
        <f t="shared" si="62"/>
        <v>190.26584999999992</v>
      </c>
      <c r="T231" s="7">
        <f t="shared" si="62"/>
        <v>94.009250000000222</v>
      </c>
      <c r="V231" s="1" t="s">
        <v>34</v>
      </c>
    </row>
    <row r="232" spans="1:22" x14ac:dyDescent="0.25">
      <c r="C232" s="23" t="str">
        <f t="shared" ref="C232:R232" si="63">IF(COUNT(C228:C231)=4,SUM(C228:C231),IF(COUNT(C228:C231)=0,"",SUM(C228:C231)*4/COUNT(C228:C231)))</f>
        <v/>
      </c>
      <c r="D232" s="23" t="str">
        <f t="shared" si="63"/>
        <v/>
      </c>
      <c r="E232" s="23" t="str">
        <f t="shared" si="63"/>
        <v/>
      </c>
      <c r="F232" s="23" t="str">
        <f t="shared" si="63"/>
        <v/>
      </c>
      <c r="G232" s="23" t="str">
        <f t="shared" si="63"/>
        <v/>
      </c>
      <c r="H232" s="23" t="str">
        <f t="shared" si="63"/>
        <v/>
      </c>
      <c r="I232" s="23" t="str">
        <f t="shared" si="63"/>
        <v/>
      </c>
      <c r="J232" s="23" t="str">
        <f t="shared" si="63"/>
        <v/>
      </c>
      <c r="K232" s="23" t="str">
        <f t="shared" si="63"/>
        <v/>
      </c>
      <c r="L232" s="23" t="str">
        <f t="shared" si="63"/>
        <v/>
      </c>
      <c r="M232" s="23">
        <f t="shared" si="63"/>
        <v>547.11243999999886</v>
      </c>
      <c r="N232" s="23">
        <f t="shared" si="63"/>
        <v>887.45216000000096</v>
      </c>
      <c r="O232" s="23">
        <f t="shared" si="63"/>
        <v>904.59266000000059</v>
      </c>
      <c r="P232" s="23">
        <f t="shared" si="63"/>
        <v>2246.2447900000002</v>
      </c>
      <c r="Q232" s="23">
        <f t="shared" si="63"/>
        <v>1031.0923200000009</v>
      </c>
      <c r="R232" s="23">
        <f t="shared" si="63"/>
        <v>732.00254000000064</v>
      </c>
      <c r="S232" s="23">
        <f>IF(COUNT(S228:S231)=4,SUM(S228:S231),IF(COUNT(S228:S231)=0,"",SUM(S228:S231)*4/COUNT(S228:S231)))</f>
        <v>823.03184999999974</v>
      </c>
      <c r="T232" s="23">
        <f>IF(COUNT(T228:T231)=4,SUM(T228:T231),IF(COUNT(T228:T231)=0,"",SUM(T228:T231)*4/COUNT(T228:T231)))</f>
        <v>709.74725000000069</v>
      </c>
      <c r="V232" s="1" t="s">
        <v>6</v>
      </c>
    </row>
    <row r="233" spans="1:22" x14ac:dyDescent="0.25">
      <c r="C233" s="8" t="str">
        <f t="shared" ref="C233:T233" si="64">IFERROR(C232/(C130+C137), "-")</f>
        <v>-</v>
      </c>
      <c r="D233" s="8" t="str">
        <f t="shared" si="64"/>
        <v>-</v>
      </c>
      <c r="E233" s="8" t="str">
        <f t="shared" si="64"/>
        <v>-</v>
      </c>
      <c r="F233" s="8" t="str">
        <f t="shared" si="64"/>
        <v>-</v>
      </c>
      <c r="G233" s="8" t="str">
        <f t="shared" si="64"/>
        <v>-</v>
      </c>
      <c r="H233" s="8" t="str">
        <f t="shared" si="64"/>
        <v>-</v>
      </c>
      <c r="I233" s="8" t="str">
        <f t="shared" si="64"/>
        <v>-</v>
      </c>
      <c r="J233" s="8" t="str">
        <f t="shared" si="64"/>
        <v>-</v>
      </c>
      <c r="K233" s="8" t="str">
        <f t="shared" si="64"/>
        <v>-</v>
      </c>
      <c r="L233" s="8" t="str">
        <f t="shared" si="64"/>
        <v>-</v>
      </c>
      <c r="M233" s="8">
        <f t="shared" si="64"/>
        <v>2.951752318014331E-2</v>
      </c>
      <c r="N233" s="8">
        <f t="shared" si="64"/>
        <v>4.9370595451391601E-2</v>
      </c>
      <c r="O233" s="8">
        <f t="shared" si="64"/>
        <v>4.7799269583823252E-2</v>
      </c>
      <c r="P233" s="8">
        <f t="shared" si="64"/>
        <v>8.6668098479062192E-2</v>
      </c>
      <c r="Q233" s="8">
        <f t="shared" si="64"/>
        <v>3.2688071760433056E-2</v>
      </c>
      <c r="R233" s="8">
        <f t="shared" si="64"/>
        <v>2.3162353123282138E-2</v>
      </c>
      <c r="S233" s="8">
        <f t="shared" si="64"/>
        <v>2.6257607205206736E-2</v>
      </c>
      <c r="T233" s="8">
        <f t="shared" si="64"/>
        <v>2.4133569714452064E-2</v>
      </c>
      <c r="V233" s="1" t="s">
        <v>56</v>
      </c>
    </row>
    <row r="234" spans="1:22" x14ac:dyDescent="0.25">
      <c r="C234" s="8" t="str">
        <f t="shared" ref="C234:H234" si="65">IFERROR((C232-B232)/B232,"-")</f>
        <v>-</v>
      </c>
      <c r="D234" s="8" t="str">
        <f t="shared" si="65"/>
        <v>-</v>
      </c>
      <c r="E234" s="8" t="str">
        <f t="shared" si="65"/>
        <v>-</v>
      </c>
      <c r="F234" s="8" t="str">
        <f t="shared" si="65"/>
        <v>-</v>
      </c>
      <c r="G234" s="8" t="str">
        <f t="shared" si="65"/>
        <v>-</v>
      </c>
      <c r="H234" s="8" t="str">
        <f t="shared" si="65"/>
        <v>-</v>
      </c>
      <c r="I234" s="8" t="str">
        <f>IFERROR((I232-H232)/H232,"-")</f>
        <v>-</v>
      </c>
      <c r="J234" s="8" t="str">
        <f t="shared" ref="J234:Q234" si="66">IFERROR((J232-I232)/I232,"-")</f>
        <v>-</v>
      </c>
      <c r="K234" s="8" t="str">
        <f t="shared" si="66"/>
        <v>-</v>
      </c>
      <c r="L234" s="8" t="str">
        <f t="shared" si="66"/>
        <v>-</v>
      </c>
      <c r="M234" s="8" t="str">
        <f t="shared" si="66"/>
        <v>-</v>
      </c>
      <c r="N234" s="8">
        <f t="shared" si="66"/>
        <v>0.62206540213196915</v>
      </c>
      <c r="O234" s="8">
        <f t="shared" si="66"/>
        <v>1.9314280557950994E-2</v>
      </c>
      <c r="P234" s="8">
        <f t="shared" si="66"/>
        <v>1.483156109181782</v>
      </c>
      <c r="Q234" s="8">
        <f t="shared" si="66"/>
        <v>-0.54097063481669738</v>
      </c>
      <c r="R234" s="8">
        <f>IFERROR((R232-Q232)/Q232,"-")</f>
        <v>-0.29007080568692434</v>
      </c>
      <c r="S234" s="8">
        <f>IFERROR((S232-R232)/R232,"-")</f>
        <v>0.12435654936388475</v>
      </c>
      <c r="T234" s="8">
        <f>IFERROR((T232-S232)/S232,"-")</f>
        <v>-0.13764303289113183</v>
      </c>
      <c r="V234" s="1" t="s">
        <v>35</v>
      </c>
    </row>
    <row r="235" spans="1:22" x14ac:dyDescent="0.25">
      <c r="C235" s="12" t="s">
        <v>57</v>
      </c>
      <c r="D235" s="12"/>
      <c r="E235" s="12"/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3"/>
    </row>
    <row r="236" spans="1:22" x14ac:dyDescent="0.25">
      <c r="A236" s="1" t="s">
        <v>33</v>
      </c>
      <c r="B236" s="1" t="s">
        <v>57</v>
      </c>
      <c r="C236" s="7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>
        <v>61.370950000000001</v>
      </c>
      <c r="O236" s="7">
        <v>44.292960000000001</v>
      </c>
      <c r="P236" s="7">
        <v>140.46</v>
      </c>
      <c r="Q236" s="7">
        <v>109.33499999999999</v>
      </c>
      <c r="R236" s="7">
        <v>65.846999999999994</v>
      </c>
      <c r="S236" s="7">
        <v>58.356999999999999</v>
      </c>
      <c r="T236" s="7">
        <v>58.652999999999999</v>
      </c>
      <c r="V236" s="1" t="s">
        <v>3</v>
      </c>
    </row>
    <row r="237" spans="1:22" x14ac:dyDescent="0.25">
      <c r="C237" s="7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>
        <v>50.197130000000001</v>
      </c>
      <c r="O237" s="7">
        <v>35.419840000000001</v>
      </c>
      <c r="P237" s="7">
        <v>138.875</v>
      </c>
      <c r="Q237" s="7">
        <v>77.42</v>
      </c>
      <c r="R237" s="7">
        <v>6.2210000000000001</v>
      </c>
      <c r="S237" s="7">
        <v>42.206000000000003</v>
      </c>
      <c r="T237" s="7">
        <v>31.742999999999999</v>
      </c>
      <c r="V237" s="1" t="s">
        <v>4</v>
      </c>
    </row>
    <row r="238" spans="1:22" x14ac:dyDescent="0.25">
      <c r="C238" s="7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>
        <v>5.3460200000000002</v>
      </c>
      <c r="O238" s="7">
        <v>45.925460000000001</v>
      </c>
      <c r="P238" s="7">
        <v>86.19</v>
      </c>
      <c r="Q238" s="7">
        <v>13.156000000000001</v>
      </c>
      <c r="R238" s="7">
        <v>16.89</v>
      </c>
      <c r="S238" s="7">
        <v>14.654</v>
      </c>
      <c r="T238" s="7">
        <v>20.173999999999999</v>
      </c>
      <c r="V238" s="1" t="s">
        <v>5</v>
      </c>
    </row>
    <row r="239" spans="1:22" x14ac:dyDescent="0.25">
      <c r="C239" s="7"/>
      <c r="D239" s="7"/>
      <c r="E239" s="7"/>
      <c r="F239" s="7"/>
      <c r="G239" s="7"/>
      <c r="H239" s="7"/>
      <c r="I239" s="7"/>
      <c r="J239" s="7"/>
      <c r="K239" s="7"/>
      <c r="L239" s="7"/>
      <c r="M239" s="7">
        <v>26.753360000000001</v>
      </c>
      <c r="N239" s="7">
        <v>15.209720000000001</v>
      </c>
      <c r="O239" s="7">
        <v>51.60962</v>
      </c>
      <c r="P239" s="7">
        <v>82.003919999999994</v>
      </c>
      <c r="Q239" s="7">
        <v>-17.182600000000001</v>
      </c>
      <c r="R239" s="7">
        <v>47.509399999999999</v>
      </c>
      <c r="S239" s="7">
        <v>29.658349999999999</v>
      </c>
      <c r="T239" s="7">
        <v>13.49967</v>
      </c>
      <c r="V239" s="1" t="s">
        <v>34</v>
      </c>
    </row>
    <row r="240" spans="1:22" x14ac:dyDescent="0.25">
      <c r="C240" s="23" t="str">
        <f t="shared" ref="C240:R240" si="67">IF(COUNT(C236:C239)=4,SUM(C236:C239),IF(COUNT(C236:C239)=0,"",SUM(C236:C239)*4/COUNT(C236:C239)))</f>
        <v/>
      </c>
      <c r="D240" s="23" t="str">
        <f t="shared" si="67"/>
        <v/>
      </c>
      <c r="E240" s="23" t="str">
        <f t="shared" si="67"/>
        <v/>
      </c>
      <c r="F240" s="23" t="str">
        <f t="shared" si="67"/>
        <v/>
      </c>
      <c r="G240" s="23" t="str">
        <f t="shared" si="67"/>
        <v/>
      </c>
      <c r="H240" s="23" t="str">
        <f t="shared" si="67"/>
        <v/>
      </c>
      <c r="I240" s="23" t="str">
        <f t="shared" si="67"/>
        <v/>
      </c>
      <c r="J240" s="23" t="str">
        <f t="shared" si="67"/>
        <v/>
      </c>
      <c r="K240" s="23" t="str">
        <f t="shared" si="67"/>
        <v/>
      </c>
      <c r="L240" s="23" t="str">
        <f t="shared" si="67"/>
        <v/>
      </c>
      <c r="M240" s="23">
        <f t="shared" si="67"/>
        <v>107.01344</v>
      </c>
      <c r="N240" s="23">
        <f t="shared" si="67"/>
        <v>132.12381999999999</v>
      </c>
      <c r="O240" s="23">
        <f t="shared" si="67"/>
        <v>177.24788000000001</v>
      </c>
      <c r="P240" s="23">
        <f t="shared" si="67"/>
        <v>447.52892000000003</v>
      </c>
      <c r="Q240" s="23">
        <f t="shared" si="67"/>
        <v>182.72839999999999</v>
      </c>
      <c r="R240" s="23">
        <f t="shared" si="67"/>
        <v>136.4674</v>
      </c>
      <c r="S240" s="23">
        <f>IF(COUNT(S236:S239)=4,SUM(S236:S239),IF(COUNT(S236:S239)=0,"",SUM(S236:S239)*4/COUNT(S236:S239)))</f>
        <v>144.87535</v>
      </c>
      <c r="T240" s="23">
        <f>IF(COUNT(T236:T239)=4,SUM(T236:T239),IF(COUNT(T236:T239)=0,"",SUM(T236:T239)*4/COUNT(T236:T239)))</f>
        <v>124.06966999999999</v>
      </c>
      <c r="V240" s="1" t="s">
        <v>6</v>
      </c>
    </row>
    <row r="241" spans="1:22" x14ac:dyDescent="0.25">
      <c r="C241" s="8" t="str">
        <f t="shared" ref="C241:R241" si="68">IFERROR(C240/C232, "-")</f>
        <v>-</v>
      </c>
      <c r="D241" s="8" t="str">
        <f t="shared" si="68"/>
        <v>-</v>
      </c>
      <c r="E241" s="8" t="str">
        <f t="shared" si="68"/>
        <v>-</v>
      </c>
      <c r="F241" s="8" t="str">
        <f t="shared" si="68"/>
        <v>-</v>
      </c>
      <c r="G241" s="8" t="str">
        <f t="shared" si="68"/>
        <v>-</v>
      </c>
      <c r="H241" s="8" t="str">
        <f t="shared" si="68"/>
        <v>-</v>
      </c>
      <c r="I241" s="8" t="str">
        <f t="shared" si="68"/>
        <v>-</v>
      </c>
      <c r="J241" s="8" t="str">
        <f t="shared" si="68"/>
        <v>-</v>
      </c>
      <c r="K241" s="8" t="str">
        <f t="shared" si="68"/>
        <v>-</v>
      </c>
      <c r="L241" s="8" t="str">
        <f t="shared" si="68"/>
        <v>-</v>
      </c>
      <c r="M241" s="8">
        <f t="shared" si="68"/>
        <v>0.19559679542289374</v>
      </c>
      <c r="N241" s="8">
        <f t="shared" si="68"/>
        <v>0.1488799351167277</v>
      </c>
      <c r="O241" s="8">
        <f t="shared" si="68"/>
        <v>0.1959422045277262</v>
      </c>
      <c r="P241" s="8">
        <f t="shared" si="68"/>
        <v>0.19923426066132355</v>
      </c>
      <c r="Q241" s="8">
        <f t="shared" si="68"/>
        <v>0.17721827275369467</v>
      </c>
      <c r="R241" s="8">
        <f t="shared" si="68"/>
        <v>0.18643022741423804</v>
      </c>
      <c r="S241" s="8">
        <f>IFERROR(S240/S232, "-")</f>
        <v>0.17602641987670348</v>
      </c>
      <c r="T241" s="8">
        <f>IFERROR(T240/T232, "-")</f>
        <v>0.17480824335705403</v>
      </c>
      <c r="V241" s="1" t="s">
        <v>7</v>
      </c>
    </row>
    <row r="242" spans="1:22" x14ac:dyDescent="0.25">
      <c r="C242" s="21" t="s">
        <v>58</v>
      </c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2"/>
    </row>
    <row r="243" spans="1:22" x14ac:dyDescent="0.25">
      <c r="A243" s="1" t="s">
        <v>33</v>
      </c>
      <c r="B243" s="1" t="s">
        <v>58</v>
      </c>
      <c r="C243" s="7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>
        <v>246.68219999999999</v>
      </c>
      <c r="O243" s="7">
        <v>177.30029999999999</v>
      </c>
      <c r="P243" s="7">
        <v>543.15300000000002</v>
      </c>
      <c r="Q243" s="7">
        <v>459.53199999999998</v>
      </c>
      <c r="R243" s="7">
        <v>258.34800000000001</v>
      </c>
      <c r="S243" s="7">
        <v>244.32499999999999</v>
      </c>
      <c r="T243" s="7">
        <v>245.084</v>
      </c>
      <c r="V243" s="1" t="s">
        <v>3</v>
      </c>
    </row>
    <row r="244" spans="1:22" x14ac:dyDescent="0.25">
      <c r="C244" s="7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>
        <v>192.49287000000001</v>
      </c>
      <c r="O244" s="7">
        <v>146.39313999999999</v>
      </c>
      <c r="P244" s="7">
        <v>601.30999999999995</v>
      </c>
      <c r="Q244" s="7">
        <v>315.37700000000001</v>
      </c>
      <c r="R244" s="7">
        <v>39.392000000000003</v>
      </c>
      <c r="S244" s="7">
        <v>192.59399999999999</v>
      </c>
      <c r="T244" s="7">
        <v>157.17400000000001</v>
      </c>
      <c r="V244" s="1" t="s">
        <v>4</v>
      </c>
    </row>
    <row r="245" spans="1:22" x14ac:dyDescent="0.25"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>
        <v>133.97228999999999</v>
      </c>
      <c r="O245" s="7">
        <v>187.58664999999999</v>
      </c>
      <c r="P245" s="7">
        <v>340.39299999999997</v>
      </c>
      <c r="Q245" s="7">
        <v>50.308999999999997</v>
      </c>
      <c r="R245" s="7">
        <v>90.602000000000004</v>
      </c>
      <c r="S245" s="7">
        <v>77.078999999999994</v>
      </c>
      <c r="T245" s="7">
        <v>102.05500000000001</v>
      </c>
      <c r="V245" s="1" t="s">
        <v>5</v>
      </c>
    </row>
    <row r="246" spans="1:22" x14ac:dyDescent="0.25">
      <c r="C246" s="7"/>
      <c r="D246" s="7"/>
      <c r="E246" s="7"/>
      <c r="F246" s="7"/>
      <c r="G246" s="7"/>
      <c r="H246" s="7"/>
      <c r="I246" s="7"/>
      <c r="J246" s="7"/>
      <c r="K246" s="7"/>
      <c r="L246" s="7"/>
      <c r="M246" s="7">
        <v>109.68801000000001</v>
      </c>
      <c r="N246" s="7">
        <v>152.36355</v>
      </c>
      <c r="O246" s="7">
        <v>215.40011000000001</v>
      </c>
      <c r="P246" s="7">
        <v>333.20679000000001</v>
      </c>
      <c r="Q246" s="7">
        <v>-51.149419999999999</v>
      </c>
      <c r="R246" s="7">
        <v>196.93799999999999</v>
      </c>
      <c r="S246" s="7">
        <v>160.08418</v>
      </c>
      <c r="T246" s="7">
        <v>96.808310000000006</v>
      </c>
      <c r="V246" s="1" t="s">
        <v>34</v>
      </c>
    </row>
    <row r="247" spans="1:22" x14ac:dyDescent="0.25">
      <c r="C247" s="23" t="str">
        <f t="shared" ref="C247:G247" si="69">IF(COUNT(C243:C246)=4,SUM(C243:C246),IF(COUNT(C243:C246)=0,"",SUM(C243:C246)*4/COUNT(C243:C246)))</f>
        <v/>
      </c>
      <c r="D247" s="23" t="str">
        <f t="shared" si="69"/>
        <v/>
      </c>
      <c r="E247" s="23" t="str">
        <f t="shared" si="69"/>
        <v/>
      </c>
      <c r="F247" s="23" t="str">
        <f t="shared" si="69"/>
        <v/>
      </c>
      <c r="G247" s="23" t="str">
        <f t="shared" si="69"/>
        <v/>
      </c>
      <c r="H247" s="23" t="str">
        <f>IF(COUNT(H243:H246)=4,SUM(H243:H246),IF(COUNT(H243:H246)=0,"",SUM(H243:H246)*4/COUNT(H243:H246)))</f>
        <v/>
      </c>
      <c r="I247" s="23" t="str">
        <f t="shared" ref="I247:R247" si="70">IF(COUNT(I243:I246)=4,SUM(I243:I246),IF(COUNT(I243:I246)=0,"",SUM(I243:I246)*4/COUNT(I243:I246)))</f>
        <v/>
      </c>
      <c r="J247" s="23" t="str">
        <f t="shared" si="70"/>
        <v/>
      </c>
      <c r="K247" s="23" t="str">
        <f t="shared" si="70"/>
        <v/>
      </c>
      <c r="L247" s="23" t="str">
        <f t="shared" si="70"/>
        <v/>
      </c>
      <c r="M247" s="23">
        <f t="shared" si="70"/>
        <v>438.75204000000002</v>
      </c>
      <c r="N247" s="23">
        <f t="shared" si="70"/>
        <v>725.51090999999997</v>
      </c>
      <c r="O247" s="23">
        <f t="shared" si="70"/>
        <v>726.68020000000001</v>
      </c>
      <c r="P247" s="23">
        <f t="shared" si="70"/>
        <v>1818.0627899999999</v>
      </c>
      <c r="Q247" s="23">
        <f t="shared" si="70"/>
        <v>774.06858</v>
      </c>
      <c r="R247" s="23">
        <f t="shared" si="70"/>
        <v>585.28</v>
      </c>
      <c r="S247" s="23">
        <f>IF(COUNT(S243:S246)=4,SUM(S243:S246),IF(COUNT(S243:S246)=0,"",SUM(S243:S246)*4/COUNT(S243:S246)))</f>
        <v>674.08217999999988</v>
      </c>
      <c r="T247" s="23">
        <f>IF(COUNT(T243:T246)=4,SUM(T243:T246),IF(COUNT(T243:T246)=0,"",SUM(T243:T246)*4/COUNT(T243:T246)))</f>
        <v>601.12130999999999</v>
      </c>
      <c r="V247" s="1" t="s">
        <v>6</v>
      </c>
    </row>
    <row r="248" spans="1:22" x14ac:dyDescent="0.25">
      <c r="C248" s="8" t="str">
        <f t="shared" ref="C248:T248" si="71">IFERROR(C247/(C130+C137), "-")</f>
        <v>-</v>
      </c>
      <c r="D248" s="8" t="str">
        <f t="shared" si="71"/>
        <v>-</v>
      </c>
      <c r="E248" s="8" t="str">
        <f t="shared" si="71"/>
        <v>-</v>
      </c>
      <c r="F248" s="8" t="str">
        <f t="shared" si="71"/>
        <v>-</v>
      </c>
      <c r="G248" s="8" t="str">
        <f t="shared" si="71"/>
        <v>-</v>
      </c>
      <c r="H248" s="8" t="str">
        <f t="shared" si="71"/>
        <v>-</v>
      </c>
      <c r="I248" s="8" t="str">
        <f t="shared" si="71"/>
        <v>-</v>
      </c>
      <c r="J248" s="8" t="str">
        <f t="shared" si="71"/>
        <v>-</v>
      </c>
      <c r="K248" s="8" t="str">
        <f t="shared" si="71"/>
        <v>-</v>
      </c>
      <c r="L248" s="8" t="str">
        <f t="shared" si="71"/>
        <v>-</v>
      </c>
      <c r="M248" s="8">
        <f t="shared" si="71"/>
        <v>2.3671319758394073E-2</v>
      </c>
      <c r="N248" s="8">
        <f t="shared" si="71"/>
        <v>4.0361505946620205E-2</v>
      </c>
      <c r="O248" s="8">
        <f t="shared" si="71"/>
        <v>3.83982584835771E-2</v>
      </c>
      <c r="P248" s="8">
        <f t="shared" si="71"/>
        <v>7.0147316813515478E-2</v>
      </c>
      <c r="Q248" s="8">
        <f t="shared" si="71"/>
        <v>2.4539809675370772E-2</v>
      </c>
      <c r="R248" s="8">
        <f t="shared" si="71"/>
        <v>1.8519692617452607E-2</v>
      </c>
      <c r="S248" s="8">
        <f t="shared" si="71"/>
        <v>2.1505589493856728E-2</v>
      </c>
      <c r="T248" s="8">
        <f t="shared" si="71"/>
        <v>2.0439956677151955E-2</v>
      </c>
      <c r="V248" s="1" t="s">
        <v>59</v>
      </c>
    </row>
    <row r="249" spans="1:22" x14ac:dyDescent="0.25">
      <c r="C249" s="8" t="str">
        <f t="shared" ref="C249:H249" si="72">IFERROR((C247-B247)/B247,"-")</f>
        <v>-</v>
      </c>
      <c r="D249" s="8" t="str">
        <f t="shared" si="72"/>
        <v>-</v>
      </c>
      <c r="E249" s="8" t="str">
        <f t="shared" si="72"/>
        <v>-</v>
      </c>
      <c r="F249" s="8" t="str">
        <f t="shared" si="72"/>
        <v>-</v>
      </c>
      <c r="G249" s="8" t="str">
        <f t="shared" si="72"/>
        <v>-</v>
      </c>
      <c r="H249" s="8" t="str">
        <f t="shared" si="72"/>
        <v>-</v>
      </c>
      <c r="I249" s="8" t="str">
        <f>IFERROR((I247-H247)/H247,"-")</f>
        <v>-</v>
      </c>
      <c r="J249" s="8" t="str">
        <f t="shared" ref="J249:T249" si="73">IFERROR((J247-I247)/I247,"-")</f>
        <v>-</v>
      </c>
      <c r="K249" s="8" t="str">
        <f t="shared" si="73"/>
        <v>-</v>
      </c>
      <c r="L249" s="8" t="str">
        <f t="shared" si="73"/>
        <v>-</v>
      </c>
      <c r="M249" s="8" t="str">
        <f t="shared" si="73"/>
        <v>-</v>
      </c>
      <c r="N249" s="8">
        <f t="shared" si="73"/>
        <v>0.65357843122507175</v>
      </c>
      <c r="O249" s="8">
        <f t="shared" si="73"/>
        <v>1.6116780380326001E-3</v>
      </c>
      <c r="P249" s="8">
        <f t="shared" si="73"/>
        <v>1.5018746760954818</v>
      </c>
      <c r="Q249" s="8">
        <f t="shared" si="73"/>
        <v>-0.57423440804263959</v>
      </c>
      <c r="R249" s="8">
        <f>IFERROR((R247-Q247)/Q247,"-")</f>
        <v>-0.24389128415469341</v>
      </c>
      <c r="S249" s="8">
        <f t="shared" si="73"/>
        <v>0.15172597731000531</v>
      </c>
      <c r="T249" s="8">
        <f t="shared" si="73"/>
        <v>-0.10823735171281326</v>
      </c>
      <c r="V249" s="1" t="s">
        <v>35</v>
      </c>
    </row>
    <row r="250" spans="1:22" x14ac:dyDescent="0.25">
      <c r="C250" s="3" t="s">
        <v>60</v>
      </c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4"/>
    </row>
    <row r="251" spans="1:22" x14ac:dyDescent="0.25">
      <c r="C251" s="5" t="s">
        <v>61</v>
      </c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6"/>
    </row>
    <row r="252" spans="1:22" x14ac:dyDescent="0.25">
      <c r="A252" s="1" t="s">
        <v>62</v>
      </c>
      <c r="B252" s="1" t="s">
        <v>61</v>
      </c>
      <c r="C252" s="7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>
        <v>100.37942</v>
      </c>
      <c r="O252" s="7">
        <v>117.9592</v>
      </c>
      <c r="P252" s="7">
        <v>132.46299999999999</v>
      </c>
      <c r="Q252" s="7">
        <v>168.172</v>
      </c>
      <c r="R252" s="7">
        <v>216.851</v>
      </c>
      <c r="S252" s="7">
        <v>247.68899999999999</v>
      </c>
      <c r="T252" s="7">
        <v>251.56899999999999</v>
      </c>
      <c r="V252" s="1" t="s">
        <v>3</v>
      </c>
    </row>
    <row r="253" spans="1:22" x14ac:dyDescent="0.25">
      <c r="C253" s="7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>
        <v>203.16856000000001</v>
      </c>
      <c r="O253" s="7">
        <v>235.48264</v>
      </c>
      <c r="P253" s="7">
        <v>278.28500000000003</v>
      </c>
      <c r="Q253" s="7">
        <v>356.91699999999997</v>
      </c>
      <c r="R253" s="7">
        <v>437.15699999999998</v>
      </c>
      <c r="S253" s="7">
        <v>495.55</v>
      </c>
      <c r="T253" s="7">
        <v>508.60399999999998</v>
      </c>
      <c r="V253" s="1" t="s">
        <v>4</v>
      </c>
    </row>
    <row r="254" spans="1:22" x14ac:dyDescent="0.25">
      <c r="C254" s="7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>
        <v>305.28213</v>
      </c>
      <c r="O254" s="7">
        <v>369.91753</v>
      </c>
      <c r="P254" s="7">
        <v>422.80399999999997</v>
      </c>
      <c r="Q254" s="7">
        <v>572.029</v>
      </c>
      <c r="R254" s="7">
        <v>664.154</v>
      </c>
      <c r="S254" s="7">
        <v>746.39099999999996</v>
      </c>
      <c r="T254" s="7">
        <v>778.14200000000005</v>
      </c>
      <c r="V254" s="1" t="s">
        <v>5</v>
      </c>
    </row>
    <row r="255" spans="1:22" x14ac:dyDescent="0.25">
      <c r="C255" s="7"/>
      <c r="D255" s="7"/>
      <c r="E255" s="7"/>
      <c r="F255" s="7"/>
      <c r="G255" s="7"/>
      <c r="H255" s="7"/>
      <c r="I255" s="7"/>
      <c r="J255" s="7"/>
      <c r="K255" s="7"/>
      <c r="L255" s="7"/>
      <c r="M255" s="7">
        <v>387.87635</v>
      </c>
      <c r="N255" s="7">
        <v>407.76706999999999</v>
      </c>
      <c r="O255" s="7">
        <v>503.0308</v>
      </c>
      <c r="P255" s="7">
        <v>589.75531000000001</v>
      </c>
      <c r="Q255" s="7">
        <v>784.30831999999998</v>
      </c>
      <c r="R255" s="7">
        <v>897.25670000000002</v>
      </c>
      <c r="S255" s="7">
        <v>995.55809999999997</v>
      </c>
      <c r="T255" s="7">
        <v>1055.52772</v>
      </c>
      <c r="V255" s="1" t="s">
        <v>6</v>
      </c>
    </row>
    <row r="256" spans="1:22" x14ac:dyDescent="0.25">
      <c r="C256" s="8" t="str">
        <f t="shared" ref="C256:T256" si="74">IFERROR(C255/C130,"-")</f>
        <v>-</v>
      </c>
      <c r="D256" s="8" t="str">
        <f t="shared" si="74"/>
        <v>-</v>
      </c>
      <c r="E256" s="8" t="str">
        <f t="shared" si="74"/>
        <v>-</v>
      </c>
      <c r="F256" s="8" t="str">
        <f t="shared" si="74"/>
        <v>-</v>
      </c>
      <c r="G256" s="8" t="str">
        <f t="shared" si="74"/>
        <v>-</v>
      </c>
      <c r="H256" s="8" t="str">
        <f t="shared" si="74"/>
        <v>-</v>
      </c>
      <c r="I256" s="8" t="str">
        <f t="shared" si="74"/>
        <v>-</v>
      </c>
      <c r="J256" s="8" t="str">
        <f t="shared" si="74"/>
        <v>-</v>
      </c>
      <c r="K256" s="8" t="str">
        <f t="shared" si="74"/>
        <v>-</v>
      </c>
      <c r="L256" s="8" t="str">
        <f t="shared" si="74"/>
        <v>-</v>
      </c>
      <c r="M256" s="8">
        <f t="shared" si="74"/>
        <v>2.1203196376181552E-2</v>
      </c>
      <c r="N256" s="8">
        <f t="shared" si="74"/>
        <v>2.2998252908134242E-2</v>
      </c>
      <c r="O256" s="8">
        <f t="shared" si="74"/>
        <v>2.7018870066366493E-2</v>
      </c>
      <c r="P256" s="8">
        <f t="shared" si="74"/>
        <v>2.2872383192891216E-2</v>
      </c>
      <c r="Q256" s="8">
        <f t="shared" si="74"/>
        <v>2.5041271971706271E-2</v>
      </c>
      <c r="R256" s="8">
        <f t="shared" si="74"/>
        <v>2.8741512145480375E-2</v>
      </c>
      <c r="S256" s="8">
        <f t="shared" si="74"/>
        <v>3.2123821280209942E-2</v>
      </c>
      <c r="T256" s="8">
        <f t="shared" si="74"/>
        <v>3.6259590844035364E-2</v>
      </c>
      <c r="U256" s="26"/>
      <c r="V256" s="1" t="s">
        <v>7</v>
      </c>
    </row>
    <row r="257" spans="1:22" x14ac:dyDescent="0.25">
      <c r="C257" s="5" t="s">
        <v>63</v>
      </c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6"/>
    </row>
    <row r="258" spans="1:22" x14ac:dyDescent="0.25">
      <c r="A258" s="1" t="s">
        <v>62</v>
      </c>
      <c r="B258" s="1" t="s">
        <v>63</v>
      </c>
      <c r="C258" s="7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>
        <v>799.28071</v>
      </c>
      <c r="O258" s="7">
        <v>465.37597</v>
      </c>
      <c r="P258" s="7">
        <v>435.73899999999998</v>
      </c>
      <c r="Q258" s="7">
        <v>318.93599999999998</v>
      </c>
      <c r="R258" s="7">
        <v>25.372</v>
      </c>
      <c r="S258" s="7">
        <v>478.50900000000001</v>
      </c>
      <c r="T258" s="7">
        <v>1570.952</v>
      </c>
      <c r="V258" s="1" t="s">
        <v>3</v>
      </c>
    </row>
    <row r="259" spans="1:22" x14ac:dyDescent="0.25">
      <c r="C259" s="7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>
        <v>595.52176999999995</v>
      </c>
      <c r="O259" s="7">
        <v>837.62097000000006</v>
      </c>
      <c r="P259" s="7">
        <v>121.123</v>
      </c>
      <c r="Q259" s="7">
        <v>-1273.4280000000001</v>
      </c>
      <c r="R259" s="7">
        <v>328.988</v>
      </c>
      <c r="S259" s="7">
        <v>19.411999999999999</v>
      </c>
      <c r="T259" s="7">
        <v>2055.2190000000001</v>
      </c>
      <c r="V259" s="1" t="s">
        <v>4</v>
      </c>
    </row>
    <row r="260" spans="1:22" x14ac:dyDescent="0.25">
      <c r="C260" s="7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>
        <v>205.84446</v>
      </c>
      <c r="O260" s="7">
        <v>102.10334</v>
      </c>
      <c r="P260" s="7">
        <v>-1185.9469999999999</v>
      </c>
      <c r="Q260" s="7">
        <v>-1003.811</v>
      </c>
      <c r="R260" s="7">
        <v>1349.3030000000001</v>
      </c>
      <c r="S260" s="7">
        <v>439.34399999999999</v>
      </c>
      <c r="T260" s="7">
        <v>2400.5100000000002</v>
      </c>
      <c r="V260" s="1" t="s">
        <v>5</v>
      </c>
    </row>
    <row r="261" spans="1:22" x14ac:dyDescent="0.25">
      <c r="C261" s="7"/>
      <c r="D261" s="7"/>
      <c r="E261" s="7"/>
      <c r="F261" s="7"/>
      <c r="G261" s="7"/>
      <c r="H261" s="7"/>
      <c r="I261" s="7"/>
      <c r="J261" s="7"/>
      <c r="K261" s="7"/>
      <c r="L261" s="7"/>
      <c r="M261" s="7">
        <v>852.35334</v>
      </c>
      <c r="N261" s="7">
        <v>588.26295000000005</v>
      </c>
      <c r="O261" s="7">
        <v>-59.079419999999999</v>
      </c>
      <c r="P261" s="7">
        <v>-660.70060999999998</v>
      </c>
      <c r="Q261" s="7">
        <v>-45.613669999999999</v>
      </c>
      <c r="R261" s="7">
        <v>1946.5628400000001</v>
      </c>
      <c r="S261" s="7">
        <v>1401.44758</v>
      </c>
      <c r="T261" s="7">
        <v>2030.19031</v>
      </c>
      <c r="V261" s="1" t="s">
        <v>6</v>
      </c>
    </row>
    <row r="262" spans="1:22" x14ac:dyDescent="0.25">
      <c r="C262" s="27" t="str">
        <f t="shared" ref="C262:R262" si="75">IFERROR(C261/C247,IFERROR(C260/C247,IFERROR(C259/C247,IFERROR(C258/C247,""))))</f>
        <v/>
      </c>
      <c r="D262" s="27" t="str">
        <f t="shared" si="75"/>
        <v/>
      </c>
      <c r="E262" s="27" t="str">
        <f t="shared" si="75"/>
        <v/>
      </c>
      <c r="F262" s="27" t="str">
        <f t="shared" si="75"/>
        <v/>
      </c>
      <c r="G262" s="27" t="str">
        <f t="shared" si="75"/>
        <v/>
      </c>
      <c r="H262" s="27" t="str">
        <f t="shared" si="75"/>
        <v/>
      </c>
      <c r="I262" s="27" t="str">
        <f t="shared" si="75"/>
        <v/>
      </c>
      <c r="J262" s="27" t="str">
        <f t="shared" si="75"/>
        <v/>
      </c>
      <c r="K262" s="27" t="str">
        <f t="shared" si="75"/>
        <v/>
      </c>
      <c r="L262" s="27" t="str">
        <f t="shared" si="75"/>
        <v/>
      </c>
      <c r="M262" s="27">
        <f t="shared" si="75"/>
        <v>1.9426766425974908</v>
      </c>
      <c r="N262" s="27">
        <f t="shared" si="75"/>
        <v>0.81082578069018985</v>
      </c>
      <c r="O262" s="27">
        <f t="shared" si="75"/>
        <v>-8.1300440000979801E-2</v>
      </c>
      <c r="P262" s="27">
        <f t="shared" si="75"/>
        <v>-0.3634091262601552</v>
      </c>
      <c r="Q262" s="27">
        <f t="shared" si="75"/>
        <v>-5.8927168959628871E-2</v>
      </c>
      <c r="R262" s="27">
        <f t="shared" si="75"/>
        <v>3.3258659786768727</v>
      </c>
      <c r="S262" s="27">
        <f>IFERROR(S261/S247,IFERROR(S260/S247,IFERROR(S259/S247,IFERROR(S258/S247,""))))</f>
        <v>2.0790455846199647</v>
      </c>
      <c r="T262" s="27">
        <f>IFERROR(T261/T247,IFERROR(T260/T247,IFERROR(T259/T247,IFERROR(T258/T247,""))))</f>
        <v>3.377338777093096</v>
      </c>
      <c r="V262" s="1" t="s">
        <v>64</v>
      </c>
    </row>
    <row r="263" spans="1:22" x14ac:dyDescent="0.25">
      <c r="C263" s="21" t="s">
        <v>65</v>
      </c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2"/>
    </row>
    <row r="264" spans="1:22" x14ac:dyDescent="0.25">
      <c r="C264" s="7" t="str">
        <f t="shared" ref="C264:R267" si="76">IF(AND(ISBLANK(C258),ISBLANK(C270)),"",C258+C270)</f>
        <v/>
      </c>
      <c r="D264" s="7" t="str">
        <f t="shared" si="76"/>
        <v/>
      </c>
      <c r="E264" s="7" t="str">
        <f t="shared" si="76"/>
        <v/>
      </c>
      <c r="F264" s="7" t="str">
        <f t="shared" si="76"/>
        <v/>
      </c>
      <c r="G264" s="7" t="str">
        <f t="shared" si="76"/>
        <v/>
      </c>
      <c r="H264" s="7" t="str">
        <f t="shared" si="76"/>
        <v/>
      </c>
      <c r="I264" s="7" t="str">
        <f t="shared" si="76"/>
        <v/>
      </c>
      <c r="J264" s="7" t="str">
        <f t="shared" si="76"/>
        <v/>
      </c>
      <c r="K264" s="7" t="str">
        <f t="shared" si="76"/>
        <v/>
      </c>
      <c r="L264" s="7" t="str">
        <f t="shared" si="76"/>
        <v/>
      </c>
      <c r="M264" s="7" t="str">
        <f t="shared" si="76"/>
        <v/>
      </c>
      <c r="N264" s="7">
        <f t="shared" si="76"/>
        <v>361.52274</v>
      </c>
      <c r="O264" s="7">
        <f t="shared" si="76"/>
        <v>269.91543000000001</v>
      </c>
      <c r="P264" s="7">
        <f t="shared" si="76"/>
        <v>-94.448000000000036</v>
      </c>
      <c r="Q264" s="7">
        <f t="shared" si="76"/>
        <v>-660.59999999999991</v>
      </c>
      <c r="R264" s="7">
        <f t="shared" si="76"/>
        <v>-628.59700000000009</v>
      </c>
      <c r="S264" s="7">
        <f>IF(AND(ISBLANK(S258),ISBLANK(S270)),"",S258+S270)</f>
        <v>319.346</v>
      </c>
      <c r="T264" s="7">
        <f>IF(AND(ISBLANK(T258),ISBLANK(T270)),"",T258+T270)</f>
        <v>1050.1190000000001</v>
      </c>
      <c r="V264" s="1" t="s">
        <v>3</v>
      </c>
    </row>
    <row r="265" spans="1:22" x14ac:dyDescent="0.25">
      <c r="C265" s="7" t="str">
        <f t="shared" si="76"/>
        <v/>
      </c>
      <c r="D265" s="7" t="str">
        <f t="shared" si="76"/>
        <v/>
      </c>
      <c r="E265" s="7" t="str">
        <f t="shared" si="76"/>
        <v/>
      </c>
      <c r="F265" s="7" t="str">
        <f t="shared" si="76"/>
        <v/>
      </c>
      <c r="G265" s="7" t="str">
        <f t="shared" si="76"/>
        <v/>
      </c>
      <c r="H265" s="7" t="str">
        <f t="shared" si="76"/>
        <v/>
      </c>
      <c r="I265" s="7" t="str">
        <f t="shared" si="76"/>
        <v/>
      </c>
      <c r="J265" s="7" t="str">
        <f t="shared" si="76"/>
        <v/>
      </c>
      <c r="K265" s="7" t="str">
        <f t="shared" si="76"/>
        <v/>
      </c>
      <c r="L265" s="7" t="str">
        <f t="shared" si="76"/>
        <v/>
      </c>
      <c r="M265" s="7" t="str">
        <f t="shared" si="76"/>
        <v/>
      </c>
      <c r="N265" s="7">
        <f t="shared" si="76"/>
        <v>-7.588980000000106</v>
      </c>
      <c r="O265" s="7">
        <f t="shared" si="76"/>
        <v>269.99441000000002</v>
      </c>
      <c r="P265" s="7">
        <f t="shared" si="76"/>
        <v>-781.40199999999993</v>
      </c>
      <c r="Q265" s="7">
        <f t="shared" si="76"/>
        <v>-3957.4490000000005</v>
      </c>
      <c r="R265" s="7">
        <f t="shared" si="76"/>
        <v>-1247.701</v>
      </c>
      <c r="S265" s="7">
        <f t="shared" ref="S265:T267" si="77">IF(AND(ISBLANK(S259),ISBLANK(S271)),"",S259+S271)</f>
        <v>-84.795999999999992</v>
      </c>
      <c r="T265" s="7">
        <f t="shared" si="77"/>
        <v>1115.692</v>
      </c>
      <c r="V265" s="1" t="s">
        <v>4</v>
      </c>
    </row>
    <row r="266" spans="1:22" x14ac:dyDescent="0.25">
      <c r="C266" s="7" t="str">
        <f t="shared" si="76"/>
        <v/>
      </c>
      <c r="D266" s="7" t="str">
        <f t="shared" si="76"/>
        <v/>
      </c>
      <c r="E266" s="7" t="str">
        <f t="shared" si="76"/>
        <v/>
      </c>
      <c r="F266" s="7" t="str">
        <f t="shared" si="76"/>
        <v/>
      </c>
      <c r="G266" s="7" t="str">
        <f t="shared" si="76"/>
        <v/>
      </c>
      <c r="H266" s="7" t="str">
        <f t="shared" si="76"/>
        <v/>
      </c>
      <c r="I266" s="7" t="str">
        <f t="shared" si="76"/>
        <v/>
      </c>
      <c r="J266" s="7" t="str">
        <f t="shared" si="76"/>
        <v/>
      </c>
      <c r="K266" s="7" t="str">
        <f t="shared" si="76"/>
        <v/>
      </c>
      <c r="L266" s="7" t="str">
        <f t="shared" si="76"/>
        <v/>
      </c>
      <c r="M266" s="7" t="str">
        <f t="shared" si="76"/>
        <v/>
      </c>
      <c r="N266" s="7">
        <f t="shared" si="76"/>
        <v>-855.98754000000008</v>
      </c>
      <c r="O266" s="7">
        <f t="shared" si="76"/>
        <v>-755.81097999999997</v>
      </c>
      <c r="P266" s="7">
        <f t="shared" si="76"/>
        <v>-2806.6689999999999</v>
      </c>
      <c r="Q266" s="7">
        <f t="shared" si="76"/>
        <v>-5007.5060000000003</v>
      </c>
      <c r="R266" s="7">
        <f t="shared" si="76"/>
        <v>-739.13699999999994</v>
      </c>
      <c r="S266" s="7">
        <f t="shared" si="77"/>
        <v>-154.12299999999999</v>
      </c>
      <c r="T266" s="7">
        <f t="shared" si="77"/>
        <v>1069.3480000000002</v>
      </c>
      <c r="V266" s="1" t="s">
        <v>5</v>
      </c>
    </row>
    <row r="267" spans="1:22" x14ac:dyDescent="0.25">
      <c r="C267" s="7" t="str">
        <f t="shared" si="76"/>
        <v/>
      </c>
      <c r="D267" s="7" t="str">
        <f t="shared" si="76"/>
        <v/>
      </c>
      <c r="E267" s="7" t="str">
        <f t="shared" si="76"/>
        <v/>
      </c>
      <c r="F267" s="7" t="str">
        <f t="shared" si="76"/>
        <v/>
      </c>
      <c r="G267" s="7" t="str">
        <f t="shared" si="76"/>
        <v/>
      </c>
      <c r="H267" s="7" t="str">
        <f t="shared" si="76"/>
        <v/>
      </c>
      <c r="I267" s="7" t="str">
        <f t="shared" si="76"/>
        <v/>
      </c>
      <c r="J267" s="7" t="str">
        <f t="shared" si="76"/>
        <v/>
      </c>
      <c r="K267" s="7" t="str">
        <f t="shared" si="76"/>
        <v/>
      </c>
      <c r="L267" s="7" t="str">
        <f t="shared" si="76"/>
        <v/>
      </c>
      <c r="M267" s="7">
        <f t="shared" si="76"/>
        <v>-255.04856000000007</v>
      </c>
      <c r="N267" s="7">
        <f t="shared" si="76"/>
        <v>-580.7846199999999</v>
      </c>
      <c r="O267" s="7">
        <f t="shared" si="76"/>
        <v>-1332.02675</v>
      </c>
      <c r="P267" s="7">
        <f t="shared" si="76"/>
        <v>-3230.52502</v>
      </c>
      <c r="Q267" s="7">
        <f t="shared" si="76"/>
        <v>-4686.8429799999994</v>
      </c>
      <c r="R267" s="7">
        <f t="shared" si="76"/>
        <v>-493.37433999999985</v>
      </c>
      <c r="S267" s="7">
        <f t="shared" si="77"/>
        <v>314.34131000000002</v>
      </c>
      <c r="T267" s="7">
        <f t="shared" si="77"/>
        <v>403.79231000000004</v>
      </c>
      <c r="V267" s="1" t="s">
        <v>6</v>
      </c>
    </row>
    <row r="268" spans="1:22" x14ac:dyDescent="0.25">
      <c r="C268" s="12" t="s">
        <v>66</v>
      </c>
      <c r="D268" s="12"/>
      <c r="E268" s="12"/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3"/>
    </row>
    <row r="269" spans="1:22" x14ac:dyDescent="0.25">
      <c r="C269" s="14" t="s">
        <v>67</v>
      </c>
      <c r="D269" s="14"/>
      <c r="E269" s="14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5"/>
    </row>
    <row r="270" spans="1:22" x14ac:dyDescent="0.25">
      <c r="A270" s="1" t="s">
        <v>62</v>
      </c>
      <c r="B270" s="1" t="s">
        <v>67</v>
      </c>
      <c r="C270" s="7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>
        <v>-437.75797</v>
      </c>
      <c r="O270" s="7">
        <v>-195.46054000000001</v>
      </c>
      <c r="P270" s="7">
        <v>-530.18700000000001</v>
      </c>
      <c r="Q270" s="7">
        <v>-979.53599999999994</v>
      </c>
      <c r="R270" s="7">
        <v>-653.96900000000005</v>
      </c>
      <c r="S270" s="7">
        <v>-159.16300000000001</v>
      </c>
      <c r="T270" s="7">
        <v>-520.83299999999997</v>
      </c>
      <c r="V270" s="1" t="s">
        <v>3</v>
      </c>
    </row>
    <row r="271" spans="1:22" x14ac:dyDescent="0.25">
      <c r="C271" s="7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>
        <v>-603.11075000000005</v>
      </c>
      <c r="O271" s="7">
        <v>-567.62656000000004</v>
      </c>
      <c r="P271" s="7">
        <v>-902.52499999999998</v>
      </c>
      <c r="Q271" s="7">
        <v>-2684.0210000000002</v>
      </c>
      <c r="R271" s="7">
        <v>-1576.6890000000001</v>
      </c>
      <c r="S271" s="7">
        <v>-104.208</v>
      </c>
      <c r="T271" s="7">
        <v>-939.52700000000004</v>
      </c>
      <c r="V271" s="1" t="s">
        <v>4</v>
      </c>
    </row>
    <row r="272" spans="1:22" x14ac:dyDescent="0.25">
      <c r="C272" s="7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>
        <v>-1061.8320000000001</v>
      </c>
      <c r="O272" s="7">
        <v>-857.91431999999998</v>
      </c>
      <c r="P272" s="7">
        <v>-1620.722</v>
      </c>
      <c r="Q272" s="7">
        <v>-4003.6950000000002</v>
      </c>
      <c r="R272" s="7">
        <v>-2088.44</v>
      </c>
      <c r="S272" s="7">
        <v>-593.46699999999998</v>
      </c>
      <c r="T272" s="7">
        <v>-1331.162</v>
      </c>
      <c r="V272" s="1" t="s">
        <v>5</v>
      </c>
    </row>
    <row r="273" spans="1:22" x14ac:dyDescent="0.25">
      <c r="C273" s="7"/>
      <c r="D273" s="7"/>
      <c r="E273" s="7"/>
      <c r="F273" s="7"/>
      <c r="G273" s="7"/>
      <c r="H273" s="7"/>
      <c r="I273" s="7"/>
      <c r="J273" s="7"/>
      <c r="K273" s="7"/>
      <c r="L273" s="7"/>
      <c r="M273" s="7">
        <v>-1107.4019000000001</v>
      </c>
      <c r="N273" s="7">
        <v>-1169.04757</v>
      </c>
      <c r="O273" s="7">
        <v>-1272.94733</v>
      </c>
      <c r="P273" s="7">
        <v>-2569.8244100000002</v>
      </c>
      <c r="Q273" s="7">
        <v>-4641.2293099999997</v>
      </c>
      <c r="R273" s="7">
        <v>-2439.9371799999999</v>
      </c>
      <c r="S273" s="7">
        <v>-1087.10627</v>
      </c>
      <c r="T273" s="7">
        <v>-1626.3979999999999</v>
      </c>
      <c r="V273" s="1" t="s">
        <v>6</v>
      </c>
    </row>
    <row r="274" spans="1:22" x14ac:dyDescent="0.25">
      <c r="C274" s="12" t="s">
        <v>68</v>
      </c>
      <c r="D274" s="12"/>
      <c r="E274" s="12"/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3"/>
    </row>
    <row r="275" spans="1:22" x14ac:dyDescent="0.25">
      <c r="A275" s="1" t="s">
        <v>62</v>
      </c>
      <c r="B275" s="1" t="s">
        <v>68</v>
      </c>
      <c r="C275" s="7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>
        <v>-524.95266000000004</v>
      </c>
      <c r="O275" s="7">
        <v>-60.3157</v>
      </c>
      <c r="P275" s="7">
        <v>-527.80600000000004</v>
      </c>
      <c r="Q275" s="7">
        <v>-1149.501</v>
      </c>
      <c r="R275" s="7">
        <v>-652.20699999999999</v>
      </c>
      <c r="S275" s="7">
        <v>-158.69800000000001</v>
      </c>
      <c r="T275" s="7">
        <v>-518.66099999999994</v>
      </c>
      <c r="V275" s="1" t="s">
        <v>3</v>
      </c>
    </row>
    <row r="276" spans="1:22" x14ac:dyDescent="0.25">
      <c r="C276" s="7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>
        <v>-687.46262999999999</v>
      </c>
      <c r="O276" s="7">
        <v>-477.99534</v>
      </c>
      <c r="P276" s="7">
        <v>-897.83399999999995</v>
      </c>
      <c r="Q276" s="7">
        <v>-2679.8739999999998</v>
      </c>
      <c r="R276" s="7">
        <v>-1570.5640000000001</v>
      </c>
      <c r="S276" s="7">
        <v>-102.535</v>
      </c>
      <c r="T276" s="7">
        <v>-935.72199999999998</v>
      </c>
      <c r="V276" s="1" t="s">
        <v>4</v>
      </c>
    </row>
    <row r="277" spans="1:22" x14ac:dyDescent="0.25">
      <c r="C277" s="7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>
        <v>-1147.3414499999999</v>
      </c>
      <c r="O277" s="7">
        <v>-852.00324999999998</v>
      </c>
      <c r="P277" s="7">
        <v>-1621.2560000000001</v>
      </c>
      <c r="Q277" s="7">
        <v>-3996.99</v>
      </c>
      <c r="R277" s="7">
        <v>-2079.3690000000001</v>
      </c>
      <c r="S277" s="7">
        <v>-590.58399999999995</v>
      </c>
      <c r="T277" s="7">
        <v>-1325.838</v>
      </c>
      <c r="V277" s="1" t="s">
        <v>5</v>
      </c>
    </row>
    <row r="278" spans="1:22" x14ac:dyDescent="0.25">
      <c r="C278" s="7"/>
      <c r="D278" s="7"/>
      <c r="E278" s="7"/>
      <c r="F278" s="7"/>
      <c r="G278" s="7"/>
      <c r="H278" s="7"/>
      <c r="I278" s="7"/>
      <c r="J278" s="7"/>
      <c r="K278" s="7"/>
      <c r="L278" s="7"/>
      <c r="M278" s="7">
        <v>-1245.59447</v>
      </c>
      <c r="N278" s="7">
        <v>-944.04075999999998</v>
      </c>
      <c r="O278" s="7">
        <v>-1284.7739300000001</v>
      </c>
      <c r="P278" s="7">
        <v>-2558.3424100000002</v>
      </c>
      <c r="Q278" s="7">
        <v>-4638.0307400000002</v>
      </c>
      <c r="R278" s="7">
        <v>-2437.7090499999999</v>
      </c>
      <c r="S278" s="7">
        <v>-1082.8187</v>
      </c>
      <c r="T278" s="7">
        <v>-1619.5447899999999</v>
      </c>
      <c r="V278" s="1" t="s">
        <v>6</v>
      </c>
    </row>
    <row r="279" spans="1:22" x14ac:dyDescent="0.25">
      <c r="C279" s="21" t="s">
        <v>69</v>
      </c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2"/>
    </row>
    <row r="280" spans="1:22" x14ac:dyDescent="0.25">
      <c r="A280" s="1" t="s">
        <v>62</v>
      </c>
      <c r="B280" s="1" t="s">
        <v>69</v>
      </c>
      <c r="C280" s="7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>
        <v>-274.18137999999999</v>
      </c>
      <c r="O280" s="7">
        <v>-536.11356999999998</v>
      </c>
      <c r="P280" s="7">
        <v>215.62200000000001</v>
      </c>
      <c r="Q280" s="7">
        <v>653.74</v>
      </c>
      <c r="R280" s="7">
        <v>620.29200000000003</v>
      </c>
      <c r="S280" s="7">
        <v>-413.65699999999998</v>
      </c>
      <c r="T280" s="7">
        <v>-1035.4770000000001</v>
      </c>
      <c r="V280" s="1" t="s">
        <v>3</v>
      </c>
    </row>
    <row r="281" spans="1:22" x14ac:dyDescent="0.25"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>
        <v>58.018799999999999</v>
      </c>
      <c r="O281" s="7">
        <v>-302.70893000000001</v>
      </c>
      <c r="P281" s="7">
        <v>825.41399999999999</v>
      </c>
      <c r="Q281" s="7">
        <v>3780.9270000000001</v>
      </c>
      <c r="R281" s="7">
        <v>1233.886</v>
      </c>
      <c r="S281" s="7">
        <v>-4.7270000000000003</v>
      </c>
      <c r="T281" s="7">
        <v>-941.50699999999995</v>
      </c>
      <c r="V281" s="1" t="s">
        <v>4</v>
      </c>
    </row>
    <row r="282" spans="1:22" x14ac:dyDescent="0.25">
      <c r="C282" s="7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>
        <v>916.00320999999997</v>
      </c>
      <c r="O282" s="7">
        <v>722.82199000000003</v>
      </c>
      <c r="P282" s="7">
        <v>2847.4029999999998</v>
      </c>
      <c r="Q282" s="7">
        <v>4845.4040000000005</v>
      </c>
      <c r="R282" s="7">
        <v>727.77499999999998</v>
      </c>
      <c r="S282" s="7">
        <v>57.448999999999998</v>
      </c>
      <c r="T282" s="7">
        <v>-1053.2940000000001</v>
      </c>
      <c r="V282" s="1" t="s">
        <v>5</v>
      </c>
    </row>
    <row r="283" spans="1:22" x14ac:dyDescent="0.25">
      <c r="C283" s="7"/>
      <c r="D283" s="7"/>
      <c r="E283" s="7"/>
      <c r="F283" s="7"/>
      <c r="G283" s="7"/>
      <c r="H283" s="7"/>
      <c r="I283" s="7"/>
      <c r="J283" s="7"/>
      <c r="K283" s="7"/>
      <c r="L283" s="7"/>
      <c r="M283" s="7">
        <v>470.11642999999998</v>
      </c>
      <c r="N283" s="7">
        <v>392.70004999999998</v>
      </c>
      <c r="O283" s="7">
        <v>1239.4095400000001</v>
      </c>
      <c r="P283" s="7">
        <v>3420.5234700000001</v>
      </c>
      <c r="Q283" s="7">
        <v>4542.3773499999998</v>
      </c>
      <c r="R283" s="7">
        <v>626.42963999999995</v>
      </c>
      <c r="S283" s="7">
        <v>-490.75540000000001</v>
      </c>
      <c r="T283" s="7">
        <v>-390.07758000000001</v>
      </c>
      <c r="V283" s="1" t="s">
        <v>6</v>
      </c>
    </row>
    <row r="284" spans="1:22" x14ac:dyDescent="0.25">
      <c r="C284" s="28" t="s">
        <v>70</v>
      </c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9"/>
    </row>
    <row r="285" spans="1:22" x14ac:dyDescent="0.25">
      <c r="A285" s="1" t="s">
        <v>62</v>
      </c>
      <c r="B285" s="1" t="s">
        <v>70</v>
      </c>
      <c r="C285" s="7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>
        <v>0.14666999999999999</v>
      </c>
      <c r="O285" s="7">
        <v>-131.05330000000001</v>
      </c>
      <c r="P285" s="7">
        <v>123.55500000000001</v>
      </c>
      <c r="Q285" s="7">
        <v>-176.82499999999999</v>
      </c>
      <c r="R285" s="7">
        <v>-6.5430000000000001</v>
      </c>
      <c r="S285" s="7">
        <v>-93.846000000000004</v>
      </c>
      <c r="T285" s="7">
        <v>16.814</v>
      </c>
      <c r="V285" s="1" t="s">
        <v>3</v>
      </c>
    </row>
    <row r="286" spans="1:22" x14ac:dyDescent="0.25">
      <c r="C286" s="7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>
        <v>-33.922060000000002</v>
      </c>
      <c r="O286" s="7">
        <v>56.916699999999999</v>
      </c>
      <c r="P286" s="7">
        <v>48.703000000000003</v>
      </c>
      <c r="Q286" s="7">
        <v>-172.375</v>
      </c>
      <c r="R286" s="7">
        <v>-7.69</v>
      </c>
      <c r="S286" s="7">
        <v>-87.85</v>
      </c>
      <c r="T286" s="7">
        <v>177.99</v>
      </c>
      <c r="V286" s="1" t="s">
        <v>4</v>
      </c>
    </row>
    <row r="287" spans="1:22" x14ac:dyDescent="0.25">
      <c r="C287" s="7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>
        <v>-25.493780000000001</v>
      </c>
      <c r="O287" s="7">
        <v>-27.077919999999999</v>
      </c>
      <c r="P287" s="7">
        <v>40.200000000000003</v>
      </c>
      <c r="Q287" s="7">
        <v>-155.39699999999999</v>
      </c>
      <c r="R287" s="7">
        <v>-2.2909999999999999</v>
      </c>
      <c r="S287" s="7">
        <v>-93.790999999999997</v>
      </c>
      <c r="T287" s="7">
        <v>21.378</v>
      </c>
      <c r="V287" s="1" t="s">
        <v>5</v>
      </c>
    </row>
    <row r="288" spans="1:22" x14ac:dyDescent="0.25">
      <c r="C288" s="7"/>
      <c r="D288" s="7"/>
      <c r="E288" s="7"/>
      <c r="F288" s="7"/>
      <c r="G288" s="7"/>
      <c r="H288" s="7"/>
      <c r="I288" s="7"/>
      <c r="J288" s="7"/>
      <c r="K288" s="7"/>
      <c r="L288" s="7"/>
      <c r="M288" s="7">
        <v>76.875290000000007</v>
      </c>
      <c r="N288" s="7">
        <v>36.922249999999998</v>
      </c>
      <c r="O288" s="7">
        <v>-104.44381</v>
      </c>
      <c r="P288" s="7">
        <v>201.48043999999999</v>
      </c>
      <c r="Q288" s="7">
        <v>-141.26705000000001</v>
      </c>
      <c r="R288" s="7">
        <v>135.28343000000001</v>
      </c>
      <c r="S288" s="7">
        <v>-172.12653</v>
      </c>
      <c r="T288" s="7">
        <v>20.56794</v>
      </c>
      <c r="V288" s="1" t="s">
        <v>6</v>
      </c>
    </row>
    <row r="289" spans="3:22" x14ac:dyDescent="0.25">
      <c r="C289" s="3" t="s">
        <v>71</v>
      </c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4"/>
    </row>
    <row r="290" spans="3:22" x14ac:dyDescent="0.25">
      <c r="C290" s="5" t="s">
        <v>72</v>
      </c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6"/>
    </row>
    <row r="291" spans="3:22" x14ac:dyDescent="0.25">
      <c r="C291" s="30" t="str">
        <f t="shared" ref="C291:T295" si="78">IFERROR(C160/C126, "")</f>
        <v/>
      </c>
      <c r="D291" s="30" t="str">
        <f t="shared" si="78"/>
        <v/>
      </c>
      <c r="E291" s="30" t="str">
        <f t="shared" si="78"/>
        <v/>
      </c>
      <c r="F291" s="30" t="str">
        <f t="shared" si="78"/>
        <v/>
      </c>
      <c r="G291" s="30" t="str">
        <f t="shared" si="78"/>
        <v/>
      </c>
      <c r="H291" s="30" t="str">
        <f t="shared" si="78"/>
        <v/>
      </c>
      <c r="I291" s="30" t="str">
        <f t="shared" si="78"/>
        <v/>
      </c>
      <c r="J291" s="30" t="str">
        <f t="shared" si="78"/>
        <v/>
      </c>
      <c r="K291" s="30" t="str">
        <f t="shared" si="78"/>
        <v/>
      </c>
      <c r="L291" s="30" t="str">
        <f t="shared" si="78"/>
        <v/>
      </c>
      <c r="M291" s="30" t="str">
        <f t="shared" si="78"/>
        <v/>
      </c>
      <c r="N291" s="30">
        <f t="shared" si="78"/>
        <v>0.15688588253167143</v>
      </c>
      <c r="O291" s="30">
        <f t="shared" si="78"/>
        <v>0.14785156599331328</v>
      </c>
      <c r="P291" s="30">
        <f t="shared" si="78"/>
        <v>0.2166798200835163</v>
      </c>
      <c r="Q291" s="30">
        <f t="shared" si="78"/>
        <v>0.17612103515236158</v>
      </c>
      <c r="R291" s="30">
        <f t="shared" si="78"/>
        <v>0.16505857646139796</v>
      </c>
      <c r="S291" s="30">
        <f t="shared" si="78"/>
        <v>0.17795994606737514</v>
      </c>
      <c r="T291" s="30">
        <f t="shared" si="78"/>
        <v>0.17563510835675733</v>
      </c>
      <c r="U291" s="1">
        <v>17.7</v>
      </c>
      <c r="V291" s="1" t="s">
        <v>73</v>
      </c>
    </row>
    <row r="292" spans="3:22" x14ac:dyDescent="0.25">
      <c r="C292" s="30" t="str">
        <f t="shared" si="78"/>
        <v/>
      </c>
      <c r="D292" s="30" t="str">
        <f t="shared" si="78"/>
        <v/>
      </c>
      <c r="E292" s="30" t="str">
        <f t="shared" si="78"/>
        <v/>
      </c>
      <c r="F292" s="30" t="str">
        <f t="shared" si="78"/>
        <v/>
      </c>
      <c r="G292" s="30" t="str">
        <f t="shared" si="78"/>
        <v/>
      </c>
      <c r="H292" s="30" t="str">
        <f t="shared" si="78"/>
        <v/>
      </c>
      <c r="I292" s="30" t="str">
        <f t="shared" si="78"/>
        <v/>
      </c>
      <c r="J292" s="30" t="str">
        <f t="shared" si="78"/>
        <v/>
      </c>
      <c r="K292" s="30" t="str">
        <f t="shared" si="78"/>
        <v/>
      </c>
      <c r="L292" s="30" t="str">
        <f t="shared" si="78"/>
        <v/>
      </c>
      <c r="M292" s="30" t="str">
        <f t="shared" si="78"/>
        <v/>
      </c>
      <c r="N292" s="30">
        <f t="shared" si="78"/>
        <v>0.15897624460645304</v>
      </c>
      <c r="O292" s="30">
        <f t="shared" si="78"/>
        <v>0.1410729601088245</v>
      </c>
      <c r="P292" s="30">
        <f t="shared" si="78"/>
        <v>0.22696313448028849</v>
      </c>
      <c r="Q292" s="30">
        <f t="shared" si="78"/>
        <v>0.16809927654818069</v>
      </c>
      <c r="R292" s="30">
        <f t="shared" si="78"/>
        <v>0.13993876293013299</v>
      </c>
      <c r="S292" s="30">
        <f t="shared" si="78"/>
        <v>0.1747192107361599</v>
      </c>
      <c r="T292" s="30">
        <f t="shared" si="78"/>
        <v>0.18002274957317094</v>
      </c>
      <c r="U292" s="1">
        <v>20</v>
      </c>
      <c r="V292" s="1" t="s">
        <v>74</v>
      </c>
    </row>
    <row r="293" spans="3:22" x14ac:dyDescent="0.25">
      <c r="C293" s="30" t="str">
        <f t="shared" si="78"/>
        <v/>
      </c>
      <c r="D293" s="30" t="str">
        <f t="shared" si="78"/>
        <v/>
      </c>
      <c r="E293" s="30" t="str">
        <f t="shared" si="78"/>
        <v/>
      </c>
      <c r="F293" s="30" t="str">
        <f t="shared" si="78"/>
        <v/>
      </c>
      <c r="G293" s="30" t="str">
        <f t="shared" si="78"/>
        <v/>
      </c>
      <c r="H293" s="30" t="str">
        <f t="shared" si="78"/>
        <v/>
      </c>
      <c r="I293" s="30" t="str">
        <f t="shared" si="78"/>
        <v/>
      </c>
      <c r="J293" s="30" t="str">
        <f t="shared" si="78"/>
        <v/>
      </c>
      <c r="K293" s="30" t="str">
        <f t="shared" si="78"/>
        <v/>
      </c>
      <c r="L293" s="30" t="str">
        <f t="shared" si="78"/>
        <v/>
      </c>
      <c r="M293" s="30" t="str">
        <f t="shared" si="78"/>
        <v/>
      </c>
      <c r="N293" s="30">
        <f t="shared" si="78"/>
        <v>0.15767599470290056</v>
      </c>
      <c r="O293" s="30">
        <f t="shared" si="78"/>
        <v>0.16064013934293489</v>
      </c>
      <c r="P293" s="30">
        <f t="shared" si="78"/>
        <v>0.196140956390842</v>
      </c>
      <c r="Q293" s="30">
        <f t="shared" si="78"/>
        <v>0.14017783317702137</v>
      </c>
      <c r="R293" s="30">
        <f t="shared" si="78"/>
        <v>0.15452214847471868</v>
      </c>
      <c r="S293" s="30">
        <f t="shared" si="78"/>
        <v>0.16410587973523974</v>
      </c>
      <c r="T293" s="30">
        <f t="shared" si="78"/>
        <v>0.17689289625967097</v>
      </c>
      <c r="U293" s="1">
        <v>20</v>
      </c>
      <c r="V293" s="1" t="s">
        <v>75</v>
      </c>
    </row>
    <row r="294" spans="3:22" x14ac:dyDescent="0.25">
      <c r="C294" s="30" t="str">
        <f t="shared" si="78"/>
        <v/>
      </c>
      <c r="D294" s="30" t="str">
        <f t="shared" si="78"/>
        <v/>
      </c>
      <c r="E294" s="30" t="str">
        <f t="shared" si="78"/>
        <v/>
      </c>
      <c r="F294" s="30" t="str">
        <f t="shared" si="78"/>
        <v/>
      </c>
      <c r="G294" s="30" t="str">
        <f t="shared" si="78"/>
        <v/>
      </c>
      <c r="H294" s="30" t="str">
        <f t="shared" si="78"/>
        <v/>
      </c>
      <c r="I294" s="30" t="str">
        <f t="shared" si="78"/>
        <v/>
      </c>
      <c r="J294" s="30" t="str">
        <f t="shared" si="78"/>
        <v/>
      </c>
      <c r="K294" s="30" t="str">
        <f t="shared" si="78"/>
        <v/>
      </c>
      <c r="L294" s="30" t="str">
        <f t="shared" si="78"/>
        <v/>
      </c>
      <c r="M294" s="30">
        <f t="shared" si="78"/>
        <v>0.13843483773442569</v>
      </c>
      <c r="N294" s="30">
        <f t="shared" si="78"/>
        <v>0.1628159128017011</v>
      </c>
      <c r="O294" s="30">
        <f t="shared" si="78"/>
        <v>0.16840924593931364</v>
      </c>
      <c r="P294" s="30">
        <f t="shared" si="78"/>
        <v>0.17242316214694606</v>
      </c>
      <c r="Q294" s="30">
        <f t="shared" si="78"/>
        <v>0.13721489146735352</v>
      </c>
      <c r="R294" s="30">
        <f t="shared" si="78"/>
        <v>0.16879770873431485</v>
      </c>
      <c r="S294" s="30">
        <f t="shared" si="78"/>
        <v>0.16768347407522008</v>
      </c>
      <c r="T294" s="30">
        <f t="shared" si="78"/>
        <v>0.16169585616131418</v>
      </c>
      <c r="U294" s="1">
        <v>17</v>
      </c>
      <c r="V294" s="1" t="s">
        <v>76</v>
      </c>
    </row>
    <row r="295" spans="3:22" x14ac:dyDescent="0.25">
      <c r="C295" s="31" t="str">
        <f t="shared" si="78"/>
        <v/>
      </c>
      <c r="D295" s="31" t="str">
        <f t="shared" si="78"/>
        <v/>
      </c>
      <c r="E295" s="31" t="str">
        <f t="shared" si="78"/>
        <v/>
      </c>
      <c r="F295" s="31" t="str">
        <f t="shared" si="78"/>
        <v/>
      </c>
      <c r="G295" s="31" t="str">
        <f t="shared" si="78"/>
        <v/>
      </c>
      <c r="H295" s="31" t="str">
        <f t="shared" si="78"/>
        <v/>
      </c>
      <c r="I295" s="31" t="str">
        <f t="shared" si="78"/>
        <v/>
      </c>
      <c r="J295" s="31" t="str">
        <f t="shared" si="78"/>
        <v/>
      </c>
      <c r="K295" s="31" t="str">
        <f t="shared" si="78"/>
        <v/>
      </c>
      <c r="L295" s="31" t="str">
        <f t="shared" si="78"/>
        <v/>
      </c>
      <c r="M295" s="31">
        <f t="shared" si="78"/>
        <v>0.13843483773442569</v>
      </c>
      <c r="N295" s="31">
        <f t="shared" si="78"/>
        <v>0.15902716662976626</v>
      </c>
      <c r="O295" s="31">
        <f t="shared" si="78"/>
        <v>0.15471573646326658</v>
      </c>
      <c r="P295" s="31">
        <f t="shared" si="78"/>
        <v>0.20192627440751459</v>
      </c>
      <c r="Q295" s="31">
        <f t="shared" si="78"/>
        <v>0.15602915384108235</v>
      </c>
      <c r="R295" s="31">
        <f t="shared" si="78"/>
        <v>0.15699591136695984</v>
      </c>
      <c r="S295" s="31">
        <f t="shared" si="78"/>
        <v>0.17128891964217771</v>
      </c>
      <c r="T295" s="31">
        <f t="shared" si="78"/>
        <v>0.1736748105938121</v>
      </c>
      <c r="U295" s="1">
        <f>AVERAGE(U291:U294)</f>
        <v>18.675000000000001</v>
      </c>
      <c r="V295" s="1" t="s">
        <v>77</v>
      </c>
    </row>
    <row r="296" spans="3:22" x14ac:dyDescent="0.25">
      <c r="C296" s="32" t="str">
        <f t="shared" ref="C296:T300" si="79">IFERROR(C169/C126,"")</f>
        <v/>
      </c>
      <c r="D296" s="32" t="str">
        <f t="shared" si="79"/>
        <v/>
      </c>
      <c r="E296" s="32" t="str">
        <f t="shared" si="79"/>
        <v/>
      </c>
      <c r="F296" s="32" t="str">
        <f t="shared" si="79"/>
        <v/>
      </c>
      <c r="G296" s="32" t="str">
        <f t="shared" si="79"/>
        <v/>
      </c>
      <c r="H296" s="32" t="str">
        <f t="shared" si="79"/>
        <v/>
      </c>
      <c r="I296" s="32" t="str">
        <f t="shared" si="79"/>
        <v/>
      </c>
      <c r="J296" s="32" t="str">
        <f t="shared" si="79"/>
        <v/>
      </c>
      <c r="K296" s="32" t="str">
        <f t="shared" si="79"/>
        <v/>
      </c>
      <c r="L296" s="32" t="str">
        <f t="shared" si="79"/>
        <v/>
      </c>
      <c r="M296" s="32" t="str">
        <f t="shared" si="79"/>
        <v/>
      </c>
      <c r="N296" s="32">
        <f t="shared" si="79"/>
        <v>7.3599673594131235E-2</v>
      </c>
      <c r="O296" s="32">
        <f t="shared" si="79"/>
        <v>8.0352661314792267E-2</v>
      </c>
      <c r="P296" s="32">
        <f t="shared" si="79"/>
        <v>7.510017273475085E-2</v>
      </c>
      <c r="Q296" s="32">
        <f t="shared" si="79"/>
        <v>7.747472663602413E-2</v>
      </c>
      <c r="R296" s="32">
        <f t="shared" si="79"/>
        <v>9.2876279753568769E-2</v>
      </c>
      <c r="S296" s="32">
        <f t="shared" si="79"/>
        <v>0.10385510714592201</v>
      </c>
      <c r="T296" s="32">
        <f t="shared" si="79"/>
        <v>0.10148093963237051</v>
      </c>
      <c r="V296" s="1" t="s">
        <v>78</v>
      </c>
    </row>
    <row r="297" spans="3:22" x14ac:dyDescent="0.25">
      <c r="C297" s="30" t="str">
        <f t="shared" si="79"/>
        <v/>
      </c>
      <c r="D297" s="30" t="str">
        <f t="shared" si="79"/>
        <v/>
      </c>
      <c r="E297" s="30" t="str">
        <f t="shared" si="79"/>
        <v/>
      </c>
      <c r="F297" s="30" t="str">
        <f t="shared" si="79"/>
        <v/>
      </c>
      <c r="G297" s="30" t="str">
        <f t="shared" si="79"/>
        <v/>
      </c>
      <c r="H297" s="30" t="str">
        <f t="shared" si="79"/>
        <v/>
      </c>
      <c r="I297" s="30" t="str">
        <f t="shared" si="79"/>
        <v/>
      </c>
      <c r="J297" s="30" t="str">
        <f t="shared" si="79"/>
        <v/>
      </c>
      <c r="K297" s="30" t="str">
        <f t="shared" si="79"/>
        <v/>
      </c>
      <c r="L297" s="30" t="str">
        <f t="shared" si="79"/>
        <v/>
      </c>
      <c r="M297" s="30" t="str">
        <f t="shared" si="79"/>
        <v/>
      </c>
      <c r="N297" s="30">
        <f t="shared" si="79"/>
        <v>8.0629429228729385E-2</v>
      </c>
      <c r="O297" s="30">
        <f t="shared" si="79"/>
        <v>8.3923150132269295E-2</v>
      </c>
      <c r="P297" s="30">
        <f t="shared" si="79"/>
        <v>8.2614705993238918E-2</v>
      </c>
      <c r="Q297" s="30">
        <f t="shared" si="79"/>
        <v>8.9747038547865893E-2</v>
      </c>
      <c r="R297" s="30">
        <f t="shared" si="79"/>
        <v>9.6213848914204064E-2</v>
      </c>
      <c r="S297" s="30">
        <f t="shared" si="79"/>
        <v>0.10884176798932532</v>
      </c>
      <c r="T297" s="30">
        <f t="shared" si="79"/>
        <v>0.1153994343364218</v>
      </c>
      <c r="V297" s="1" t="s">
        <v>79</v>
      </c>
    </row>
    <row r="298" spans="3:22" x14ac:dyDescent="0.25">
      <c r="C298" s="30" t="str">
        <f t="shared" si="79"/>
        <v/>
      </c>
      <c r="D298" s="30" t="str">
        <f t="shared" si="79"/>
        <v/>
      </c>
      <c r="E298" s="30" t="str">
        <f t="shared" si="79"/>
        <v/>
      </c>
      <c r="F298" s="30" t="str">
        <f t="shared" si="79"/>
        <v/>
      </c>
      <c r="G298" s="30" t="str">
        <f t="shared" si="79"/>
        <v/>
      </c>
      <c r="H298" s="30" t="str">
        <f t="shared" si="79"/>
        <v/>
      </c>
      <c r="I298" s="30" t="str">
        <f t="shared" si="79"/>
        <v/>
      </c>
      <c r="J298" s="30" t="str">
        <f t="shared" si="79"/>
        <v/>
      </c>
      <c r="K298" s="30" t="str">
        <f t="shared" si="79"/>
        <v/>
      </c>
      <c r="L298" s="30" t="str">
        <f t="shared" si="79"/>
        <v/>
      </c>
      <c r="M298" s="30" t="str">
        <f t="shared" si="79"/>
        <v/>
      </c>
      <c r="N298" s="30">
        <f t="shared" si="79"/>
        <v>9.0526217954115057E-2</v>
      </c>
      <c r="O298" s="30">
        <f t="shared" si="79"/>
        <v>8.9829493060675558E-2</v>
      </c>
      <c r="P298" s="30">
        <f t="shared" si="79"/>
        <v>9.0071858899109195E-2</v>
      </c>
      <c r="Q298" s="30">
        <f t="shared" si="79"/>
        <v>0.10026991078643872</v>
      </c>
      <c r="R298" s="30">
        <f t="shared" si="79"/>
        <v>0.10317544907923282</v>
      </c>
      <c r="S298" s="30">
        <f t="shared" si="79"/>
        <v>0.11506180420811013</v>
      </c>
      <c r="T298" s="30">
        <f t="shared" si="79"/>
        <v>0.12506227168283707</v>
      </c>
      <c r="V298" s="1" t="s">
        <v>80</v>
      </c>
    </row>
    <row r="299" spans="3:22" x14ac:dyDescent="0.25">
      <c r="C299" s="30" t="str">
        <f t="shared" si="79"/>
        <v/>
      </c>
      <c r="D299" s="30" t="str">
        <f t="shared" si="79"/>
        <v/>
      </c>
      <c r="E299" s="30" t="str">
        <f t="shared" si="79"/>
        <v/>
      </c>
      <c r="F299" s="30" t="str">
        <f t="shared" si="79"/>
        <v/>
      </c>
      <c r="G299" s="30" t="str">
        <f t="shared" si="79"/>
        <v/>
      </c>
      <c r="H299" s="30" t="str">
        <f t="shared" si="79"/>
        <v/>
      </c>
      <c r="I299" s="30" t="str">
        <f t="shared" si="79"/>
        <v/>
      </c>
      <c r="J299" s="30" t="str">
        <f t="shared" si="79"/>
        <v/>
      </c>
      <c r="K299" s="30" t="str">
        <f t="shared" si="79"/>
        <v/>
      </c>
      <c r="L299" s="30" t="str">
        <f t="shared" si="79"/>
        <v/>
      </c>
      <c r="M299" s="30">
        <f t="shared" si="79"/>
        <v>8.4040137431504069E-2</v>
      </c>
      <c r="N299" s="30">
        <f t="shared" si="79"/>
        <v>8.9444058263811396E-2</v>
      </c>
      <c r="O299" s="30">
        <f t="shared" si="79"/>
        <v>8.8372160906844577E-2</v>
      </c>
      <c r="P299" s="30">
        <f t="shared" si="79"/>
        <v>8.8481651529415367E-2</v>
      </c>
      <c r="Q299" s="30">
        <f t="shared" si="79"/>
        <v>0.10004042976882466</v>
      </c>
      <c r="R299" s="30">
        <f t="shared" si="79"/>
        <v>0.10901780818904641</v>
      </c>
      <c r="S299" s="30">
        <f t="shared" si="79"/>
        <v>0.10724381063403182</v>
      </c>
      <c r="T299" s="30">
        <f t="shared" si="79"/>
        <v>0.12030111001375833</v>
      </c>
      <c r="V299" s="1" t="s">
        <v>81</v>
      </c>
    </row>
    <row r="300" spans="3:22" x14ac:dyDescent="0.25">
      <c r="C300" s="31" t="str">
        <f t="shared" si="79"/>
        <v/>
      </c>
      <c r="D300" s="31" t="str">
        <f t="shared" si="79"/>
        <v/>
      </c>
      <c r="E300" s="31" t="str">
        <f t="shared" si="79"/>
        <v/>
      </c>
      <c r="F300" s="31" t="str">
        <f t="shared" si="79"/>
        <v/>
      </c>
      <c r="G300" s="31" t="str">
        <f t="shared" si="79"/>
        <v/>
      </c>
      <c r="H300" s="31" t="str">
        <f t="shared" si="79"/>
        <v/>
      </c>
      <c r="I300" s="31" t="str">
        <f t="shared" si="79"/>
        <v/>
      </c>
      <c r="J300" s="31" t="str">
        <f t="shared" si="79"/>
        <v/>
      </c>
      <c r="K300" s="31" t="str">
        <f t="shared" si="79"/>
        <v/>
      </c>
      <c r="L300" s="31" t="str">
        <f t="shared" si="79"/>
        <v/>
      </c>
      <c r="M300" s="31">
        <f t="shared" si="79"/>
        <v>8.4040137431504069E-2</v>
      </c>
      <c r="N300" s="31">
        <f t="shared" si="79"/>
        <v>8.3097464092057954E-2</v>
      </c>
      <c r="O300" s="31">
        <f t="shared" si="79"/>
        <v>8.5691183132744209E-2</v>
      </c>
      <c r="P300" s="31">
        <f t="shared" si="79"/>
        <v>8.4234470389383601E-2</v>
      </c>
      <c r="Q300" s="31">
        <f t="shared" si="79"/>
        <v>9.1511178545323993E-2</v>
      </c>
      <c r="R300" s="31">
        <f t="shared" si="79"/>
        <v>9.9973149525889746E-2</v>
      </c>
      <c r="S300" s="31">
        <f t="shared" si="79"/>
        <v>0.10865189600525253</v>
      </c>
      <c r="T300" s="31">
        <f t="shared" si="79"/>
        <v>0.11495586806167561</v>
      </c>
      <c r="V300" s="1" t="s">
        <v>82</v>
      </c>
    </row>
    <row r="301" spans="3:22" x14ac:dyDescent="0.25">
      <c r="C301" s="32" t="str">
        <f t="shared" ref="C301:T305" si="80">IFERROR(C177/C126,"")</f>
        <v/>
      </c>
      <c r="D301" s="32" t="str">
        <f t="shared" si="80"/>
        <v/>
      </c>
      <c r="E301" s="32" t="str">
        <f t="shared" si="80"/>
        <v/>
      </c>
      <c r="F301" s="32" t="str">
        <f t="shared" si="80"/>
        <v/>
      </c>
      <c r="G301" s="32" t="str">
        <f t="shared" si="80"/>
        <v/>
      </c>
      <c r="H301" s="32" t="str">
        <f t="shared" si="80"/>
        <v/>
      </c>
      <c r="I301" s="32" t="str">
        <f t="shared" si="80"/>
        <v/>
      </c>
      <c r="J301" s="32" t="str">
        <f t="shared" si="80"/>
        <v/>
      </c>
      <c r="K301" s="32" t="str">
        <f t="shared" si="80"/>
        <v/>
      </c>
      <c r="L301" s="32" t="str">
        <f t="shared" si="80"/>
        <v/>
      </c>
      <c r="M301" s="32" t="str">
        <f t="shared" si="80"/>
        <v/>
      </c>
      <c r="N301" s="32">
        <f t="shared" si="80"/>
        <v>1.8757417742326612E-2</v>
      </c>
      <c r="O301" s="32">
        <f t="shared" si="80"/>
        <v>2.1802196467826988E-2</v>
      </c>
      <c r="P301" s="32">
        <f t="shared" si="80"/>
        <v>2.4065679140208438E-2</v>
      </c>
      <c r="Q301" s="32">
        <f t="shared" si="80"/>
        <v>2.764032235260851E-2</v>
      </c>
      <c r="R301" s="32">
        <f t="shared" si="80"/>
        <v>2.5385181744802102E-2</v>
      </c>
      <c r="S301" s="32">
        <f t="shared" si="80"/>
        <v>2.4815113900693055E-2</v>
      </c>
      <c r="T301" s="32">
        <f t="shared" si="80"/>
        <v>2.8017669782024007E-2</v>
      </c>
      <c r="V301" s="1" t="s">
        <v>83</v>
      </c>
    </row>
    <row r="302" spans="3:22" x14ac:dyDescent="0.25">
      <c r="C302" s="30" t="str">
        <f t="shared" si="80"/>
        <v/>
      </c>
      <c r="D302" s="30" t="str">
        <f t="shared" si="80"/>
        <v/>
      </c>
      <c r="E302" s="30" t="str">
        <f t="shared" si="80"/>
        <v/>
      </c>
      <c r="F302" s="30" t="str">
        <f t="shared" si="80"/>
        <v/>
      </c>
      <c r="G302" s="30" t="str">
        <f t="shared" si="80"/>
        <v/>
      </c>
      <c r="H302" s="30" t="str">
        <f t="shared" si="80"/>
        <v/>
      </c>
      <c r="I302" s="30" t="str">
        <f t="shared" si="80"/>
        <v/>
      </c>
      <c r="J302" s="30" t="str">
        <f t="shared" si="80"/>
        <v/>
      </c>
      <c r="K302" s="30" t="str">
        <f t="shared" si="80"/>
        <v/>
      </c>
      <c r="L302" s="30" t="str">
        <f t="shared" si="80"/>
        <v/>
      </c>
      <c r="M302" s="30" t="str">
        <f t="shared" si="80"/>
        <v/>
      </c>
      <c r="N302" s="30">
        <f t="shared" si="80"/>
        <v>2.1886844821314339E-2</v>
      </c>
      <c r="O302" s="30">
        <f t="shared" si="80"/>
        <v>1.98620112812961E-2</v>
      </c>
      <c r="P302" s="30">
        <f t="shared" si="80"/>
        <v>2.3267157201563346E-2</v>
      </c>
      <c r="Q302" s="30">
        <f t="shared" si="80"/>
        <v>2.5256827869046865E-2</v>
      </c>
      <c r="R302" s="30">
        <f t="shared" si="80"/>
        <v>2.7949076015222458E-2</v>
      </c>
      <c r="S302" s="30">
        <f t="shared" si="80"/>
        <v>2.8213283073701821E-2</v>
      </c>
      <c r="T302" s="30">
        <f t="shared" si="80"/>
        <v>3.4810362095542162E-2</v>
      </c>
      <c r="V302" s="1" t="s">
        <v>84</v>
      </c>
    </row>
    <row r="303" spans="3:22" x14ac:dyDescent="0.25">
      <c r="C303" s="30" t="str">
        <f t="shared" si="80"/>
        <v/>
      </c>
      <c r="D303" s="30" t="str">
        <f t="shared" si="80"/>
        <v/>
      </c>
      <c r="E303" s="30" t="str">
        <f t="shared" si="80"/>
        <v/>
      </c>
      <c r="F303" s="30" t="str">
        <f t="shared" si="80"/>
        <v/>
      </c>
      <c r="G303" s="30" t="str">
        <f t="shared" si="80"/>
        <v/>
      </c>
      <c r="H303" s="30" t="str">
        <f t="shared" si="80"/>
        <v/>
      </c>
      <c r="I303" s="30" t="str">
        <f t="shared" si="80"/>
        <v/>
      </c>
      <c r="J303" s="30" t="str">
        <f t="shared" si="80"/>
        <v/>
      </c>
      <c r="K303" s="30" t="str">
        <f t="shared" si="80"/>
        <v/>
      </c>
      <c r="L303" s="30" t="str">
        <f t="shared" si="80"/>
        <v/>
      </c>
      <c r="M303" s="30" t="str">
        <f t="shared" si="80"/>
        <v/>
      </c>
      <c r="N303" s="30">
        <f t="shared" si="80"/>
        <v>2.7996831548588397E-2</v>
      </c>
      <c r="O303" s="30">
        <f t="shared" si="80"/>
        <v>2.398667042593236E-2</v>
      </c>
      <c r="P303" s="30">
        <f t="shared" si="80"/>
        <v>2.9382541091345846E-2</v>
      </c>
      <c r="Q303" s="30">
        <f t="shared" si="80"/>
        <v>2.57445956642244E-2</v>
      </c>
      <c r="R303" s="30">
        <f t="shared" si="80"/>
        <v>2.777925811087964E-2</v>
      </c>
      <c r="S303" s="30">
        <f t="shared" si="80"/>
        <v>3.2019969958495112E-2</v>
      </c>
      <c r="T303" s="30">
        <f t="shared" si="80"/>
        <v>3.1282450136745951E-2</v>
      </c>
      <c r="V303" s="1" t="s">
        <v>85</v>
      </c>
    </row>
    <row r="304" spans="3:22" x14ac:dyDescent="0.25">
      <c r="C304" s="30" t="str">
        <f t="shared" si="80"/>
        <v/>
      </c>
      <c r="D304" s="30" t="str">
        <f t="shared" si="80"/>
        <v/>
      </c>
      <c r="E304" s="30" t="str">
        <f t="shared" si="80"/>
        <v/>
      </c>
      <c r="F304" s="30" t="str">
        <f t="shared" si="80"/>
        <v/>
      </c>
      <c r="G304" s="30" t="str">
        <f t="shared" si="80"/>
        <v/>
      </c>
      <c r="H304" s="30" t="str">
        <f t="shared" si="80"/>
        <v/>
      </c>
      <c r="I304" s="30" t="str">
        <f t="shared" si="80"/>
        <v/>
      </c>
      <c r="J304" s="30" t="str">
        <f t="shared" si="80"/>
        <v/>
      </c>
      <c r="K304" s="30" t="str">
        <f t="shared" si="80"/>
        <v/>
      </c>
      <c r="L304" s="30" t="str">
        <f t="shared" si="80"/>
        <v/>
      </c>
      <c r="M304" s="30">
        <f t="shared" si="80"/>
        <v>2.0205708013215064E-2</v>
      </c>
      <c r="N304" s="30">
        <f t="shared" si="80"/>
        <v>2.3767791504688485E-2</v>
      </c>
      <c r="O304" s="30">
        <f t="shared" si="80"/>
        <v>2.9120899089286282E-2</v>
      </c>
      <c r="P304" s="30">
        <f t="shared" si="80"/>
        <v>2.6274449459137678E-2</v>
      </c>
      <c r="Q304" s="30">
        <f t="shared" si="80"/>
        <v>3.1482275626820523E-2</v>
      </c>
      <c r="R304" s="30">
        <f t="shared" si="80"/>
        <v>3.0294198298127351E-2</v>
      </c>
      <c r="S304" s="30">
        <f t="shared" si="80"/>
        <v>2.9890462404045734E-2</v>
      </c>
      <c r="T304" s="30">
        <f t="shared" si="80"/>
        <v>2.5241318987508456E-2</v>
      </c>
      <c r="V304" s="1" t="s">
        <v>86</v>
      </c>
    </row>
    <row r="305" spans="3:28" x14ac:dyDescent="0.25">
      <c r="C305" s="31" t="str">
        <f t="shared" si="80"/>
        <v/>
      </c>
      <c r="D305" s="31" t="str">
        <f t="shared" si="80"/>
        <v/>
      </c>
      <c r="E305" s="31" t="str">
        <f t="shared" si="80"/>
        <v/>
      </c>
      <c r="F305" s="31" t="str">
        <f t="shared" si="80"/>
        <v/>
      </c>
      <c r="G305" s="31" t="str">
        <f t="shared" si="80"/>
        <v/>
      </c>
      <c r="H305" s="31" t="str">
        <f t="shared" si="80"/>
        <v/>
      </c>
      <c r="I305" s="31" t="str">
        <f t="shared" si="80"/>
        <v/>
      </c>
      <c r="J305" s="31" t="str">
        <f t="shared" si="80"/>
        <v/>
      </c>
      <c r="K305" s="31" t="str">
        <f t="shared" si="80"/>
        <v/>
      </c>
      <c r="L305" s="31" t="str">
        <f t="shared" si="80"/>
        <v/>
      </c>
      <c r="M305" s="31">
        <f t="shared" si="80"/>
        <v>2.0205708013215064E-2</v>
      </c>
      <c r="N305" s="31">
        <f t="shared" si="80"/>
        <v>2.288378928969639E-2</v>
      </c>
      <c r="O305" s="31">
        <f t="shared" si="80"/>
        <v>2.3763232190327391E-2</v>
      </c>
      <c r="P305" s="31">
        <f t="shared" si="80"/>
        <v>2.5736015465555432E-2</v>
      </c>
      <c r="Q305" s="31">
        <f t="shared" si="80"/>
        <v>2.7525351293869914E-2</v>
      </c>
      <c r="R305" s="31">
        <f t="shared" si="80"/>
        <v>2.776444865291712E-2</v>
      </c>
      <c r="S305" s="31">
        <f t="shared" si="80"/>
        <v>2.8661266785355844E-2</v>
      </c>
      <c r="T305" s="31">
        <f t="shared" si="80"/>
        <v>2.9807193141661779E-2</v>
      </c>
      <c r="V305" s="1" t="s">
        <v>87</v>
      </c>
    </row>
    <row r="306" spans="3:28" x14ac:dyDescent="0.25">
      <c r="C306" s="32" t="str">
        <f t="shared" ref="C306:T310" si="81">IFERROR(C185/C126,"")</f>
        <v/>
      </c>
      <c r="D306" s="32" t="str">
        <f t="shared" si="81"/>
        <v/>
      </c>
      <c r="E306" s="32" t="str">
        <f t="shared" si="81"/>
        <v/>
      </c>
      <c r="F306" s="32" t="str">
        <f t="shared" si="81"/>
        <v/>
      </c>
      <c r="G306" s="32" t="str">
        <f t="shared" si="81"/>
        <v/>
      </c>
      <c r="H306" s="32" t="str">
        <f t="shared" si="81"/>
        <v/>
      </c>
      <c r="I306" s="32" t="str">
        <f t="shared" si="81"/>
        <v/>
      </c>
      <c r="J306" s="32" t="str">
        <f t="shared" si="81"/>
        <v/>
      </c>
      <c r="K306" s="32" t="str">
        <f t="shared" si="81"/>
        <v/>
      </c>
      <c r="L306" s="32" t="str">
        <f t="shared" si="81"/>
        <v/>
      </c>
      <c r="M306" s="32" t="str">
        <f t="shared" si="81"/>
        <v/>
      </c>
      <c r="N306" s="32">
        <f t="shared" si="81"/>
        <v>9.2357089299578352E-2</v>
      </c>
      <c r="O306" s="32">
        <f t="shared" si="81"/>
        <v>0.10215485778261926</v>
      </c>
      <c r="P306" s="32">
        <f t="shared" si="81"/>
        <v>9.9165851874959299E-2</v>
      </c>
      <c r="Q306" s="32">
        <f t="shared" si="81"/>
        <v>0.10511504898863264</v>
      </c>
      <c r="R306" s="32">
        <f t="shared" si="81"/>
        <v>0.11826146149837087</v>
      </c>
      <c r="S306" s="32">
        <f t="shared" si="81"/>
        <v>0.12867022104661507</v>
      </c>
      <c r="T306" s="32">
        <f t="shared" si="81"/>
        <v>0.12949860941439451</v>
      </c>
      <c r="V306" s="1" t="s">
        <v>88</v>
      </c>
    </row>
    <row r="307" spans="3:28" x14ac:dyDescent="0.25">
      <c r="C307" s="30" t="str">
        <f t="shared" si="81"/>
        <v/>
      </c>
      <c r="D307" s="30" t="str">
        <f t="shared" si="81"/>
        <v/>
      </c>
      <c r="E307" s="30" t="str">
        <f t="shared" si="81"/>
        <v/>
      </c>
      <c r="F307" s="30" t="str">
        <f t="shared" si="81"/>
        <v/>
      </c>
      <c r="G307" s="30" t="str">
        <f t="shared" si="81"/>
        <v/>
      </c>
      <c r="H307" s="30" t="str">
        <f t="shared" si="81"/>
        <v/>
      </c>
      <c r="I307" s="30" t="str">
        <f t="shared" si="81"/>
        <v/>
      </c>
      <c r="J307" s="30" t="str">
        <f t="shared" si="81"/>
        <v/>
      </c>
      <c r="K307" s="30" t="str">
        <f t="shared" si="81"/>
        <v/>
      </c>
      <c r="L307" s="30" t="str">
        <f t="shared" si="81"/>
        <v/>
      </c>
      <c r="M307" s="30" t="str">
        <f t="shared" si="81"/>
        <v/>
      </c>
      <c r="N307" s="30">
        <f t="shared" si="81"/>
        <v>0.10251627405004372</v>
      </c>
      <c r="O307" s="30">
        <f t="shared" si="81"/>
        <v>0.1037851614135654</v>
      </c>
      <c r="P307" s="30">
        <f t="shared" si="81"/>
        <v>0.10588186319480226</v>
      </c>
      <c r="Q307" s="30">
        <f t="shared" si="81"/>
        <v>0.11500386641691275</v>
      </c>
      <c r="R307" s="30">
        <f t="shared" si="81"/>
        <v>0.12416292492942652</v>
      </c>
      <c r="S307" s="30">
        <f t="shared" si="81"/>
        <v>0.13705505106302715</v>
      </c>
      <c r="T307" s="30">
        <f t="shared" si="81"/>
        <v>0.15020979643196397</v>
      </c>
      <c r="V307" s="1" t="s">
        <v>89</v>
      </c>
      <c r="X307" s="1" t="s">
        <v>90</v>
      </c>
      <c r="Y307" s="33" t="s">
        <v>91</v>
      </c>
    </row>
    <row r="308" spans="3:28" x14ac:dyDescent="0.25">
      <c r="C308" s="30" t="str">
        <f t="shared" si="81"/>
        <v/>
      </c>
      <c r="D308" s="30" t="str">
        <f t="shared" si="81"/>
        <v/>
      </c>
      <c r="E308" s="30" t="str">
        <f t="shared" si="81"/>
        <v/>
      </c>
      <c r="F308" s="30" t="str">
        <f t="shared" si="81"/>
        <v/>
      </c>
      <c r="G308" s="30" t="str">
        <f t="shared" si="81"/>
        <v/>
      </c>
      <c r="H308" s="30" t="str">
        <f t="shared" si="81"/>
        <v/>
      </c>
      <c r="I308" s="30" t="str">
        <f t="shared" si="81"/>
        <v/>
      </c>
      <c r="J308" s="30" t="str">
        <f t="shared" si="81"/>
        <v/>
      </c>
      <c r="K308" s="30" t="str">
        <f t="shared" si="81"/>
        <v/>
      </c>
      <c r="L308" s="30" t="str">
        <f t="shared" si="81"/>
        <v/>
      </c>
      <c r="M308" s="30" t="str">
        <f t="shared" si="81"/>
        <v/>
      </c>
      <c r="N308" s="30">
        <f t="shared" si="81"/>
        <v>0.11852304950270347</v>
      </c>
      <c r="O308" s="30">
        <f t="shared" si="81"/>
        <v>0.11381616136228094</v>
      </c>
      <c r="P308" s="30">
        <f t="shared" si="81"/>
        <v>0.11945439999045504</v>
      </c>
      <c r="Q308" s="30">
        <f t="shared" si="81"/>
        <v>0.12601450645066312</v>
      </c>
      <c r="R308" s="30">
        <f t="shared" si="81"/>
        <v>0.13095470719011243</v>
      </c>
      <c r="S308" s="30">
        <f t="shared" si="81"/>
        <v>0.14708177416660526</v>
      </c>
      <c r="T308" s="30">
        <f t="shared" si="81"/>
        <v>0.156344721819583</v>
      </c>
      <c r="V308" s="1" t="s">
        <v>92</v>
      </c>
      <c r="X308" s="1" t="s">
        <v>441</v>
      </c>
      <c r="Y308" s="1">
        <v>3.44</v>
      </c>
    </row>
    <row r="309" spans="3:28" x14ac:dyDescent="0.25">
      <c r="C309" s="30" t="str">
        <f t="shared" si="81"/>
        <v/>
      </c>
      <c r="D309" s="30" t="str">
        <f t="shared" si="81"/>
        <v/>
      </c>
      <c r="E309" s="30" t="str">
        <f t="shared" si="81"/>
        <v/>
      </c>
      <c r="F309" s="30" t="str">
        <f t="shared" si="81"/>
        <v/>
      </c>
      <c r="G309" s="30" t="str">
        <f t="shared" si="81"/>
        <v/>
      </c>
      <c r="H309" s="30" t="str">
        <f t="shared" si="81"/>
        <v/>
      </c>
      <c r="I309" s="30" t="str">
        <f t="shared" si="81"/>
        <v/>
      </c>
      <c r="J309" s="30" t="str">
        <f t="shared" si="81"/>
        <v/>
      </c>
      <c r="K309" s="30" t="str">
        <f t="shared" si="81"/>
        <v/>
      </c>
      <c r="L309" s="30" t="str">
        <f t="shared" si="81"/>
        <v/>
      </c>
      <c r="M309" s="30">
        <f t="shared" si="81"/>
        <v>0.10424584544471913</v>
      </c>
      <c r="N309" s="30">
        <f t="shared" si="81"/>
        <v>0.11321184976849988</v>
      </c>
      <c r="O309" s="30">
        <f t="shared" si="81"/>
        <v>0.11749305999613086</v>
      </c>
      <c r="P309" s="30">
        <f t="shared" si="81"/>
        <v>0.11475610098855304</v>
      </c>
      <c r="Q309" s="30">
        <f t="shared" si="81"/>
        <v>0.13152270670406888</v>
      </c>
      <c r="R309" s="30">
        <f t="shared" si="81"/>
        <v>0.13931200648717376</v>
      </c>
      <c r="S309" s="30">
        <f t="shared" si="81"/>
        <v>0.13713427303807754</v>
      </c>
      <c r="T309" s="30">
        <f t="shared" si="81"/>
        <v>0.14554242900126679</v>
      </c>
      <c r="V309" s="1" t="s">
        <v>93</v>
      </c>
      <c r="X309" s="34" t="s">
        <v>94</v>
      </c>
      <c r="Y309" s="34"/>
      <c r="Z309" s="34"/>
      <c r="AA309" s="34"/>
      <c r="AB309" s="34"/>
    </row>
    <row r="310" spans="3:28" x14ac:dyDescent="0.25">
      <c r="C310" s="31" t="str">
        <f t="shared" si="81"/>
        <v/>
      </c>
      <c r="D310" s="31" t="str">
        <f t="shared" si="81"/>
        <v/>
      </c>
      <c r="E310" s="31" t="str">
        <f t="shared" si="81"/>
        <v/>
      </c>
      <c r="F310" s="31" t="str">
        <f t="shared" si="81"/>
        <v/>
      </c>
      <c r="G310" s="31" t="str">
        <f t="shared" si="81"/>
        <v/>
      </c>
      <c r="H310" s="31" t="str">
        <f t="shared" si="81"/>
        <v/>
      </c>
      <c r="I310" s="31" t="str">
        <f t="shared" si="81"/>
        <v/>
      </c>
      <c r="J310" s="31" t="str">
        <f t="shared" si="81"/>
        <v/>
      </c>
      <c r="K310" s="31" t="str">
        <f t="shared" si="81"/>
        <v/>
      </c>
      <c r="L310" s="31" t="str">
        <f t="shared" si="81"/>
        <v/>
      </c>
      <c r="M310" s="31">
        <f t="shared" si="81"/>
        <v>0.10424584544471913</v>
      </c>
      <c r="N310" s="31">
        <f t="shared" si="81"/>
        <v>0.10598125281774969</v>
      </c>
      <c r="O310" s="31">
        <f t="shared" si="81"/>
        <v>0.10945441478595004</v>
      </c>
      <c r="P310" s="31">
        <f t="shared" si="81"/>
        <v>0.10997048585493906</v>
      </c>
      <c r="Q310" s="31">
        <f t="shared" si="81"/>
        <v>0.11903653015847233</v>
      </c>
      <c r="R310" s="31">
        <f t="shared" si="81"/>
        <v>0.12773759817880687</v>
      </c>
      <c r="S310" s="30">
        <f t="shared" si="81"/>
        <v>0.13731316279060837</v>
      </c>
      <c r="T310" s="30">
        <f t="shared" si="81"/>
        <v>0.14476306120333737</v>
      </c>
      <c r="V310" s="1" t="s">
        <v>44</v>
      </c>
      <c r="X310" s="35" t="s">
        <v>95</v>
      </c>
      <c r="Y310" s="36">
        <v>2026</v>
      </c>
      <c r="Z310" s="36">
        <v>2027</v>
      </c>
      <c r="AA310" s="36">
        <v>2028</v>
      </c>
      <c r="AB310" s="36">
        <v>2029</v>
      </c>
    </row>
    <row r="311" spans="3:28" x14ac:dyDescent="0.25">
      <c r="C311" s="32" t="str">
        <f t="shared" ref="C311:T315" si="82">IFERROR(C243/C145,"")</f>
        <v/>
      </c>
      <c r="D311" s="32" t="str">
        <f t="shared" si="82"/>
        <v/>
      </c>
      <c r="E311" s="32" t="str">
        <f t="shared" si="82"/>
        <v/>
      </c>
      <c r="F311" s="32" t="str">
        <f t="shared" si="82"/>
        <v/>
      </c>
      <c r="G311" s="32" t="str">
        <f t="shared" si="82"/>
        <v/>
      </c>
      <c r="H311" s="32" t="str">
        <f t="shared" si="82"/>
        <v/>
      </c>
      <c r="I311" s="32" t="str">
        <f t="shared" si="82"/>
        <v/>
      </c>
      <c r="J311" s="32" t="str">
        <f t="shared" si="82"/>
        <v/>
      </c>
      <c r="K311" s="32" t="str">
        <f t="shared" si="82"/>
        <v/>
      </c>
      <c r="L311" s="32" t="str">
        <f t="shared" si="82"/>
        <v/>
      </c>
      <c r="M311" s="32" t="str">
        <f t="shared" si="82"/>
        <v/>
      </c>
      <c r="N311" s="32">
        <f t="shared" si="82"/>
        <v>4.9532208823673082E-2</v>
      </c>
      <c r="O311" s="32">
        <f t="shared" si="82"/>
        <v>3.8361834891534836E-2</v>
      </c>
      <c r="P311" s="32">
        <f t="shared" si="82"/>
        <v>8.8471659905839259E-2</v>
      </c>
      <c r="Q311" s="32">
        <f t="shared" si="82"/>
        <v>5.4942508671225153E-2</v>
      </c>
      <c r="R311" s="32">
        <f t="shared" si="82"/>
        <v>3.0327326359305119E-2</v>
      </c>
      <c r="S311" s="30">
        <f t="shared" si="82"/>
        <v>3.0453835375908081E-2</v>
      </c>
      <c r="T311" s="30">
        <f t="shared" si="82"/>
        <v>3.0125090590131406E-2</v>
      </c>
      <c r="V311" s="1" t="s">
        <v>96</v>
      </c>
      <c r="X311" s="37" t="s">
        <v>97</v>
      </c>
      <c r="Y311" s="38">
        <v>0.1</v>
      </c>
      <c r="Z311" s="38">
        <v>0.1</v>
      </c>
      <c r="AA311" s="38">
        <v>0.1</v>
      </c>
      <c r="AB311" s="38">
        <v>0.1</v>
      </c>
    </row>
    <row r="312" spans="3:28" x14ac:dyDescent="0.25">
      <c r="C312" s="30" t="str">
        <f t="shared" si="82"/>
        <v/>
      </c>
      <c r="D312" s="30" t="str">
        <f t="shared" si="82"/>
        <v/>
      </c>
      <c r="E312" s="30" t="str">
        <f t="shared" si="82"/>
        <v/>
      </c>
      <c r="F312" s="30" t="str">
        <f t="shared" si="82"/>
        <v/>
      </c>
      <c r="G312" s="30" t="str">
        <f t="shared" si="82"/>
        <v/>
      </c>
      <c r="H312" s="30" t="str">
        <f t="shared" si="82"/>
        <v/>
      </c>
      <c r="I312" s="30" t="str">
        <f t="shared" si="82"/>
        <v/>
      </c>
      <c r="J312" s="30" t="str">
        <f t="shared" si="82"/>
        <v/>
      </c>
      <c r="K312" s="30" t="str">
        <f t="shared" si="82"/>
        <v/>
      </c>
      <c r="L312" s="30" t="str">
        <f t="shared" si="82"/>
        <v/>
      </c>
      <c r="M312" s="30" t="str">
        <f t="shared" si="82"/>
        <v/>
      </c>
      <c r="N312" s="30">
        <f t="shared" si="82"/>
        <v>4.2675631243020713E-2</v>
      </c>
      <c r="O312" s="30">
        <f t="shared" si="82"/>
        <v>3.1548101166683405E-2</v>
      </c>
      <c r="P312" s="30">
        <f t="shared" si="82"/>
        <v>9.3939891967015188E-2</v>
      </c>
      <c r="Q312" s="30">
        <f t="shared" si="82"/>
        <v>3.9705343213139323E-2</v>
      </c>
      <c r="R312" s="30">
        <f t="shared" si="82"/>
        <v>4.890388967922093E-3</v>
      </c>
      <c r="S312" s="30">
        <f t="shared" si="82"/>
        <v>2.3789971732779157E-2</v>
      </c>
      <c r="T312" s="30">
        <f t="shared" si="82"/>
        <v>2.1343134331357816E-2</v>
      </c>
      <c r="V312" s="1" t="s">
        <v>98</v>
      </c>
      <c r="X312" s="37" t="s">
        <v>99</v>
      </c>
      <c r="Y312" s="39">
        <f>T130*(1+Y311)</f>
        <v>32021.334631000002</v>
      </c>
      <c r="Z312" s="39">
        <f>Y312*(1+Z311)</f>
        <v>35223.468094100004</v>
      </c>
      <c r="AA312" s="39">
        <f t="shared" ref="AA312:AB312" si="83">Z312*(1+AA311)</f>
        <v>38745.814903510007</v>
      </c>
      <c r="AB312" s="39">
        <f t="shared" si="83"/>
        <v>42620.39639386101</v>
      </c>
    </row>
    <row r="313" spans="3:28" x14ac:dyDescent="0.25">
      <c r="C313" s="30" t="str">
        <f t="shared" si="82"/>
        <v/>
      </c>
      <c r="D313" s="30" t="str">
        <f t="shared" si="82"/>
        <v/>
      </c>
      <c r="E313" s="30" t="str">
        <f t="shared" si="82"/>
        <v/>
      </c>
      <c r="F313" s="30" t="str">
        <f t="shared" si="82"/>
        <v/>
      </c>
      <c r="G313" s="30" t="str">
        <f t="shared" si="82"/>
        <v/>
      </c>
      <c r="H313" s="30" t="str">
        <f t="shared" si="82"/>
        <v/>
      </c>
      <c r="I313" s="30" t="str">
        <f t="shared" si="82"/>
        <v/>
      </c>
      <c r="J313" s="30" t="str">
        <f t="shared" si="82"/>
        <v/>
      </c>
      <c r="K313" s="30" t="str">
        <f t="shared" si="82"/>
        <v/>
      </c>
      <c r="L313" s="30" t="str">
        <f t="shared" si="82"/>
        <v/>
      </c>
      <c r="M313" s="30" t="str">
        <f t="shared" si="82"/>
        <v/>
      </c>
      <c r="N313" s="30">
        <f t="shared" si="82"/>
        <v>3.228714022511403E-2</v>
      </c>
      <c r="O313" s="30">
        <f t="shared" si="82"/>
        <v>3.9247744120876789E-2</v>
      </c>
      <c r="P313" s="30">
        <f t="shared" si="82"/>
        <v>5.6127088588142193E-2</v>
      </c>
      <c r="Q313" s="30">
        <f t="shared" si="82"/>
        <v>6.6871640982403939E-3</v>
      </c>
      <c r="R313" s="30">
        <f t="shared" si="82"/>
        <v>1.2067248518964407E-2</v>
      </c>
      <c r="S313" s="30">
        <f t="shared" si="82"/>
        <v>1.0265532879697793E-2</v>
      </c>
      <c r="T313" s="30">
        <f t="shared" si="82"/>
        <v>1.4926918724459656E-2</v>
      </c>
      <c r="V313" s="1" t="s">
        <v>100</v>
      </c>
      <c r="X313" s="37" t="s">
        <v>101</v>
      </c>
      <c r="Y313" s="40">
        <v>300</v>
      </c>
      <c r="Z313" s="40">
        <v>300</v>
      </c>
      <c r="AA313" s="40">
        <v>300</v>
      </c>
      <c r="AB313" s="40">
        <v>300</v>
      </c>
    </row>
    <row r="314" spans="3:28" x14ac:dyDescent="0.25">
      <c r="C314" s="30" t="str">
        <f t="shared" si="82"/>
        <v/>
      </c>
      <c r="D314" s="30" t="str">
        <f t="shared" si="82"/>
        <v/>
      </c>
      <c r="E314" s="30" t="str">
        <f t="shared" si="82"/>
        <v/>
      </c>
      <c r="F314" s="30" t="str">
        <f t="shared" si="82"/>
        <v/>
      </c>
      <c r="G314" s="30" t="str">
        <f t="shared" si="82"/>
        <v/>
      </c>
      <c r="H314" s="30" t="str">
        <f t="shared" si="82"/>
        <v/>
      </c>
      <c r="I314" s="30" t="str">
        <f t="shared" si="82"/>
        <v/>
      </c>
      <c r="J314" s="30" t="str">
        <f t="shared" si="82"/>
        <v/>
      </c>
      <c r="K314" s="30" t="str">
        <f t="shared" si="82"/>
        <v/>
      </c>
      <c r="L314" s="30" t="str">
        <f t="shared" si="82"/>
        <v/>
      </c>
      <c r="M314" s="30">
        <f t="shared" si="82"/>
        <v>2.3671319809478179E-2</v>
      </c>
      <c r="N314" s="30">
        <f t="shared" si="82"/>
        <v>3.5146692639488893E-2</v>
      </c>
      <c r="O314" s="30">
        <f t="shared" si="82"/>
        <v>4.4110756729167769E-2</v>
      </c>
      <c r="P314" s="30">
        <f t="shared" si="82"/>
        <v>4.5444629720733737E-2</v>
      </c>
      <c r="Q314" s="30">
        <f t="shared" si="82"/>
        <v>-6.6278703579818162E-3</v>
      </c>
      <c r="R314" s="30">
        <f t="shared" si="82"/>
        <v>2.6183729832760808E-2</v>
      </c>
      <c r="S314" s="30">
        <f t="shared" si="82"/>
        <v>2.0742763574807928E-2</v>
      </c>
      <c r="T314" s="30">
        <f t="shared" si="82"/>
        <v>1.3655407980490355E-2</v>
      </c>
      <c r="V314" s="1" t="s">
        <v>102</v>
      </c>
      <c r="X314" s="41" t="s">
        <v>77</v>
      </c>
      <c r="Y314" s="42">
        <v>0.187</v>
      </c>
      <c r="Z314" s="42">
        <v>0.185</v>
      </c>
      <c r="AA314" s="42">
        <v>0.187</v>
      </c>
      <c r="AB314" s="42">
        <v>0.19</v>
      </c>
    </row>
    <row r="315" spans="3:28" x14ac:dyDescent="0.25">
      <c r="C315" s="31" t="str">
        <f t="shared" si="82"/>
        <v/>
      </c>
      <c r="D315" s="31" t="str">
        <f t="shared" si="82"/>
        <v/>
      </c>
      <c r="E315" s="31" t="str">
        <f t="shared" si="82"/>
        <v/>
      </c>
      <c r="F315" s="31" t="str">
        <f t="shared" si="82"/>
        <v/>
      </c>
      <c r="G315" s="31" t="str">
        <f t="shared" si="82"/>
        <v/>
      </c>
      <c r="H315" s="31" t="str">
        <f t="shared" si="82"/>
        <v/>
      </c>
      <c r="I315" s="31" t="str">
        <f t="shared" si="82"/>
        <v/>
      </c>
      <c r="J315" s="31" t="str">
        <f t="shared" si="82"/>
        <v/>
      </c>
      <c r="K315" s="31" t="str">
        <f t="shared" si="82"/>
        <v/>
      </c>
      <c r="L315" s="31" t="str">
        <f t="shared" si="82"/>
        <v/>
      </c>
      <c r="M315" s="31">
        <f t="shared" si="82"/>
        <v>2.3671319809478179E-2</v>
      </c>
      <c r="N315" s="31">
        <f t="shared" si="82"/>
        <v>4.0361505946620205E-2</v>
      </c>
      <c r="O315" s="31">
        <f t="shared" si="82"/>
        <v>3.8398258524156882E-2</v>
      </c>
      <c r="P315" s="31">
        <f t="shared" si="82"/>
        <v>7.009499277689106E-2</v>
      </c>
      <c r="Q315" s="31">
        <f t="shared" si="82"/>
        <v>2.4536723863597086E-2</v>
      </c>
      <c r="R315" s="31">
        <f t="shared" si="82"/>
        <v>1.851969261159252E-2</v>
      </c>
      <c r="S315" s="31">
        <f t="shared" si="82"/>
        <v>2.1505589493856728E-2</v>
      </c>
      <c r="T315" s="31">
        <f t="shared" si="82"/>
        <v>2.0428206623213405E-2</v>
      </c>
      <c r="V315" s="1" t="s">
        <v>103</v>
      </c>
      <c r="X315" s="41" t="s">
        <v>42</v>
      </c>
      <c r="Y315" s="43">
        <f>Y312*Y314</f>
        <v>5987.9895759970004</v>
      </c>
      <c r="Z315" s="43">
        <f>Z312*Z314</f>
        <v>6516.341597408501</v>
      </c>
      <c r="AA315" s="43">
        <f t="shared" ref="AA315:AB315" si="84">AA312*AA314</f>
        <v>7245.4673869563712</v>
      </c>
      <c r="AB315" s="43">
        <f t="shared" si="84"/>
        <v>8097.8753148335918</v>
      </c>
    </row>
    <row r="316" spans="3:28" x14ac:dyDescent="0.25">
      <c r="C316" s="31" t="str">
        <f t="shared" ref="C316:T316" si="85">IFERROR(C247/C55,"")</f>
        <v/>
      </c>
      <c r="D316" s="31" t="str">
        <f t="shared" si="85"/>
        <v/>
      </c>
      <c r="E316" s="31" t="str">
        <f t="shared" si="85"/>
        <v/>
      </c>
      <c r="F316" s="31" t="str">
        <f t="shared" si="85"/>
        <v/>
      </c>
      <c r="G316" s="31" t="str">
        <f t="shared" si="85"/>
        <v/>
      </c>
      <c r="H316" s="31" t="str">
        <f t="shared" si="85"/>
        <v/>
      </c>
      <c r="I316" s="31" t="str">
        <f t="shared" si="85"/>
        <v/>
      </c>
      <c r="J316" s="31" t="str">
        <f t="shared" si="85"/>
        <v/>
      </c>
      <c r="K316" s="31" t="str">
        <f t="shared" si="85"/>
        <v/>
      </c>
      <c r="L316" s="31" t="str">
        <f t="shared" si="85"/>
        <v/>
      </c>
      <c r="M316" s="31">
        <f t="shared" si="85"/>
        <v>2.6312543604329813E-2</v>
      </c>
      <c r="N316" s="31">
        <f t="shared" si="85"/>
        <v>3.9969280937566881E-2</v>
      </c>
      <c r="O316" s="31">
        <f t="shared" si="85"/>
        <v>3.4995152861083227E-2</v>
      </c>
      <c r="P316" s="31">
        <f t="shared" si="85"/>
        <v>6.6775461365727318E-2</v>
      </c>
      <c r="Q316" s="31">
        <f t="shared" si="85"/>
        <v>2.3232721563041715E-2</v>
      </c>
      <c r="R316" s="31">
        <f t="shared" si="85"/>
        <v>1.7222859580534787E-2</v>
      </c>
      <c r="S316" s="31">
        <f t="shared" si="85"/>
        <v>2.0082279766846303E-2</v>
      </c>
      <c r="T316" s="31">
        <f t="shared" si="85"/>
        <v>1.7522232606819049E-2</v>
      </c>
      <c r="V316" s="1" t="s">
        <v>104</v>
      </c>
      <c r="X316" s="44" t="s">
        <v>105</v>
      </c>
      <c r="Y316" s="45">
        <v>0.12</v>
      </c>
      <c r="Z316" s="45">
        <v>0.121</v>
      </c>
      <c r="AA316" s="45">
        <v>0.121</v>
      </c>
      <c r="AB316" s="45">
        <v>0.121</v>
      </c>
    </row>
    <row r="317" spans="3:28" x14ac:dyDescent="0.25">
      <c r="C317" s="46" t="str">
        <f t="shared" ref="C317:T317" si="86">IFERROR((C203*(1-C241))/(C122+C97),"")</f>
        <v/>
      </c>
      <c r="D317" s="46" t="str">
        <f t="shared" si="86"/>
        <v/>
      </c>
      <c r="E317" s="46" t="str">
        <f t="shared" si="86"/>
        <v/>
      </c>
      <c r="F317" s="46" t="str">
        <f t="shared" si="86"/>
        <v/>
      </c>
      <c r="G317" s="46" t="str">
        <f t="shared" si="86"/>
        <v/>
      </c>
      <c r="H317" s="46" t="str">
        <f t="shared" si="86"/>
        <v/>
      </c>
      <c r="I317" s="46" t="str">
        <f t="shared" si="86"/>
        <v/>
      </c>
      <c r="J317" s="46" t="str">
        <f t="shared" si="86"/>
        <v/>
      </c>
      <c r="K317" s="46" t="str">
        <f t="shared" si="86"/>
        <v/>
      </c>
      <c r="L317" s="46" t="str">
        <f t="shared" si="86"/>
        <v/>
      </c>
      <c r="M317" s="46">
        <f t="shared" si="86"/>
        <v>4.8389751319697624E-2</v>
      </c>
      <c r="N317" s="46">
        <f t="shared" si="86"/>
        <v>6.4965634472247943E-2</v>
      </c>
      <c r="O317" s="46">
        <f t="shared" si="86"/>
        <v>5.2881681234215598E-2</v>
      </c>
      <c r="P317" s="46">
        <f t="shared" si="86"/>
        <v>8.7953314655581386E-2</v>
      </c>
      <c r="Q317" s="46">
        <f t="shared" si="86"/>
        <v>4.0358532763303888E-2</v>
      </c>
      <c r="R317" s="46">
        <f t="shared" si="86"/>
        <v>3.5920026254118574E-2</v>
      </c>
      <c r="S317" s="46">
        <f t="shared" si="86"/>
        <v>3.9132757252449947E-2</v>
      </c>
      <c r="T317" s="46">
        <f t="shared" si="86"/>
        <v>3.154222649796292E-2</v>
      </c>
      <c r="V317" s="1" t="s">
        <v>106</v>
      </c>
      <c r="X317" s="44" t="s">
        <v>82</v>
      </c>
      <c r="Y317" s="47">
        <f>Y312*Y316</f>
        <v>3842.5601557200002</v>
      </c>
      <c r="Z317" s="47">
        <f t="shared" ref="Z317:AB317" si="87">Z312*Z316</f>
        <v>4262.0396393861001</v>
      </c>
      <c r="AA317" s="47">
        <f t="shared" si="87"/>
        <v>4688.2436033247104</v>
      </c>
      <c r="AB317" s="47">
        <f t="shared" si="87"/>
        <v>5157.0679636571822</v>
      </c>
    </row>
    <row r="318" spans="3:28" x14ac:dyDescent="0.25">
      <c r="C318" s="46" t="str">
        <f t="shared" ref="C318:T318" si="88">IFERROR(C247/C122,"")</f>
        <v/>
      </c>
      <c r="D318" s="46" t="str">
        <f t="shared" si="88"/>
        <v/>
      </c>
      <c r="E318" s="46" t="str">
        <f t="shared" si="88"/>
        <v/>
      </c>
      <c r="F318" s="46" t="str">
        <f t="shared" si="88"/>
        <v/>
      </c>
      <c r="G318" s="46" t="str">
        <f t="shared" si="88"/>
        <v/>
      </c>
      <c r="H318" s="46" t="str">
        <f t="shared" si="88"/>
        <v/>
      </c>
      <c r="I318" s="46" t="str">
        <f t="shared" si="88"/>
        <v/>
      </c>
      <c r="J318" s="46" t="str">
        <f t="shared" si="88"/>
        <v/>
      </c>
      <c r="K318" s="46" t="str">
        <f t="shared" si="88"/>
        <v/>
      </c>
      <c r="L318" s="46" t="str">
        <f t="shared" si="88"/>
        <v/>
      </c>
      <c r="M318" s="46">
        <f t="shared" si="88"/>
        <v>9.1552251854205652E-2</v>
      </c>
      <c r="N318" s="46">
        <f t="shared" si="88"/>
        <v>0.1123017784229174</v>
      </c>
      <c r="O318" s="46">
        <f t="shared" si="88"/>
        <v>0.10249722426230214</v>
      </c>
      <c r="P318" s="46">
        <f t="shared" si="88"/>
        <v>0.16710529479684613</v>
      </c>
      <c r="Q318" s="46">
        <f t="shared" si="88"/>
        <v>6.6713073478182991E-2</v>
      </c>
      <c r="R318" s="46">
        <f t="shared" si="88"/>
        <v>4.8069838181613748E-2</v>
      </c>
      <c r="S318" s="46">
        <f t="shared" si="88"/>
        <v>5.2555012314122393E-2</v>
      </c>
      <c r="T318" s="46">
        <f t="shared" si="88"/>
        <v>4.4833176610850331E-2</v>
      </c>
      <c r="V318" s="1" t="s">
        <v>107</v>
      </c>
      <c r="X318" s="44" t="s">
        <v>108</v>
      </c>
      <c r="Y318" s="45">
        <v>0.03</v>
      </c>
      <c r="Z318" s="45">
        <v>0.03</v>
      </c>
      <c r="AA318" s="45">
        <v>0.03</v>
      </c>
      <c r="AB318" s="45">
        <v>0.03</v>
      </c>
    </row>
    <row r="319" spans="3:28" x14ac:dyDescent="0.25">
      <c r="C319" s="5" t="s">
        <v>109</v>
      </c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6"/>
      <c r="X319" s="44" t="s">
        <v>87</v>
      </c>
      <c r="Y319" s="47">
        <f>Y318*Y312</f>
        <v>960.64003893000006</v>
      </c>
      <c r="Z319" s="47">
        <f>Z318*Z312</f>
        <v>1056.704042823</v>
      </c>
      <c r="AA319" s="47">
        <f t="shared" ref="AA319:AB319" si="89">AA318*AA312</f>
        <v>1162.3744471053001</v>
      </c>
      <c r="AB319" s="47">
        <f t="shared" si="89"/>
        <v>1278.6118918158302</v>
      </c>
    </row>
    <row r="320" spans="3:28" x14ac:dyDescent="0.25">
      <c r="C320" s="48" t="str">
        <f t="shared" ref="C320:T320" si="90">IFERROR(C31/C67,"")</f>
        <v/>
      </c>
      <c r="D320" s="48" t="str">
        <f t="shared" si="90"/>
        <v/>
      </c>
      <c r="E320" s="48" t="str">
        <f t="shared" si="90"/>
        <v/>
      </c>
      <c r="F320" s="48" t="str">
        <f t="shared" si="90"/>
        <v/>
      </c>
      <c r="G320" s="48" t="str">
        <f t="shared" si="90"/>
        <v/>
      </c>
      <c r="H320" s="48" t="str">
        <f t="shared" si="90"/>
        <v/>
      </c>
      <c r="I320" s="48" t="str">
        <f t="shared" si="90"/>
        <v/>
      </c>
      <c r="J320" s="48" t="str">
        <f t="shared" si="90"/>
        <v/>
      </c>
      <c r="K320" s="48" t="str">
        <f t="shared" si="90"/>
        <v/>
      </c>
      <c r="L320" s="48" t="str">
        <f t="shared" si="90"/>
        <v/>
      </c>
      <c r="M320" s="48">
        <f t="shared" si="90"/>
        <v>0.76398225609739012</v>
      </c>
      <c r="N320" s="48">
        <f t="shared" si="90"/>
        <v>0.90489971563823579</v>
      </c>
      <c r="O320" s="48">
        <f t="shared" si="90"/>
        <v>0.91329800527982608</v>
      </c>
      <c r="P320" s="48">
        <f t="shared" si="90"/>
        <v>1.0486500890019985</v>
      </c>
      <c r="Q320" s="48">
        <f t="shared" si="90"/>
        <v>0.95154135809554019</v>
      </c>
      <c r="R320" s="48">
        <f t="shared" si="90"/>
        <v>0.9479987010416262</v>
      </c>
      <c r="S320" s="48">
        <f t="shared" si="90"/>
        <v>0.94196606901456392</v>
      </c>
      <c r="T320" s="48">
        <f t="shared" si="90"/>
        <v>0.92170211569546068</v>
      </c>
      <c r="V320" s="1" t="s">
        <v>110</v>
      </c>
      <c r="X320" s="41" t="s">
        <v>49</v>
      </c>
      <c r="Y320" s="43">
        <f>Y315+Y313-Y317-Y319</f>
        <v>1484.789381347</v>
      </c>
      <c r="Z320" s="43">
        <f>Z315+Z313-Z317-Z319</f>
        <v>1497.5979151994009</v>
      </c>
      <c r="AA320" s="43">
        <f>AA315+AA313-AA317-AA319</f>
        <v>1694.8493365263607</v>
      </c>
      <c r="AB320" s="43">
        <f>AB315+AB313-AB317-AB319</f>
        <v>1962.1954593605803</v>
      </c>
    </row>
    <row r="321" spans="1:28" x14ac:dyDescent="0.25">
      <c r="C321" s="48" t="str">
        <f t="shared" ref="C321:T321" si="91">IFERROR((C31-C25)/C67,"")</f>
        <v/>
      </c>
      <c r="D321" s="48" t="str">
        <f t="shared" si="91"/>
        <v/>
      </c>
      <c r="E321" s="48" t="str">
        <f t="shared" si="91"/>
        <v/>
      </c>
      <c r="F321" s="48" t="str">
        <f t="shared" si="91"/>
        <v/>
      </c>
      <c r="G321" s="48" t="str">
        <f t="shared" si="91"/>
        <v/>
      </c>
      <c r="H321" s="48" t="str">
        <f t="shared" si="91"/>
        <v/>
      </c>
      <c r="I321" s="48" t="str">
        <f t="shared" si="91"/>
        <v/>
      </c>
      <c r="J321" s="48" t="str">
        <f t="shared" si="91"/>
        <v/>
      </c>
      <c r="K321" s="48" t="str">
        <f t="shared" si="91"/>
        <v/>
      </c>
      <c r="L321" s="48" t="str">
        <f t="shared" si="91"/>
        <v/>
      </c>
      <c r="M321" s="48">
        <f t="shared" si="91"/>
        <v>0.11157541342548778</v>
      </c>
      <c r="N321" s="48">
        <f t="shared" si="91"/>
        <v>0.12744865176528855</v>
      </c>
      <c r="O321" s="48">
        <f t="shared" si="91"/>
        <v>0.11143896156147649</v>
      </c>
      <c r="P321" s="48">
        <f t="shared" si="91"/>
        <v>0.16341262920121735</v>
      </c>
      <c r="Q321" s="48">
        <f t="shared" si="91"/>
        <v>0.11532857388590934</v>
      </c>
      <c r="R321" s="48">
        <f t="shared" si="91"/>
        <v>0.11214491358479288</v>
      </c>
      <c r="S321" s="48">
        <f t="shared" si="91"/>
        <v>0.13243579670332389</v>
      </c>
      <c r="T321" s="48">
        <f t="shared" si="91"/>
        <v>0.1047109487001002</v>
      </c>
      <c r="V321" s="1" t="s">
        <v>111</v>
      </c>
      <c r="X321" s="44" t="s">
        <v>112</v>
      </c>
      <c r="Y321" s="49">
        <v>400</v>
      </c>
      <c r="Z321" s="49">
        <v>400</v>
      </c>
      <c r="AA321" s="49">
        <v>400</v>
      </c>
      <c r="AB321" s="49">
        <v>400</v>
      </c>
    </row>
    <row r="322" spans="1:28" x14ac:dyDescent="0.25">
      <c r="C322" s="5" t="s">
        <v>113</v>
      </c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6"/>
      <c r="X322" s="41" t="s">
        <v>55</v>
      </c>
      <c r="Y322" s="43">
        <f>Y320-Y321</f>
        <v>1084.789381347</v>
      </c>
      <c r="Z322" s="43">
        <f t="shared" ref="Z322:AB322" si="92">Z320-Z321</f>
        <v>1097.5979151994009</v>
      </c>
      <c r="AA322" s="43">
        <f t="shared" si="92"/>
        <v>1294.8493365263607</v>
      </c>
      <c r="AB322" s="43">
        <f t="shared" si="92"/>
        <v>1562.1954593605803</v>
      </c>
    </row>
    <row r="323" spans="1:28" x14ac:dyDescent="0.25">
      <c r="C323" s="48" t="str">
        <f t="shared" ref="C323:T323" si="93">IFERROR(C97/C122,"")</f>
        <v/>
      </c>
      <c r="D323" s="48" t="str">
        <f t="shared" si="93"/>
        <v/>
      </c>
      <c r="E323" s="48" t="str">
        <f t="shared" si="93"/>
        <v/>
      </c>
      <c r="F323" s="48" t="str">
        <f t="shared" si="93"/>
        <v/>
      </c>
      <c r="G323" s="48" t="str">
        <f t="shared" si="93"/>
        <v/>
      </c>
      <c r="H323" s="48" t="str">
        <f t="shared" si="93"/>
        <v/>
      </c>
      <c r="I323" s="48" t="str">
        <f t="shared" si="93"/>
        <v/>
      </c>
      <c r="J323" s="48" t="str">
        <f t="shared" si="93"/>
        <v/>
      </c>
      <c r="K323" s="48" t="str">
        <f t="shared" si="93"/>
        <v/>
      </c>
      <c r="L323" s="48" t="str">
        <f t="shared" si="93"/>
        <v/>
      </c>
      <c r="M323" s="48">
        <f t="shared" si="93"/>
        <v>2.0084545581410058</v>
      </c>
      <c r="N323" s="48">
        <f t="shared" si="93"/>
        <v>1.4040752400756116</v>
      </c>
      <c r="O323" s="48">
        <f t="shared" si="93"/>
        <v>1.4657312949824788</v>
      </c>
      <c r="P323" s="48">
        <f t="shared" si="93"/>
        <v>1.0955952430486331</v>
      </c>
      <c r="Q323" s="48">
        <f t="shared" si="93"/>
        <v>1.4271481610714882</v>
      </c>
      <c r="R323" s="48">
        <f t="shared" si="93"/>
        <v>1.4152535040013208</v>
      </c>
      <c r="S323" s="48">
        <f t="shared" si="93"/>
        <v>1.3084377770060445</v>
      </c>
      <c r="T323" s="48">
        <f t="shared" si="93"/>
        <v>1.2252442688112919</v>
      </c>
      <c r="V323" s="1" t="s">
        <v>114</v>
      </c>
      <c r="X323" s="44" t="s">
        <v>115</v>
      </c>
      <c r="Y323" s="50">
        <v>0.18</v>
      </c>
      <c r="Z323" s="50">
        <v>0.18</v>
      </c>
      <c r="AA323" s="50">
        <v>0.18</v>
      </c>
      <c r="AB323" s="50">
        <v>0.18</v>
      </c>
    </row>
    <row r="324" spans="1:28" x14ac:dyDescent="0.25">
      <c r="C324" s="48" t="str">
        <f t="shared" ref="C324:T324" si="94">IFERROR(C97/C247,"")</f>
        <v/>
      </c>
      <c r="D324" s="48" t="str">
        <f t="shared" si="94"/>
        <v/>
      </c>
      <c r="E324" s="48" t="str">
        <f t="shared" si="94"/>
        <v/>
      </c>
      <c r="F324" s="48" t="str">
        <f t="shared" si="94"/>
        <v/>
      </c>
      <c r="G324" s="48" t="str">
        <f t="shared" si="94"/>
        <v/>
      </c>
      <c r="H324" s="48" t="str">
        <f t="shared" si="94"/>
        <v/>
      </c>
      <c r="I324" s="48" t="str">
        <f t="shared" si="94"/>
        <v/>
      </c>
      <c r="J324" s="48" t="str">
        <f t="shared" si="94"/>
        <v/>
      </c>
      <c r="K324" s="48" t="str">
        <f t="shared" si="94"/>
        <v/>
      </c>
      <c r="L324" s="48" t="str">
        <f t="shared" si="94"/>
        <v/>
      </c>
      <c r="M324" s="48">
        <f t="shared" si="94"/>
        <v>21.937795274980374</v>
      </c>
      <c r="N324" s="48">
        <f t="shared" si="94"/>
        <v>12.502698174449232</v>
      </c>
      <c r="O324" s="48">
        <f t="shared" si="94"/>
        <v>14.300204766828655</v>
      </c>
      <c r="P324" s="48">
        <f t="shared" si="94"/>
        <v>6.5563167485541021</v>
      </c>
      <c r="Q324" s="48">
        <f t="shared" si="94"/>
        <v>21.392331167866292</v>
      </c>
      <c r="R324" s="48">
        <f t="shared" si="94"/>
        <v>29.441611570530345</v>
      </c>
      <c r="S324" s="48">
        <f t="shared" si="94"/>
        <v>24.89653639857384</v>
      </c>
      <c r="T324" s="48">
        <f t="shared" si="94"/>
        <v>27.328963982328293</v>
      </c>
      <c r="V324" s="1" t="s">
        <v>116</v>
      </c>
      <c r="X324" s="44" t="s">
        <v>117</v>
      </c>
      <c r="Y324" s="51">
        <f>Y322*Y323</f>
        <v>195.26208864245999</v>
      </c>
      <c r="Z324" s="51">
        <f>Z322*Z323</f>
        <v>197.56762473589214</v>
      </c>
      <c r="AA324" s="51">
        <f>AA322*AA323</f>
        <v>233.07288057474491</v>
      </c>
      <c r="AB324" s="51">
        <f>AB322*AB323</f>
        <v>281.19518268490447</v>
      </c>
    </row>
    <row r="325" spans="1:28" x14ac:dyDescent="0.25">
      <c r="C325" s="5" t="s">
        <v>118</v>
      </c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6"/>
      <c r="X325" s="41" t="s">
        <v>119</v>
      </c>
      <c r="Y325" s="43">
        <f>Y322-Y324</f>
        <v>889.52729270454006</v>
      </c>
      <c r="Z325" s="43">
        <f t="shared" ref="Z325:AB325" si="95">Z322-Z324</f>
        <v>900.03029046350866</v>
      </c>
      <c r="AA325" s="43">
        <f t="shared" si="95"/>
        <v>1061.7764559516158</v>
      </c>
      <c r="AB325" s="43">
        <f t="shared" si="95"/>
        <v>1281.0002766756759</v>
      </c>
    </row>
    <row r="326" spans="1:28" x14ac:dyDescent="0.25">
      <c r="C326" s="48" t="str">
        <f t="shared" ref="C326:T326" si="96">IFERROR(365/(C130/((C19+B19)/2)),"")</f>
        <v/>
      </c>
      <c r="D326" s="48" t="str">
        <f t="shared" si="96"/>
        <v/>
      </c>
      <c r="E326" s="48" t="str">
        <f t="shared" si="96"/>
        <v/>
      </c>
      <c r="F326" s="48" t="str">
        <f t="shared" si="96"/>
        <v/>
      </c>
      <c r="G326" s="48" t="str">
        <f t="shared" si="96"/>
        <v/>
      </c>
      <c r="H326" s="48" t="str">
        <f t="shared" si="96"/>
        <v/>
      </c>
      <c r="I326" s="48" t="str">
        <f t="shared" si="96"/>
        <v/>
      </c>
      <c r="J326" s="48" t="str">
        <f t="shared" si="96"/>
        <v/>
      </c>
      <c r="K326" s="48" t="str">
        <f t="shared" si="96"/>
        <v/>
      </c>
      <c r="L326" s="48" t="str">
        <f t="shared" si="96"/>
        <v/>
      </c>
      <c r="M326" s="48">
        <f t="shared" si="96"/>
        <v>8.3438807595817792</v>
      </c>
      <c r="N326" s="48">
        <f t="shared" si="96"/>
        <v>17.459817097179275</v>
      </c>
      <c r="O326" s="48">
        <f t="shared" si="96"/>
        <v>18.196773985668472</v>
      </c>
      <c r="P326" s="48">
        <f t="shared" si="96"/>
        <v>18.171006716758562</v>
      </c>
      <c r="Q326" s="48">
        <f t="shared" si="96"/>
        <v>17.680173009050279</v>
      </c>
      <c r="R326" s="48">
        <f t="shared" si="96"/>
        <v>16.306018072588106</v>
      </c>
      <c r="S326" s="48">
        <f t="shared" si="96"/>
        <v>17.151515518940197</v>
      </c>
      <c r="T326" s="48">
        <f t="shared" si="96"/>
        <v>18.659982241387922</v>
      </c>
      <c r="V326" s="1" t="s">
        <v>120</v>
      </c>
      <c r="X326" s="41" t="s">
        <v>103</v>
      </c>
      <c r="Y326" s="52">
        <f>Y325/Y312</f>
        <v>2.7779207298979494E-2</v>
      </c>
      <c r="Z326" s="52">
        <f t="shared" ref="Z326:AB326" si="97">Z325/Z312</f>
        <v>2.5552006635435918E-2</v>
      </c>
      <c r="AA326" s="52">
        <f t="shared" si="97"/>
        <v>2.7403642395850834E-2</v>
      </c>
      <c r="AB326" s="52">
        <f t="shared" si="97"/>
        <v>3.0056038541682581E-2</v>
      </c>
    </row>
    <row r="327" spans="1:28" x14ac:dyDescent="0.25">
      <c r="C327" s="48" t="str">
        <f t="shared" ref="C327:T327" si="98">IFERROR(365/(C156/((C25+B25)/2)),"")</f>
        <v/>
      </c>
      <c r="D327" s="48" t="str">
        <f t="shared" si="98"/>
        <v/>
      </c>
      <c r="E327" s="48" t="str">
        <f t="shared" si="98"/>
        <v/>
      </c>
      <c r="F327" s="48" t="str">
        <f t="shared" si="98"/>
        <v/>
      </c>
      <c r="G327" s="48" t="str">
        <f t="shared" si="98"/>
        <v/>
      </c>
      <c r="H327" s="48" t="str">
        <f t="shared" si="98"/>
        <v/>
      </c>
      <c r="I327" s="48" t="str">
        <f t="shared" si="98"/>
        <v/>
      </c>
      <c r="J327" s="48" t="str">
        <f t="shared" si="98"/>
        <v/>
      </c>
      <c r="K327" s="48" t="str">
        <f t="shared" si="98"/>
        <v/>
      </c>
      <c r="L327" s="48" t="str">
        <f t="shared" si="98"/>
        <v/>
      </c>
      <c r="M327" s="48">
        <f t="shared" si="98"/>
        <v>72.488796210955059</v>
      </c>
      <c r="N327" s="48">
        <f t="shared" si="98"/>
        <v>162.88757701406362</v>
      </c>
      <c r="O327" s="48">
        <f t="shared" si="98"/>
        <v>180.99906806589834</v>
      </c>
      <c r="P327" s="48">
        <f t="shared" si="98"/>
        <v>180.5289508608659</v>
      </c>
      <c r="Q327" s="48">
        <f t="shared" si="98"/>
        <v>176.4457544046841</v>
      </c>
      <c r="R327" s="48">
        <f t="shared" si="98"/>
        <v>187.4107902799098</v>
      </c>
      <c r="S327" s="48">
        <f t="shared" si="98"/>
        <v>182.4524473965154</v>
      </c>
      <c r="T327" s="48">
        <f t="shared" si="98"/>
        <v>190.32311794729148</v>
      </c>
      <c r="V327" s="1" t="s">
        <v>121</v>
      </c>
      <c r="X327" s="41" t="s">
        <v>122</v>
      </c>
      <c r="Y327" s="52">
        <f>(Y325/S247)-1</f>
        <v>0.31961253256174227</v>
      </c>
      <c r="Z327" s="52">
        <f>Z325/Y325-1</f>
        <v>1.1807392358962998E-2</v>
      </c>
      <c r="AA327" s="52">
        <f>AA325/Z325-1</f>
        <v>0.17971191325661851</v>
      </c>
      <c r="AB327" s="52">
        <f>AB325/AA325-1</f>
        <v>0.20646890359570169</v>
      </c>
    </row>
    <row r="328" spans="1:28" x14ac:dyDescent="0.25">
      <c r="C328" s="48" t="str">
        <f t="shared" ref="C328:T328" si="99">IFERROR(365/(C156/((C61+B61)/2)),"")</f>
        <v/>
      </c>
      <c r="D328" s="48" t="str">
        <f t="shared" si="99"/>
        <v/>
      </c>
      <c r="E328" s="48" t="str">
        <f t="shared" si="99"/>
        <v/>
      </c>
      <c r="F328" s="48" t="str">
        <f t="shared" si="99"/>
        <v/>
      </c>
      <c r="G328" s="48" t="str">
        <f t="shared" si="99"/>
        <v/>
      </c>
      <c r="H328" s="48" t="str">
        <f t="shared" si="99"/>
        <v/>
      </c>
      <c r="I328" s="48" t="str">
        <f t="shared" si="99"/>
        <v/>
      </c>
      <c r="J328" s="48" t="str">
        <f t="shared" si="99"/>
        <v/>
      </c>
      <c r="K328" s="48" t="str">
        <f t="shared" si="99"/>
        <v/>
      </c>
      <c r="L328" s="48" t="str">
        <f t="shared" si="99"/>
        <v/>
      </c>
      <c r="M328" s="48">
        <f t="shared" si="99"/>
        <v>24.642244317600547</v>
      </c>
      <c r="N328" s="48">
        <f t="shared" si="99"/>
        <v>56.501243434050174</v>
      </c>
      <c r="O328" s="48">
        <f t="shared" si="99"/>
        <v>61.847709722997031</v>
      </c>
      <c r="P328" s="48">
        <f t="shared" si="99"/>
        <v>59.790368971576477</v>
      </c>
      <c r="Q328" s="48">
        <f t="shared" si="99"/>
        <v>57.850547935098156</v>
      </c>
      <c r="R328" s="48">
        <f t="shared" si="99"/>
        <v>57.816363847067912</v>
      </c>
      <c r="S328" s="48">
        <f t="shared" si="99"/>
        <v>50.002061790476269</v>
      </c>
      <c r="T328" s="48">
        <f t="shared" si="99"/>
        <v>50.673951263772842</v>
      </c>
      <c r="V328" s="1" t="s">
        <v>123</v>
      </c>
      <c r="X328" s="53" t="s">
        <v>91</v>
      </c>
      <c r="Y328" s="53">
        <f>Y308</f>
        <v>3.44</v>
      </c>
      <c r="Z328" s="53">
        <f>Y328</f>
        <v>3.44</v>
      </c>
      <c r="AA328" s="53">
        <f t="shared" ref="AA328" si="100">Z328</f>
        <v>3.44</v>
      </c>
      <c r="AB328" s="53">
        <f>AA328</f>
        <v>3.44</v>
      </c>
    </row>
    <row r="329" spans="1:28" x14ac:dyDescent="0.25">
      <c r="C329" s="48" t="str">
        <f t="shared" ref="C329:R329" si="101">IFERROR(C326+C327-C328, "")</f>
        <v/>
      </c>
      <c r="D329" s="48" t="str">
        <f t="shared" si="101"/>
        <v/>
      </c>
      <c r="E329" s="48" t="str">
        <f t="shared" si="101"/>
        <v/>
      </c>
      <c r="F329" s="48" t="str">
        <f t="shared" si="101"/>
        <v/>
      </c>
      <c r="G329" s="48" t="str">
        <f t="shared" si="101"/>
        <v/>
      </c>
      <c r="H329" s="48" t="str">
        <f t="shared" si="101"/>
        <v/>
      </c>
      <c r="I329" s="48" t="str">
        <f t="shared" si="101"/>
        <v/>
      </c>
      <c r="J329" s="48" t="str">
        <f t="shared" si="101"/>
        <v/>
      </c>
      <c r="K329" s="48" t="str">
        <f t="shared" si="101"/>
        <v/>
      </c>
      <c r="L329" s="48" t="str">
        <f t="shared" si="101"/>
        <v/>
      </c>
      <c r="M329" s="48">
        <f t="shared" si="101"/>
        <v>56.190432652936295</v>
      </c>
      <c r="N329" s="48">
        <f t="shared" si="101"/>
        <v>123.84615067719272</v>
      </c>
      <c r="O329" s="48">
        <f t="shared" si="101"/>
        <v>137.34813232856979</v>
      </c>
      <c r="P329" s="48">
        <f t="shared" si="101"/>
        <v>138.909588606048</v>
      </c>
      <c r="Q329" s="48">
        <f t="shared" si="101"/>
        <v>136.27537947863621</v>
      </c>
      <c r="R329" s="48">
        <f t="shared" si="101"/>
        <v>145.90044450542999</v>
      </c>
      <c r="S329" s="48">
        <f>IFERROR(S326+S327-S328, "")</f>
        <v>149.60190112497932</v>
      </c>
      <c r="T329" s="48">
        <f>IFERROR(T326+T327-T328, "")</f>
        <v>158.30914892490657</v>
      </c>
      <c r="V329" s="1" t="s">
        <v>124</v>
      </c>
      <c r="X329" s="53" t="s">
        <v>125</v>
      </c>
      <c r="Y329" s="54">
        <f>Y325/S332</f>
        <v>0.2754350956676847</v>
      </c>
      <c r="Z329" s="54">
        <f>Z325/S332</f>
        <v>0.2786872659116616</v>
      </c>
      <c r="AA329" s="54">
        <f>AA325/S332</f>
        <v>0.32877068766890227</v>
      </c>
      <c r="AB329" s="54">
        <f>AB325/S332</f>
        <v>0.39665161108630542</v>
      </c>
    </row>
    <row r="330" spans="1:28" x14ac:dyDescent="0.25">
      <c r="C330" s="5" t="s">
        <v>126</v>
      </c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6"/>
      <c r="X330" s="53" t="s">
        <v>127</v>
      </c>
      <c r="Y330" s="55">
        <f>Y328/Y329</f>
        <v>12.489330713869505</v>
      </c>
      <c r="Z330" s="55">
        <f t="shared" ref="Z330:AB330" si="102">Z328/Z329</f>
        <v>12.343585160760135</v>
      </c>
      <c r="AA330" s="55">
        <f t="shared" si="102"/>
        <v>10.463219894665148</v>
      </c>
      <c r="AB330" s="55">
        <f t="shared" si="102"/>
        <v>8.6725980781444694</v>
      </c>
    </row>
    <row r="331" spans="1:28" x14ac:dyDescent="0.25">
      <c r="A331" s="1" t="s">
        <v>128</v>
      </c>
      <c r="B331" s="1" t="s">
        <v>129</v>
      </c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>
        <v>1856160000</v>
      </c>
      <c r="O331" s="56">
        <v>2165517966</v>
      </c>
      <c r="P331" s="56">
        <v>2422170022</v>
      </c>
      <c r="Q331" s="56">
        <v>2906740337</v>
      </c>
      <c r="R331" s="56">
        <v>3089131812</v>
      </c>
      <c r="S331" s="56">
        <v>3229535040</v>
      </c>
      <c r="T331" s="56">
        <v>3383286282</v>
      </c>
      <c r="V331" s="1" t="s">
        <v>130</v>
      </c>
      <c r="X331" s="53" t="s">
        <v>131</v>
      </c>
      <c r="Y331" s="57">
        <v>12</v>
      </c>
      <c r="Z331" s="58">
        <f>Y331</f>
        <v>12</v>
      </c>
      <c r="AA331" s="58">
        <f t="shared" ref="AA331:AB333" si="103">Z331</f>
        <v>12</v>
      </c>
      <c r="AB331" s="58">
        <f t="shared" si="103"/>
        <v>12</v>
      </c>
    </row>
    <row r="332" spans="1:28" x14ac:dyDescent="0.25">
      <c r="C332" s="7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>
        <v>1856.16</v>
      </c>
      <c r="O332" s="7">
        <v>2165.5179659999999</v>
      </c>
      <c r="P332" s="7">
        <v>2422.1700219999998</v>
      </c>
      <c r="Q332" s="7">
        <v>2906.7403370000002</v>
      </c>
      <c r="R332" s="7">
        <v>3089.1318120000001</v>
      </c>
      <c r="S332" s="7">
        <v>3229.5350400000002</v>
      </c>
      <c r="T332" s="7">
        <v>3383.286282</v>
      </c>
      <c r="V332" s="1" t="s">
        <v>132</v>
      </c>
      <c r="X332" s="53" t="s">
        <v>133</v>
      </c>
      <c r="Y332" s="57">
        <v>15</v>
      </c>
      <c r="Z332" s="58">
        <f>Y332</f>
        <v>15</v>
      </c>
      <c r="AA332" s="58">
        <f t="shared" si="103"/>
        <v>15</v>
      </c>
      <c r="AB332" s="58">
        <f t="shared" si="103"/>
        <v>15</v>
      </c>
    </row>
    <row r="333" spans="1:28" x14ac:dyDescent="0.25">
      <c r="C333" s="59" t="str">
        <f t="shared" ref="C333:T333" si="104">IFERROR(IF(ISBLANK(C122), IF(ISBLANK(C121), IF(ISBLANK(C120), IF(ISBLANK(C119), "",C119/C332),C120/C332),C121/C332),C122/C332),"")</f>
        <v/>
      </c>
      <c r="D333" s="59" t="str">
        <f t="shared" si="104"/>
        <v/>
      </c>
      <c r="E333" s="59" t="str">
        <f t="shared" si="104"/>
        <v/>
      </c>
      <c r="F333" s="59" t="str">
        <f t="shared" si="104"/>
        <v/>
      </c>
      <c r="G333" s="59" t="str">
        <f t="shared" si="104"/>
        <v/>
      </c>
      <c r="H333" s="59" t="str">
        <f t="shared" si="104"/>
        <v/>
      </c>
      <c r="I333" s="59" t="str">
        <f t="shared" si="104"/>
        <v/>
      </c>
      <c r="J333" s="59" t="str">
        <f t="shared" si="104"/>
        <v/>
      </c>
      <c r="K333" s="59" t="str">
        <f t="shared" si="104"/>
        <v/>
      </c>
      <c r="L333" s="59" t="str">
        <f t="shared" si="104"/>
        <v/>
      </c>
      <c r="M333" s="59" t="str">
        <f t="shared" si="104"/>
        <v/>
      </c>
      <c r="N333" s="59">
        <f t="shared" si="104"/>
        <v>3.4805021334367727</v>
      </c>
      <c r="O333" s="59">
        <f t="shared" si="104"/>
        <v>3.2739303165864388</v>
      </c>
      <c r="P333" s="59">
        <f t="shared" si="104"/>
        <v>4.4917341355816678</v>
      </c>
      <c r="Q333" s="59">
        <f t="shared" si="104"/>
        <v>3.9917400643964016</v>
      </c>
      <c r="R333" s="59">
        <f t="shared" si="104"/>
        <v>3.9414369508943441</v>
      </c>
      <c r="S333" s="59">
        <f t="shared" si="104"/>
        <v>3.9715378254573754</v>
      </c>
      <c r="T333" s="59">
        <f t="shared" si="104"/>
        <v>3.9629981067029316</v>
      </c>
      <c r="V333" s="1" t="s">
        <v>134</v>
      </c>
      <c r="X333" s="53" t="s">
        <v>135</v>
      </c>
      <c r="Y333" s="60"/>
      <c r="Z333" s="61">
        <f>Y333</f>
        <v>0</v>
      </c>
      <c r="AA333" s="61">
        <f t="shared" si="103"/>
        <v>0</v>
      </c>
      <c r="AB333" s="61">
        <f t="shared" si="103"/>
        <v>0</v>
      </c>
    </row>
    <row r="334" spans="1:28" x14ac:dyDescent="0.25">
      <c r="C334" s="59" t="str">
        <f t="shared" ref="C334:R334" si="105">IFERROR(C247/C332, "")</f>
        <v/>
      </c>
      <c r="D334" s="59" t="str">
        <f t="shared" si="105"/>
        <v/>
      </c>
      <c r="E334" s="59" t="str">
        <f t="shared" si="105"/>
        <v/>
      </c>
      <c r="F334" s="59" t="str">
        <f t="shared" si="105"/>
        <v/>
      </c>
      <c r="G334" s="59" t="str">
        <f t="shared" si="105"/>
        <v/>
      </c>
      <c r="H334" s="59" t="str">
        <f t="shared" si="105"/>
        <v/>
      </c>
      <c r="I334" s="59" t="str">
        <f>IFERROR(I247/I332, "")</f>
        <v/>
      </c>
      <c r="J334" s="59" t="str">
        <f t="shared" si="105"/>
        <v/>
      </c>
      <c r="K334" s="59" t="str">
        <f t="shared" si="105"/>
        <v/>
      </c>
      <c r="L334" s="59" t="str">
        <f t="shared" si="105"/>
        <v/>
      </c>
      <c r="M334" s="59" t="str">
        <f t="shared" si="105"/>
        <v/>
      </c>
      <c r="N334" s="59">
        <f t="shared" si="105"/>
        <v>0.39086657938970776</v>
      </c>
      <c r="O334" s="59">
        <f t="shared" si="105"/>
        <v>0.33556876987831002</v>
      </c>
      <c r="P334" s="59">
        <f t="shared" si="105"/>
        <v>0.75059255687543147</v>
      </c>
      <c r="Q334" s="59">
        <f t="shared" si="105"/>
        <v>0.26630124822188406</v>
      </c>
      <c r="R334" s="59">
        <f t="shared" si="105"/>
        <v>0.18946423643252422</v>
      </c>
      <c r="S334" s="59">
        <f>IFERROR(S247/S332, "")</f>
        <v>0.20872421932291524</v>
      </c>
      <c r="T334" s="59">
        <f>IFERROR(T247/T332, "")</f>
        <v>0.17767379402627803</v>
      </c>
      <c r="V334" s="1" t="s">
        <v>125</v>
      </c>
      <c r="X334" s="62" t="s">
        <v>136</v>
      </c>
      <c r="Y334" s="62"/>
      <c r="Z334" s="62"/>
      <c r="AA334" s="62"/>
      <c r="AB334" s="62"/>
    </row>
    <row r="335" spans="1:28" x14ac:dyDescent="0.25">
      <c r="C335" s="30" t="str">
        <f t="shared" ref="C335:T335" si="106">IFERROR((C334-B334)/B334,"")</f>
        <v/>
      </c>
      <c r="D335" s="30" t="str">
        <f t="shared" si="106"/>
        <v/>
      </c>
      <c r="E335" s="30" t="str">
        <f t="shared" si="106"/>
        <v/>
      </c>
      <c r="F335" s="30" t="str">
        <f t="shared" si="106"/>
        <v/>
      </c>
      <c r="G335" s="30" t="str">
        <f t="shared" si="106"/>
        <v/>
      </c>
      <c r="H335" s="30" t="str">
        <f t="shared" si="106"/>
        <v/>
      </c>
      <c r="I335" s="30" t="str">
        <f t="shared" si="106"/>
        <v/>
      </c>
      <c r="J335" s="30" t="str">
        <f t="shared" si="106"/>
        <v/>
      </c>
      <c r="K335" s="30" t="str">
        <f t="shared" si="106"/>
        <v/>
      </c>
      <c r="L335" s="30" t="str">
        <f t="shared" si="106"/>
        <v/>
      </c>
      <c r="M335" s="30" t="str">
        <f t="shared" si="106"/>
        <v/>
      </c>
      <c r="N335" s="30" t="str">
        <f t="shared" si="106"/>
        <v/>
      </c>
      <c r="O335" s="30">
        <f t="shared" si="106"/>
        <v>-0.14147489815511669</v>
      </c>
      <c r="P335" s="30">
        <f t="shared" si="106"/>
        <v>1.2367771504709</v>
      </c>
      <c r="Q335" s="30">
        <f t="shared" si="106"/>
        <v>-0.64521197847945155</v>
      </c>
      <c r="R335" s="30">
        <f t="shared" si="106"/>
        <v>-0.28853417812498838</v>
      </c>
      <c r="S335" s="30">
        <f t="shared" si="106"/>
        <v>0.10165497854921168</v>
      </c>
      <c r="T335" s="30">
        <f t="shared" si="106"/>
        <v>-0.14876292457752299</v>
      </c>
      <c r="V335" s="1" t="s">
        <v>137</v>
      </c>
      <c r="X335" s="37" t="s">
        <v>91</v>
      </c>
      <c r="Y335" s="63">
        <f>Y331*Y329</f>
        <v>3.3052211480122162</v>
      </c>
      <c r="Z335" s="63">
        <f>Z331*Z329</f>
        <v>3.3442471909399392</v>
      </c>
      <c r="AA335" s="63">
        <f>AA331*AA329</f>
        <v>3.9452482520268273</v>
      </c>
      <c r="AB335" s="63">
        <f>AB331*AB329</f>
        <v>4.7598193330356651</v>
      </c>
    </row>
    <row r="336" spans="1:28" x14ac:dyDescent="0.25">
      <c r="A336" s="1" t="s">
        <v>138</v>
      </c>
      <c r="B336" s="1" t="s">
        <v>139</v>
      </c>
      <c r="C336" s="64"/>
      <c r="D336" s="64"/>
      <c r="E336" s="64"/>
      <c r="F336" s="64"/>
      <c r="G336" s="64"/>
      <c r="H336" s="64"/>
      <c r="I336" s="64"/>
      <c r="J336" s="64"/>
      <c r="K336" s="64"/>
      <c r="L336" s="64"/>
      <c r="M336" s="64"/>
      <c r="N336" s="64">
        <v>1.1769241842999999E-2</v>
      </c>
      <c r="O336" s="64"/>
      <c r="P336" s="64">
        <v>1.8360292762000002E-2</v>
      </c>
      <c r="Q336" s="64">
        <v>6.0960385829999996E-3</v>
      </c>
      <c r="R336" s="64">
        <v>4.635109894E-3</v>
      </c>
      <c r="S336" s="64">
        <v>5.087301596E-3</v>
      </c>
      <c r="T336" s="64">
        <v>4.4444443999999998E-3</v>
      </c>
      <c r="V336" s="1" t="s">
        <v>140</v>
      </c>
      <c r="X336" s="37" t="s">
        <v>141</v>
      </c>
      <c r="Y336" s="65">
        <f>Y335/Y328-1</f>
        <v>-3.9179898833658022E-2</v>
      </c>
      <c r="Z336" s="65">
        <f>Z335/Z328-1</f>
        <v>-2.7835118912808321E-2</v>
      </c>
      <c r="AA336" s="65">
        <f>AA335/AA328-1</f>
        <v>0.14687449186826385</v>
      </c>
      <c r="AB336" s="65">
        <f>AB335/AB328-1</f>
        <v>0.38366841076618163</v>
      </c>
    </row>
    <row r="337" spans="1:28" x14ac:dyDescent="0.25">
      <c r="C337" s="66" t="str">
        <f t="shared" ref="C337:I337" si="107">IFERROR(C336/C345,"")</f>
        <v/>
      </c>
      <c r="D337" s="66" t="str">
        <f t="shared" si="107"/>
        <v/>
      </c>
      <c r="E337" s="66" t="str">
        <f t="shared" si="107"/>
        <v/>
      </c>
      <c r="F337" s="66" t="str">
        <f t="shared" si="107"/>
        <v/>
      </c>
      <c r="G337" s="66" t="str">
        <f t="shared" si="107"/>
        <v/>
      </c>
      <c r="H337" s="66" t="str">
        <f t="shared" si="107"/>
        <v/>
      </c>
      <c r="I337" s="66" t="str">
        <f t="shared" si="107"/>
        <v/>
      </c>
      <c r="J337" s="66" t="str">
        <f>IFERROR(J336/J345,"")</f>
        <v/>
      </c>
      <c r="K337" s="66" t="str">
        <f>IFERROR(K336/K345,"")</f>
        <v/>
      </c>
      <c r="L337" s="66" t="str">
        <f>IFERROR(L336/L345,"")</f>
        <v/>
      </c>
      <c r="M337" s="66" t="str">
        <f>IFERROR(M336/M345,"")</f>
        <v/>
      </c>
      <c r="N337" s="66">
        <f t="shared" ref="N337:R337" si="108">IFERROR(N336/N345,"")</f>
        <v>2.12206345275284E-3</v>
      </c>
      <c r="O337" s="66">
        <f t="shared" si="108"/>
        <v>0</v>
      </c>
      <c r="P337" s="66">
        <f t="shared" si="108"/>
        <v>1.2151616226449553E-3</v>
      </c>
      <c r="Q337" s="66">
        <f t="shared" si="108"/>
        <v>4.4635594531828291E-4</v>
      </c>
      <c r="R337" s="66">
        <f t="shared" si="108"/>
        <v>4.2817306629427601E-4</v>
      </c>
      <c r="S337" s="66">
        <f>IFERROR(S336/S345,"")</f>
        <v>5.1798208028510414E-4</v>
      </c>
      <c r="T337" s="66">
        <f>IFERROR(T336/T345,"")</f>
        <v>1.1144164790662949E-3</v>
      </c>
      <c r="V337" s="1" t="s">
        <v>135</v>
      </c>
      <c r="X337" s="37" t="s">
        <v>142</v>
      </c>
      <c r="Y337" s="65"/>
      <c r="Z337" s="65"/>
      <c r="AA337" s="65">
        <f>_xlfn.RRI(AA310-Y310,AA328,AA335)</f>
        <v>7.0922262289968341E-2</v>
      </c>
      <c r="AB337" s="65">
        <f>_xlfn.RRI(AB310-Y310,AB328,AB335)</f>
        <v>0.11432192432093569</v>
      </c>
    </row>
    <row r="338" spans="1:28" x14ac:dyDescent="0.25">
      <c r="C338" s="66" t="str">
        <f t="shared" ref="C338:R338" si="109">IFERROR(C336*C332/C247,"")</f>
        <v/>
      </c>
      <c r="D338" s="66" t="str">
        <f t="shared" si="109"/>
        <v/>
      </c>
      <c r="E338" s="66" t="str">
        <f t="shared" si="109"/>
        <v/>
      </c>
      <c r="F338" s="66" t="str">
        <f t="shared" si="109"/>
        <v/>
      </c>
      <c r="G338" s="66" t="str">
        <f t="shared" si="109"/>
        <v/>
      </c>
      <c r="H338" s="66" t="str">
        <f t="shared" si="109"/>
        <v/>
      </c>
      <c r="I338" s="66" t="str">
        <f t="shared" si="109"/>
        <v/>
      </c>
      <c r="J338" s="66" t="str">
        <f t="shared" si="109"/>
        <v/>
      </c>
      <c r="K338" s="66" t="str">
        <f t="shared" si="109"/>
        <v/>
      </c>
      <c r="L338" s="66" t="str">
        <f t="shared" si="109"/>
        <v/>
      </c>
      <c r="M338" s="66">
        <f t="shared" si="109"/>
        <v>0</v>
      </c>
      <c r="N338" s="66">
        <f t="shared" si="109"/>
        <v>3.0110637397999816E-2</v>
      </c>
      <c r="O338" s="66">
        <f t="shared" si="109"/>
        <v>0</v>
      </c>
      <c r="P338" s="66">
        <f t="shared" si="109"/>
        <v>2.4461064253594882E-2</v>
      </c>
      <c r="Q338" s="66">
        <f t="shared" si="109"/>
        <v>2.2891513365798186E-2</v>
      </c>
      <c r="R338" s="66">
        <f t="shared" si="109"/>
        <v>2.4464299866168927E-2</v>
      </c>
      <c r="S338" s="66">
        <f>IFERROR(S336*S332/S247,"")</f>
        <v>2.4373317157456866E-2</v>
      </c>
      <c r="T338" s="66">
        <f>IFERROR(T336*T332/T247,"")</f>
        <v>2.5014631022865785E-2</v>
      </c>
      <c r="V338" s="1" t="s">
        <v>143</v>
      </c>
      <c r="X338" s="37" t="s">
        <v>144</v>
      </c>
      <c r="Y338" s="65"/>
      <c r="Z338" s="65"/>
      <c r="AA338" s="65">
        <f>AA337+AA333</f>
        <v>7.0922262289968341E-2</v>
      </c>
      <c r="AB338" s="65">
        <f>AB337+AB333</f>
        <v>0.11432192432093569</v>
      </c>
    </row>
    <row r="339" spans="1:28" x14ac:dyDescent="0.25">
      <c r="C339" s="7" t="str">
        <f>IF(AND(ISBLANK(C332), ISBLANK(C345)), "", C332*C345)</f>
        <v/>
      </c>
      <c r="D339" s="7" t="str">
        <f t="shared" ref="D339:Q339" si="110">IF(AND(ISBLANK(D332), ISBLANK(D345)), "", D332*D345)</f>
        <v/>
      </c>
      <c r="E339" s="7" t="str">
        <f t="shared" si="110"/>
        <v/>
      </c>
      <c r="F339" s="7" t="str">
        <f t="shared" si="110"/>
        <v/>
      </c>
      <c r="G339" s="7" t="str">
        <f t="shared" si="110"/>
        <v/>
      </c>
      <c r="H339" s="7" t="str">
        <f t="shared" si="110"/>
        <v/>
      </c>
      <c r="I339" s="7" t="str">
        <f>IF(AND(ISBLANK(I332), ISBLANK(I345)), "", I332*I345)</f>
        <v/>
      </c>
      <c r="J339" s="7" t="str">
        <f t="shared" si="110"/>
        <v/>
      </c>
      <c r="K339" s="7" t="str">
        <f t="shared" si="110"/>
        <v/>
      </c>
      <c r="L339" s="7" t="str">
        <f t="shared" si="110"/>
        <v/>
      </c>
      <c r="M339" s="7" t="str">
        <f t="shared" si="110"/>
        <v/>
      </c>
      <c r="N339" s="7">
        <f t="shared" si="110"/>
        <v>10294.506467732503</v>
      </c>
      <c r="O339" s="7">
        <f t="shared" si="110"/>
        <v>13775.46912966504</v>
      </c>
      <c r="P339" s="7">
        <f t="shared" si="110"/>
        <v>36597.395683433038</v>
      </c>
      <c r="Q339" s="7">
        <f t="shared" si="110"/>
        <v>39698.365017809076</v>
      </c>
      <c r="R339" s="7">
        <f>IF(AND(ISBLANK(R332), ISBLANK(R345)), "", R332*R345)</f>
        <v>33440.836317879257</v>
      </c>
      <c r="S339" s="7">
        <f>IF(AND(ISBLANK(S332), ISBLANK(S345)), "", S332*S345)</f>
        <v>31718.508011487284</v>
      </c>
      <c r="T339" s="7">
        <f>IF(AND(ISBLANK(T332), ISBLANK(T345)), "", T332*T345)</f>
        <v>13493.005579233904</v>
      </c>
      <c r="V339" s="1" t="s">
        <v>145</v>
      </c>
      <c r="X339" s="62" t="s">
        <v>146</v>
      </c>
      <c r="Y339" s="62"/>
      <c r="Z339" s="62"/>
      <c r="AA339" s="62"/>
      <c r="AB339" s="62"/>
    </row>
    <row r="340" spans="1:28" x14ac:dyDescent="0.25">
      <c r="C340" s="67" t="str">
        <f t="shared" ref="C340:R340" si="111">IFERROR(C345/C333,"")</f>
        <v/>
      </c>
      <c r="D340" s="67" t="str">
        <f t="shared" si="111"/>
        <v/>
      </c>
      <c r="E340" s="67" t="str">
        <f t="shared" si="111"/>
        <v/>
      </c>
      <c r="F340" s="67" t="str">
        <f t="shared" si="111"/>
        <v/>
      </c>
      <c r="G340" s="67" t="str">
        <f t="shared" si="111"/>
        <v/>
      </c>
      <c r="H340" s="67" t="str">
        <f t="shared" si="111"/>
        <v/>
      </c>
      <c r="I340" s="67" t="str">
        <f t="shared" si="111"/>
        <v/>
      </c>
      <c r="J340" s="67" t="str">
        <f t="shared" si="111"/>
        <v/>
      </c>
      <c r="K340" s="67" t="str">
        <f t="shared" si="111"/>
        <v/>
      </c>
      <c r="L340" s="67" t="str">
        <f t="shared" si="111"/>
        <v/>
      </c>
      <c r="M340" s="67" t="str">
        <f t="shared" si="111"/>
        <v/>
      </c>
      <c r="N340" s="67">
        <f t="shared" si="111"/>
        <v>1.5934858709603494</v>
      </c>
      <c r="O340" s="67">
        <f t="shared" si="111"/>
        <v>1.943010623795306</v>
      </c>
      <c r="P340" s="67">
        <f t="shared" si="111"/>
        <v>3.3638104404946887</v>
      </c>
      <c r="Q340" s="67">
        <f t="shared" si="111"/>
        <v>3.4214021997854847</v>
      </c>
      <c r="R340" s="67">
        <f t="shared" si="111"/>
        <v>2.7465411263981139</v>
      </c>
      <c r="S340" s="67">
        <f>IFERROR(S345/S333,"")</f>
        <v>2.4729426597945436</v>
      </c>
      <c r="T340" s="67">
        <f>IFERROR(T345/T333,"")</f>
        <v>1.0063431325450474</v>
      </c>
      <c r="V340" s="1" t="s">
        <v>147</v>
      </c>
      <c r="X340" s="53" t="s">
        <v>91</v>
      </c>
      <c r="Y340" s="54">
        <f>Y332*Y329</f>
        <v>4.1315264350152709</v>
      </c>
      <c r="Z340" s="54">
        <f>Z332*Z329</f>
        <v>4.1803089886749243</v>
      </c>
      <c r="AA340" s="54">
        <f>AA332*AA329</f>
        <v>4.9315603150335345</v>
      </c>
      <c r="AB340" s="54">
        <f>AB332*AB329</f>
        <v>5.9497741662945813</v>
      </c>
    </row>
    <row r="341" spans="1:28" x14ac:dyDescent="0.25">
      <c r="C341" s="67" t="str">
        <f t="shared" ref="C341:R341" si="112">IFERROR(C345/C334,"")</f>
        <v/>
      </c>
      <c r="D341" s="67" t="str">
        <f t="shared" si="112"/>
        <v/>
      </c>
      <c r="E341" s="67" t="str">
        <f t="shared" si="112"/>
        <v/>
      </c>
      <c r="F341" s="67" t="str">
        <f t="shared" si="112"/>
        <v/>
      </c>
      <c r="G341" s="67" t="str">
        <f t="shared" si="112"/>
        <v/>
      </c>
      <c r="H341" s="67" t="str">
        <f t="shared" si="112"/>
        <v/>
      </c>
      <c r="I341" s="67" t="str">
        <f t="shared" si="112"/>
        <v/>
      </c>
      <c r="J341" s="67" t="str">
        <f t="shared" si="112"/>
        <v/>
      </c>
      <c r="K341" s="67" t="str">
        <f t="shared" si="112"/>
        <v/>
      </c>
      <c r="L341" s="67" t="str">
        <f t="shared" si="112"/>
        <v/>
      </c>
      <c r="M341" s="67" t="str">
        <f t="shared" si="112"/>
        <v/>
      </c>
      <c r="N341" s="67">
        <f t="shared" si="112"/>
        <v>14.18932000310306</v>
      </c>
      <c r="O341" s="67">
        <f t="shared" si="112"/>
        <v>18.956714562561416</v>
      </c>
      <c r="P341" s="67">
        <f t="shared" si="112"/>
        <v>20.129885438903372</v>
      </c>
      <c r="Q341" s="67">
        <f t="shared" si="112"/>
        <v>51.285333164936212</v>
      </c>
      <c r="R341" s="67">
        <f t="shared" si="112"/>
        <v>57.136475392768006</v>
      </c>
      <c r="S341" s="67">
        <f>IFERROR(S345/S334,"")</f>
        <v>47.054363625941406</v>
      </c>
      <c r="T341" s="67">
        <f>IFERROR(T345/T334,"")</f>
        <v>22.446393689210424</v>
      </c>
      <c r="V341" s="1" t="s">
        <v>148</v>
      </c>
      <c r="X341" s="53" t="s">
        <v>141</v>
      </c>
      <c r="Y341" s="61">
        <f>Y340/Y328-1</f>
        <v>0.20102512645792769</v>
      </c>
      <c r="Z341" s="61">
        <f>Z340/Z328-1</f>
        <v>0.21520610135898965</v>
      </c>
      <c r="AA341" s="61">
        <f>AA340/AA328-1</f>
        <v>0.43359311483532981</v>
      </c>
      <c r="AB341" s="61">
        <f>AB340/AB328-1</f>
        <v>0.72958551345772715</v>
      </c>
    </row>
    <row r="342" spans="1:28" x14ac:dyDescent="0.25">
      <c r="C342" s="68" t="str">
        <f t="shared" ref="C342:T342" si="113">IFERROR(((C339/1000)+C97-(C7+C13))/C211, "")</f>
        <v/>
      </c>
      <c r="D342" s="68" t="str">
        <f t="shared" si="113"/>
        <v/>
      </c>
      <c r="E342" s="68" t="str">
        <f t="shared" si="113"/>
        <v/>
      </c>
      <c r="F342" s="68" t="str">
        <f t="shared" si="113"/>
        <v/>
      </c>
      <c r="G342" s="68" t="str">
        <f t="shared" si="113"/>
        <v/>
      </c>
      <c r="H342" s="68" t="str">
        <f t="shared" si="113"/>
        <v/>
      </c>
      <c r="I342" s="68" t="str">
        <f t="shared" si="113"/>
        <v/>
      </c>
      <c r="J342" s="68" t="str">
        <f t="shared" si="113"/>
        <v/>
      </c>
      <c r="K342" s="68" t="str">
        <f t="shared" si="113"/>
        <v/>
      </c>
      <c r="L342" s="68" t="str">
        <f t="shared" si="113"/>
        <v/>
      </c>
      <c r="M342" s="68" t="str">
        <f t="shared" si="113"/>
        <v/>
      </c>
      <c r="N342" s="68">
        <f t="shared" si="113"/>
        <v>5.5716377156850054</v>
      </c>
      <c r="O342" s="68">
        <f t="shared" si="113"/>
        <v>6.2355953774790445</v>
      </c>
      <c r="P342" s="68">
        <f t="shared" si="113"/>
        <v>3.7671081073379717</v>
      </c>
      <c r="Q342" s="68">
        <f t="shared" si="113"/>
        <v>7.5904061118952741</v>
      </c>
      <c r="R342" s="68">
        <f t="shared" si="113"/>
        <v>7.7285678680526981</v>
      </c>
      <c r="S342" s="68">
        <f t="shared" si="113"/>
        <v>6.9489641955479957</v>
      </c>
      <c r="T342" s="68">
        <f t="shared" si="113"/>
        <v>7.4211341202742656</v>
      </c>
      <c r="V342" s="1" t="s">
        <v>149</v>
      </c>
      <c r="X342" s="53" t="s">
        <v>142</v>
      </c>
      <c r="Y342" s="53"/>
      <c r="Z342" s="53"/>
      <c r="AA342" s="61">
        <f>_xlfn.RRI(AA310-Y310,AA328,AA340)</f>
        <v>0.19732748854911453</v>
      </c>
      <c r="AB342" s="61">
        <f>_xlfn.RRI(AB310-Y310,AB328,AB340)</f>
        <v>0.20036690481005381</v>
      </c>
    </row>
    <row r="343" spans="1:28" x14ac:dyDescent="0.25">
      <c r="A343" s="1" t="s">
        <v>128</v>
      </c>
      <c r="B343" s="1" t="s">
        <v>150</v>
      </c>
      <c r="C343" s="68"/>
      <c r="D343" s="68"/>
      <c r="E343" s="68"/>
      <c r="F343" s="68"/>
      <c r="G343" s="68"/>
      <c r="H343" s="68"/>
      <c r="I343" s="68"/>
      <c r="J343" s="68"/>
      <c r="K343" s="68"/>
      <c r="L343" s="68"/>
      <c r="M343" s="68"/>
      <c r="N343" s="68">
        <v>7.0268948101098498</v>
      </c>
      <c r="O343" s="68">
        <v>9.9779632344804998</v>
      </c>
      <c r="P343" s="68">
        <v>21.170865648653798</v>
      </c>
      <c r="Q343" s="68">
        <v>19.250766893646801</v>
      </c>
      <c r="R343" s="68">
        <v>13.302032059558501</v>
      </c>
      <c r="S343" s="68">
        <v>11.563672049999999</v>
      </c>
      <c r="T343" s="68">
        <v>8.6727540375000007</v>
      </c>
      <c r="V343" s="1" t="s">
        <v>151</v>
      </c>
      <c r="X343" s="53" t="s">
        <v>144</v>
      </c>
      <c r="Y343" s="53"/>
      <c r="Z343" s="53"/>
      <c r="AA343" s="69">
        <f>AA342+AA333</f>
        <v>0.19732748854911453</v>
      </c>
      <c r="AB343" s="69">
        <f>AB342+AB333</f>
        <v>0.20036690481005381</v>
      </c>
    </row>
    <row r="344" spans="1:28" x14ac:dyDescent="0.25">
      <c r="A344" s="1" t="s">
        <v>128</v>
      </c>
      <c r="B344" s="1" t="s">
        <v>152</v>
      </c>
      <c r="C344" s="68"/>
      <c r="D344" s="68"/>
      <c r="E344" s="68"/>
      <c r="F344" s="68"/>
      <c r="G344" s="68"/>
      <c r="H344" s="68"/>
      <c r="I344" s="68"/>
      <c r="J344" s="68"/>
      <c r="K344" s="68"/>
      <c r="L344" s="68"/>
      <c r="M344" s="68"/>
      <c r="N344" s="68">
        <v>4.2215840913450702</v>
      </c>
      <c r="O344" s="68">
        <v>2.4658915509416799</v>
      </c>
      <c r="P344" s="68">
        <v>8.5162233975820794</v>
      </c>
      <c r="Q344" s="68">
        <v>10.079800691094</v>
      </c>
      <c r="R344" s="68">
        <v>7.5493341203249997</v>
      </c>
      <c r="S344" s="68">
        <v>7.9385526375</v>
      </c>
      <c r="T344" s="68">
        <v>2.17299</v>
      </c>
      <c r="V344" s="1" t="s">
        <v>153</v>
      </c>
      <c r="X344" s="44" t="s">
        <v>154</v>
      </c>
      <c r="Y344" s="70">
        <f>Y341</f>
        <v>0.20102512645792769</v>
      </c>
      <c r="Z344" s="70">
        <f t="shared" ref="Z344:AB344" si="114">Z341</f>
        <v>0.21520610135898965</v>
      </c>
      <c r="AA344" s="70">
        <f t="shared" si="114"/>
        <v>0.43359311483532981</v>
      </c>
      <c r="AB344" s="70">
        <f t="shared" si="114"/>
        <v>0.72958551345772715</v>
      </c>
    </row>
    <row r="345" spans="1:28" x14ac:dyDescent="0.25">
      <c r="A345" s="1" t="s">
        <v>128</v>
      </c>
      <c r="B345" s="1" t="s">
        <v>155</v>
      </c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>
        <v>5.5461309734788502</v>
      </c>
      <c r="O345" s="71">
        <v>6.3612813866929798</v>
      </c>
      <c r="P345" s="71">
        <v>15.109342181196</v>
      </c>
      <c r="Q345" s="71">
        <v>13.6573482372977</v>
      </c>
      <c r="R345" s="71">
        <v>10.8253186827365</v>
      </c>
      <c r="S345" s="71">
        <v>9.8213853135611995</v>
      </c>
      <c r="T345" s="71">
        <v>3.9881359289695202</v>
      </c>
      <c r="V345" s="1" t="s">
        <v>91</v>
      </c>
      <c r="X345" s="44" t="s">
        <v>156</v>
      </c>
      <c r="Y345" s="70">
        <f>Y336</f>
        <v>-3.9179898833658022E-2</v>
      </c>
      <c r="Z345" s="70">
        <f t="shared" ref="Z345:AB345" si="115">Z336</f>
        <v>-2.7835118912808321E-2</v>
      </c>
      <c r="AA345" s="70">
        <f t="shared" si="115"/>
        <v>0.14687449186826385</v>
      </c>
      <c r="AB345" s="70">
        <f t="shared" si="115"/>
        <v>0.38366841076618163</v>
      </c>
    </row>
    <row r="347" spans="1:28" x14ac:dyDescent="0.25">
      <c r="C347" s="1">
        <v>2008</v>
      </c>
      <c r="D347" s="1">
        <v>2009</v>
      </c>
      <c r="E347" s="1">
        <v>2010</v>
      </c>
      <c r="F347" s="1">
        <v>2011</v>
      </c>
      <c r="G347" s="1">
        <v>2012</v>
      </c>
      <c r="H347" s="1">
        <v>2013</v>
      </c>
      <c r="I347" s="1">
        <v>2014</v>
      </c>
      <c r="J347" s="1">
        <v>2015</v>
      </c>
      <c r="K347" s="1">
        <v>2016</v>
      </c>
      <c r="L347" s="1">
        <v>2017</v>
      </c>
      <c r="M347" s="1">
        <v>2018</v>
      </c>
      <c r="N347" s="1">
        <v>2019</v>
      </c>
      <c r="O347" s="1">
        <v>2020</v>
      </c>
      <c r="P347" s="1">
        <v>2021</v>
      </c>
      <c r="Q347" s="1">
        <v>2022</v>
      </c>
      <c r="R347" s="1">
        <v>2023</v>
      </c>
      <c r="S347" s="1">
        <v>2024</v>
      </c>
      <c r="T347" s="1">
        <v>2025</v>
      </c>
      <c r="U347" s="1">
        <v>2026</v>
      </c>
      <c r="AA347" s="1" t="s">
        <v>157</v>
      </c>
    </row>
    <row r="348" spans="1:28" x14ac:dyDescent="0.25">
      <c r="C348" s="1">
        <v>2551</v>
      </c>
      <c r="D348" s="1">
        <v>2552</v>
      </c>
      <c r="E348" s="1">
        <v>2553</v>
      </c>
      <c r="F348" s="1">
        <v>2554</v>
      </c>
      <c r="G348" s="1">
        <v>2555</v>
      </c>
      <c r="H348" s="1">
        <v>2556</v>
      </c>
      <c r="I348" s="1">
        <v>2557</v>
      </c>
      <c r="J348" s="1">
        <v>2558</v>
      </c>
      <c r="K348" s="1">
        <v>2559</v>
      </c>
      <c r="L348" s="1">
        <v>2560</v>
      </c>
      <c r="M348" s="1">
        <v>2561</v>
      </c>
      <c r="N348" s="72">
        <v>2562</v>
      </c>
      <c r="O348" s="1">
        <v>2563</v>
      </c>
      <c r="P348" s="1">
        <v>2564</v>
      </c>
      <c r="Q348" s="1">
        <v>2565</v>
      </c>
      <c r="R348" s="1">
        <v>2566</v>
      </c>
      <c r="S348" s="1">
        <v>2567</v>
      </c>
      <c r="T348" s="1">
        <v>2568</v>
      </c>
      <c r="U348" s="1">
        <v>2569</v>
      </c>
      <c r="V348" s="73" t="s">
        <v>158</v>
      </c>
      <c r="AA348" s="74" t="s">
        <v>159</v>
      </c>
      <c r="AB348" s="75">
        <f>(AB341)/(-1*Y336)</f>
        <v>18.621424127592867</v>
      </c>
    </row>
    <row r="349" spans="1:28" x14ac:dyDescent="0.25">
      <c r="C349" s="76">
        <v>2</v>
      </c>
      <c r="D349" s="76">
        <v>2</v>
      </c>
      <c r="E349" s="76">
        <v>3</v>
      </c>
      <c r="F349" s="76">
        <v>3</v>
      </c>
      <c r="G349" s="76">
        <v>4</v>
      </c>
      <c r="H349" s="76">
        <v>5</v>
      </c>
      <c r="I349" s="76">
        <v>6</v>
      </c>
      <c r="J349" s="76">
        <v>8</v>
      </c>
      <c r="K349" s="76">
        <v>8</v>
      </c>
      <c r="L349" s="76">
        <v>8</v>
      </c>
      <c r="M349" s="76">
        <v>8</v>
      </c>
      <c r="N349" s="76">
        <v>10</v>
      </c>
      <c r="O349" s="76">
        <v>12</v>
      </c>
      <c r="P349" s="76">
        <v>16</v>
      </c>
      <c r="Q349" s="76">
        <v>21</v>
      </c>
      <c r="R349" s="76">
        <v>24</v>
      </c>
      <c r="S349" s="76">
        <v>24</v>
      </c>
      <c r="T349" s="76">
        <v>27</v>
      </c>
      <c r="U349" s="1">
        <v>29</v>
      </c>
      <c r="V349" s="77" t="s">
        <v>160</v>
      </c>
    </row>
    <row r="350" spans="1:28" x14ac:dyDescent="0.25">
      <c r="C350" s="78"/>
      <c r="D350" s="78">
        <f t="shared" ref="D350:N350" si="116">D349-C349</f>
        <v>0</v>
      </c>
      <c r="E350" s="78">
        <f t="shared" si="116"/>
        <v>1</v>
      </c>
      <c r="F350" s="78">
        <f t="shared" si="116"/>
        <v>0</v>
      </c>
      <c r="G350" s="78">
        <f t="shared" si="116"/>
        <v>1</v>
      </c>
      <c r="H350" s="78">
        <f t="shared" si="116"/>
        <v>1</v>
      </c>
      <c r="I350" s="78">
        <f t="shared" si="116"/>
        <v>1</v>
      </c>
      <c r="J350" s="78">
        <f t="shared" si="116"/>
        <v>2</v>
      </c>
      <c r="K350" s="78">
        <f t="shared" si="116"/>
        <v>0</v>
      </c>
      <c r="L350" s="78">
        <f t="shared" si="116"/>
        <v>0</v>
      </c>
      <c r="M350" s="78">
        <f t="shared" si="116"/>
        <v>0</v>
      </c>
      <c r="N350" s="78">
        <f t="shared" si="116"/>
        <v>2</v>
      </c>
      <c r="O350" s="78">
        <f>O349-N349</f>
        <v>2</v>
      </c>
      <c r="P350" s="78">
        <f t="shared" ref="P350:U350" si="117">P349-O349</f>
        <v>4</v>
      </c>
      <c r="Q350" s="78">
        <f t="shared" si="117"/>
        <v>5</v>
      </c>
      <c r="R350" s="78">
        <f t="shared" si="117"/>
        <v>3</v>
      </c>
      <c r="S350" s="78">
        <f t="shared" si="117"/>
        <v>0</v>
      </c>
      <c r="T350" s="78">
        <f t="shared" si="117"/>
        <v>3</v>
      </c>
      <c r="U350" s="1">
        <f t="shared" si="117"/>
        <v>2</v>
      </c>
      <c r="V350" s="79" t="s">
        <v>161</v>
      </c>
    </row>
    <row r="351" spans="1:28" x14ac:dyDescent="0.25"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6">
        <v>5</v>
      </c>
      <c r="O351" s="76">
        <v>11</v>
      </c>
      <c r="P351" s="76">
        <v>10</v>
      </c>
      <c r="Q351" s="76">
        <v>8</v>
      </c>
      <c r="R351" s="76">
        <v>11</v>
      </c>
      <c r="S351" s="76">
        <v>15</v>
      </c>
      <c r="T351" s="76">
        <v>23</v>
      </c>
      <c r="U351" s="1">
        <v>43</v>
      </c>
      <c r="V351" s="77" t="s">
        <v>162</v>
      </c>
    </row>
    <row r="352" spans="1:28" x14ac:dyDescent="0.25"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>
        <f>O351-N351</f>
        <v>6</v>
      </c>
      <c r="P352" s="78">
        <f t="shared" ref="P352:U352" si="118">P351-O351</f>
        <v>-1</v>
      </c>
      <c r="Q352" s="78">
        <f t="shared" si="118"/>
        <v>-2</v>
      </c>
      <c r="R352" s="78">
        <f t="shared" si="118"/>
        <v>3</v>
      </c>
      <c r="S352" s="78">
        <f t="shared" si="118"/>
        <v>4</v>
      </c>
      <c r="T352" s="78">
        <f t="shared" si="118"/>
        <v>8</v>
      </c>
      <c r="U352" s="1">
        <f t="shared" si="118"/>
        <v>20</v>
      </c>
      <c r="V352" s="79" t="s">
        <v>161</v>
      </c>
    </row>
    <row r="353" spans="3:22" x14ac:dyDescent="0.25">
      <c r="D353" s="80">
        <f t="shared" ref="D353:U353" si="119">D349/C349-1</f>
        <v>0</v>
      </c>
      <c r="E353" s="80">
        <f t="shared" si="119"/>
        <v>0.5</v>
      </c>
      <c r="F353" s="80">
        <f t="shared" si="119"/>
        <v>0</v>
      </c>
      <c r="G353" s="80">
        <f t="shared" si="119"/>
        <v>0.33333333333333326</v>
      </c>
      <c r="H353" s="80">
        <f t="shared" si="119"/>
        <v>0.25</v>
      </c>
      <c r="I353" s="80">
        <f t="shared" si="119"/>
        <v>0.19999999999999996</v>
      </c>
      <c r="J353" s="80">
        <f t="shared" si="119"/>
        <v>0.33333333333333326</v>
      </c>
      <c r="K353" s="80">
        <f t="shared" si="119"/>
        <v>0</v>
      </c>
      <c r="L353" s="80">
        <f t="shared" si="119"/>
        <v>0</v>
      </c>
      <c r="M353" s="80">
        <f t="shared" si="119"/>
        <v>0</v>
      </c>
      <c r="N353" s="80">
        <f t="shared" si="119"/>
        <v>0.25</v>
      </c>
      <c r="O353" s="80">
        <f t="shared" si="119"/>
        <v>0.19999999999999996</v>
      </c>
      <c r="P353" s="80">
        <f t="shared" si="119"/>
        <v>0.33333333333333326</v>
      </c>
      <c r="Q353" s="80">
        <f t="shared" si="119"/>
        <v>0.3125</v>
      </c>
      <c r="R353" s="80">
        <f t="shared" si="119"/>
        <v>0.14285714285714279</v>
      </c>
      <c r="S353" s="80">
        <f t="shared" si="119"/>
        <v>0</v>
      </c>
      <c r="T353" s="80">
        <f t="shared" si="119"/>
        <v>0.125</v>
      </c>
      <c r="U353" s="80">
        <f t="shared" si="119"/>
        <v>7.4074074074074181E-2</v>
      </c>
      <c r="V353" s="1" t="s">
        <v>163</v>
      </c>
    </row>
    <row r="354" spans="3:22" x14ac:dyDescent="0.25">
      <c r="M354" s="80"/>
      <c r="N354" s="80"/>
      <c r="O354" s="80">
        <f>O351/N351-1</f>
        <v>1.2000000000000002</v>
      </c>
      <c r="P354" s="80">
        <f t="shared" ref="P354:T354" si="120">P351/O351-1</f>
        <v>-9.0909090909090939E-2</v>
      </c>
      <c r="Q354" s="80">
        <f t="shared" si="120"/>
        <v>-0.19999999999999996</v>
      </c>
      <c r="R354" s="80">
        <f t="shared" si="120"/>
        <v>0.375</v>
      </c>
      <c r="S354" s="80">
        <f t="shared" si="120"/>
        <v>0.36363636363636354</v>
      </c>
      <c r="T354" s="80">
        <f t="shared" si="120"/>
        <v>0.53333333333333344</v>
      </c>
      <c r="U354" s="80">
        <f>U351/T351-1</f>
        <v>0.86956521739130443</v>
      </c>
      <c r="V354" s="1" t="s">
        <v>164</v>
      </c>
    </row>
    <row r="355" spans="3:22" x14ac:dyDescent="0.25">
      <c r="O355" s="80"/>
      <c r="P355" s="80"/>
      <c r="Q355" s="80"/>
      <c r="R355" s="80"/>
      <c r="S355" s="80"/>
      <c r="T355" s="80"/>
      <c r="U355" s="80"/>
    </row>
    <row r="356" spans="3:22" x14ac:dyDescent="0.25">
      <c r="C356" s="81"/>
      <c r="D356" s="81"/>
      <c r="E356" s="81"/>
      <c r="F356" s="81"/>
      <c r="G356" s="81"/>
      <c r="H356" s="81"/>
      <c r="I356" s="81"/>
      <c r="J356" s="81"/>
      <c r="K356" s="81">
        <v>0.114</v>
      </c>
      <c r="L356" s="81">
        <v>0.14299999999999999</v>
      </c>
      <c r="M356" s="81">
        <v>0.14399999999999999</v>
      </c>
      <c r="N356" s="81">
        <v>0.16</v>
      </c>
      <c r="O356" s="81">
        <v>0.16500000000000001</v>
      </c>
      <c r="P356" s="82">
        <v>0.155</v>
      </c>
      <c r="Q356" s="82">
        <v>0.2</v>
      </c>
      <c r="R356" s="82">
        <v>0.2</v>
      </c>
      <c r="S356" s="82">
        <v>0.19</v>
      </c>
      <c r="T356" s="82">
        <v>0.18</v>
      </c>
      <c r="V356" s="1" t="s">
        <v>165</v>
      </c>
    </row>
    <row r="358" spans="3:22" x14ac:dyDescent="0.25">
      <c r="O358" s="83"/>
      <c r="P358" s="83"/>
      <c r="Q358" s="83"/>
      <c r="R358" s="83"/>
      <c r="S358" s="83"/>
      <c r="T358" s="83"/>
    </row>
    <row r="360" spans="3:22" x14ac:dyDescent="0.25">
      <c r="V360" s="84" t="s">
        <v>166</v>
      </c>
    </row>
    <row r="361" spans="3:22" x14ac:dyDescent="0.25">
      <c r="C361" s="85"/>
      <c r="D361" s="85"/>
      <c r="E361" s="85"/>
      <c r="F361" s="85"/>
      <c r="G361" s="85"/>
      <c r="H361" s="85"/>
      <c r="I361" s="85"/>
      <c r="J361" s="85"/>
      <c r="K361" s="85">
        <v>18538.09</v>
      </c>
      <c r="L361" s="85">
        <v>18575.54</v>
      </c>
      <c r="M361" s="85">
        <v>18445.36</v>
      </c>
      <c r="N361" s="85">
        <v>17868.7</v>
      </c>
      <c r="O361" s="85">
        <v>18726.66</v>
      </c>
      <c r="P361" s="85">
        <v>25784.6</v>
      </c>
      <c r="Q361" s="85">
        <v>31320.63</v>
      </c>
      <c r="R361" s="85">
        <v>31218.15</v>
      </c>
      <c r="S361" s="85">
        <v>30991.27</v>
      </c>
      <c r="T361" s="85">
        <v>29110.3</v>
      </c>
      <c r="U361" s="1">
        <f>U349*U370</f>
        <v>31900</v>
      </c>
      <c r="V361" s="1" t="s">
        <v>167</v>
      </c>
    </row>
    <row r="362" spans="3:22" x14ac:dyDescent="0.25">
      <c r="C362" s="85"/>
      <c r="D362" s="85"/>
      <c r="E362" s="85"/>
      <c r="F362" s="85"/>
      <c r="G362" s="85"/>
      <c r="H362" s="85"/>
      <c r="I362" s="85"/>
      <c r="J362" s="85"/>
      <c r="K362" s="85">
        <v>153.97</v>
      </c>
      <c r="L362" s="85">
        <v>88.66</v>
      </c>
      <c r="M362" s="85">
        <v>89.81</v>
      </c>
      <c r="N362" s="85">
        <v>103.12</v>
      </c>
      <c r="O362" s="85">
        <v>126.3</v>
      </c>
      <c r="P362" s="85">
        <v>133.18</v>
      </c>
      <c r="Q362" s="85">
        <v>209.55</v>
      </c>
      <c r="R362" s="85">
        <v>356.04</v>
      </c>
      <c r="S362" s="85">
        <v>335.76</v>
      </c>
      <c r="T362" s="85">
        <v>298.83</v>
      </c>
      <c r="V362" s="1" t="s">
        <v>168</v>
      </c>
    </row>
    <row r="363" spans="3:22" ht="16.5" thickBot="1" x14ac:dyDescent="0.3">
      <c r="C363" s="86">
        <f t="shared" ref="C363:S363" si="121">C361+C362</f>
        <v>0</v>
      </c>
      <c r="D363" s="86">
        <f t="shared" si="121"/>
        <v>0</v>
      </c>
      <c r="E363" s="86">
        <f t="shared" si="121"/>
        <v>0</v>
      </c>
      <c r="F363" s="86">
        <f t="shared" si="121"/>
        <v>0</v>
      </c>
      <c r="G363" s="86">
        <f t="shared" si="121"/>
        <v>0</v>
      </c>
      <c r="H363" s="86">
        <f t="shared" si="121"/>
        <v>0</v>
      </c>
      <c r="I363" s="86">
        <f t="shared" si="121"/>
        <v>0</v>
      </c>
      <c r="J363" s="86">
        <f t="shared" si="121"/>
        <v>0</v>
      </c>
      <c r="K363" s="86">
        <f t="shared" si="121"/>
        <v>18692.060000000001</v>
      </c>
      <c r="L363" s="86">
        <f t="shared" si="121"/>
        <v>18664.2</v>
      </c>
      <c r="M363" s="86">
        <f t="shared" si="121"/>
        <v>18535.170000000002</v>
      </c>
      <c r="N363" s="86">
        <f t="shared" si="121"/>
        <v>17971.82</v>
      </c>
      <c r="O363" s="86">
        <f t="shared" si="121"/>
        <v>18852.96</v>
      </c>
      <c r="P363" s="86">
        <f t="shared" si="121"/>
        <v>25917.78</v>
      </c>
      <c r="Q363" s="86">
        <f t="shared" si="121"/>
        <v>31530.18</v>
      </c>
      <c r="R363" s="86">
        <f>R361+R362</f>
        <v>31574.190000000002</v>
      </c>
      <c r="S363" s="86">
        <f t="shared" si="121"/>
        <v>31327.03</v>
      </c>
      <c r="T363" s="86">
        <f>T361+T362</f>
        <v>29409.13</v>
      </c>
      <c r="V363" s="1" t="s">
        <v>169</v>
      </c>
    </row>
    <row r="364" spans="3:22" ht="16.5" thickTop="1" x14ac:dyDescent="0.25">
      <c r="L364" s="82">
        <f t="shared" ref="L364:S364" si="122">L361/K361-1</f>
        <v>2.0201649684514766E-3</v>
      </c>
      <c r="M364" s="82">
        <f t="shared" si="122"/>
        <v>-7.0081408131338341E-3</v>
      </c>
      <c r="N364" s="82">
        <f t="shared" si="122"/>
        <v>-3.1263146937766439E-2</v>
      </c>
      <c r="O364" s="82">
        <f t="shared" si="122"/>
        <v>4.80146848959353E-2</v>
      </c>
      <c r="P364" s="82">
        <f t="shared" si="122"/>
        <v>0.37689262260328316</v>
      </c>
      <c r="Q364" s="82">
        <f t="shared" si="122"/>
        <v>0.21470296223327123</v>
      </c>
      <c r="R364" s="82">
        <f t="shared" si="122"/>
        <v>-3.2719648359563758E-3</v>
      </c>
      <c r="S364" s="82">
        <f t="shared" si="122"/>
        <v>-7.2675671043928025E-3</v>
      </c>
      <c r="T364" s="82">
        <f>T361/S361-1</f>
        <v>-6.0693543697951102E-2</v>
      </c>
    </row>
    <row r="365" spans="3:22" x14ac:dyDescent="0.25">
      <c r="V365" s="84" t="s">
        <v>170</v>
      </c>
    </row>
    <row r="366" spans="3:22" x14ac:dyDescent="0.25">
      <c r="C366" s="82"/>
      <c r="D366" s="82"/>
      <c r="E366" s="82"/>
      <c r="F366" s="82"/>
      <c r="G366" s="82"/>
      <c r="H366" s="82"/>
      <c r="I366" s="82"/>
      <c r="J366" s="82"/>
      <c r="K366" s="82">
        <f t="shared" ref="K366:T368" si="123">K361/K$363</f>
        <v>0.99176281265949284</v>
      </c>
      <c r="L366" s="82">
        <f t="shared" si="123"/>
        <v>0.99524972942853163</v>
      </c>
      <c r="M366" s="82">
        <f t="shared" si="123"/>
        <v>0.99515461687160134</v>
      </c>
      <c r="N366" s="82">
        <f t="shared" si="123"/>
        <v>0.99426212815396553</v>
      </c>
      <c r="O366" s="82">
        <f t="shared" si="123"/>
        <v>0.99330078671996336</v>
      </c>
      <c r="P366" s="82">
        <f t="shared" si="123"/>
        <v>0.99486144260812459</v>
      </c>
      <c r="Q366" s="82">
        <f t="shared" si="123"/>
        <v>0.99335398656144691</v>
      </c>
      <c r="R366" s="82">
        <f t="shared" si="123"/>
        <v>0.98872370122558961</v>
      </c>
      <c r="S366" s="82">
        <f t="shared" si="123"/>
        <v>0.98928209919676402</v>
      </c>
      <c r="T366" s="82">
        <f>T361/T$363</f>
        <v>0.98983886976595359</v>
      </c>
      <c r="V366" s="1" t="s">
        <v>167</v>
      </c>
    </row>
    <row r="367" spans="3:22" x14ac:dyDescent="0.25">
      <c r="C367" s="82"/>
      <c r="D367" s="82"/>
      <c r="E367" s="82"/>
      <c r="F367" s="82"/>
      <c r="G367" s="82"/>
      <c r="H367" s="82"/>
      <c r="I367" s="82"/>
      <c r="J367" s="82"/>
      <c r="K367" s="82">
        <f t="shared" si="123"/>
        <v>8.237187340507145E-3</v>
      </c>
      <c r="L367" s="82">
        <f t="shared" si="123"/>
        <v>4.7502705714683726E-3</v>
      </c>
      <c r="M367" s="82">
        <f t="shared" si="123"/>
        <v>4.845383128398606E-3</v>
      </c>
      <c r="N367" s="82">
        <f t="shared" si="123"/>
        <v>5.7378718460345144E-3</v>
      </c>
      <c r="O367" s="82">
        <f t="shared" si="123"/>
        <v>6.699213280036663E-3</v>
      </c>
      <c r="P367" s="82">
        <f t="shared" si="123"/>
        <v>5.1385573918753848E-3</v>
      </c>
      <c r="Q367" s="82">
        <f t="shared" si="123"/>
        <v>6.6460134385531583E-3</v>
      </c>
      <c r="R367" s="82">
        <f t="shared" si="123"/>
        <v>1.1276298774410365E-2</v>
      </c>
      <c r="S367" s="82">
        <f t="shared" si="123"/>
        <v>1.0717900803236055E-2</v>
      </c>
      <c r="T367" s="82">
        <f t="shared" si="123"/>
        <v>1.0161130234046365E-2</v>
      </c>
      <c r="V367" s="1" t="s">
        <v>168</v>
      </c>
    </row>
    <row r="368" spans="3:22" ht="16.5" thickBot="1" x14ac:dyDescent="0.3">
      <c r="C368" s="87"/>
      <c r="D368" s="87"/>
      <c r="E368" s="87"/>
      <c r="F368" s="87"/>
      <c r="G368" s="87"/>
      <c r="H368" s="87"/>
      <c r="I368" s="87"/>
      <c r="J368" s="87"/>
      <c r="K368" s="87">
        <f t="shared" si="123"/>
        <v>1</v>
      </c>
      <c r="L368" s="87">
        <f t="shared" si="123"/>
        <v>1</v>
      </c>
      <c r="M368" s="87">
        <f t="shared" si="123"/>
        <v>1</v>
      </c>
      <c r="N368" s="87">
        <f t="shared" si="123"/>
        <v>1</v>
      </c>
      <c r="O368" s="87">
        <f t="shared" si="123"/>
        <v>1</v>
      </c>
      <c r="P368" s="87">
        <f t="shared" si="123"/>
        <v>1</v>
      </c>
      <c r="Q368" s="87">
        <f t="shared" si="123"/>
        <v>1</v>
      </c>
      <c r="R368" s="87">
        <f t="shared" si="123"/>
        <v>1</v>
      </c>
      <c r="S368" s="87">
        <f t="shared" si="123"/>
        <v>1</v>
      </c>
      <c r="T368" s="87">
        <f t="shared" si="123"/>
        <v>1</v>
      </c>
      <c r="V368" s="1" t="s">
        <v>169</v>
      </c>
    </row>
    <row r="369" spans="11:24" ht="16.5" thickTop="1" x14ac:dyDescent="0.25"/>
    <row r="370" spans="11:24" x14ac:dyDescent="0.25">
      <c r="N370" s="88">
        <f t="shared" ref="N370:S370" si="124">N361/N349</f>
        <v>1786.8700000000001</v>
      </c>
      <c r="O370" s="88">
        <f t="shared" si="124"/>
        <v>1560.5550000000001</v>
      </c>
      <c r="P370" s="88">
        <f t="shared" si="124"/>
        <v>1611.5374999999999</v>
      </c>
      <c r="Q370" s="88">
        <f t="shared" si="124"/>
        <v>1491.4585714285715</v>
      </c>
      <c r="R370" s="88">
        <f t="shared" si="124"/>
        <v>1300.7562500000001</v>
      </c>
      <c r="S370" s="88">
        <f t="shared" si="124"/>
        <v>1291.3029166666668</v>
      </c>
      <c r="T370" s="88">
        <f>T361/T349</f>
        <v>1078.1592592592592</v>
      </c>
      <c r="U370" s="1">
        <v>1100</v>
      </c>
      <c r="V370" s="77" t="s">
        <v>171</v>
      </c>
    </row>
    <row r="371" spans="11:24" x14ac:dyDescent="0.25">
      <c r="O371" s="82">
        <f>O370/N370-1</f>
        <v>-0.12665442925338721</v>
      </c>
      <c r="P371" s="82">
        <f t="shared" ref="P371:T371" si="125">P370/O370-1</f>
        <v>3.2669466952462312E-2</v>
      </c>
      <c r="Q371" s="82">
        <f t="shared" si="125"/>
        <v>-7.4512028774650574E-2</v>
      </c>
      <c r="R371" s="82">
        <f t="shared" si="125"/>
        <v>-0.12786296923146179</v>
      </c>
      <c r="S371" s="82">
        <f t="shared" si="125"/>
        <v>-7.2675671043928025E-3</v>
      </c>
      <c r="T371" s="82">
        <f t="shared" si="125"/>
        <v>-0.16506092773151215</v>
      </c>
    </row>
    <row r="372" spans="11:24" x14ac:dyDescent="0.25">
      <c r="V372" s="77" t="s">
        <v>172</v>
      </c>
    </row>
    <row r="373" spans="11:24" x14ac:dyDescent="0.25">
      <c r="T373" s="80">
        <v>0.52</v>
      </c>
      <c r="V373" s="1" t="s">
        <v>173</v>
      </c>
      <c r="W373" s="1" t="s">
        <v>174</v>
      </c>
      <c r="X373" s="1" t="s">
        <v>175</v>
      </c>
    </row>
    <row r="374" spans="11:24" x14ac:dyDescent="0.25">
      <c r="T374" s="80">
        <v>0.48</v>
      </c>
      <c r="V374" s="1" t="s">
        <v>176</v>
      </c>
      <c r="W374" s="1" t="s">
        <v>177</v>
      </c>
      <c r="X374" s="1" t="s">
        <v>178</v>
      </c>
    </row>
    <row r="375" spans="11:24" x14ac:dyDescent="0.25">
      <c r="X375" s="1" t="s">
        <v>179</v>
      </c>
    </row>
    <row r="376" spans="11:24" x14ac:dyDescent="0.25">
      <c r="V376" s="77" t="s">
        <v>180</v>
      </c>
    </row>
    <row r="377" spans="11:24" x14ac:dyDescent="0.25">
      <c r="T377" s="82">
        <v>0.44</v>
      </c>
      <c r="V377" s="1" t="s">
        <v>181</v>
      </c>
    </row>
    <row r="378" spans="11:24" x14ac:dyDescent="0.25">
      <c r="T378" s="82">
        <v>0.37</v>
      </c>
      <c r="V378" s="1" t="s">
        <v>182</v>
      </c>
    </row>
    <row r="379" spans="11:24" x14ac:dyDescent="0.25">
      <c r="T379" s="82">
        <v>0.18</v>
      </c>
      <c r="V379" s="1" t="s">
        <v>183</v>
      </c>
    </row>
    <row r="380" spans="11:24" x14ac:dyDescent="0.25">
      <c r="T380" s="81"/>
    </row>
    <row r="381" spans="11:24" x14ac:dyDescent="0.25">
      <c r="T381" s="81"/>
      <c r="V381" s="77" t="s">
        <v>184</v>
      </c>
    </row>
    <row r="382" spans="11:24" x14ac:dyDescent="0.25">
      <c r="T382" s="82">
        <v>0.31</v>
      </c>
      <c r="V382" s="1" t="s">
        <v>185</v>
      </c>
    </row>
    <row r="383" spans="11:24" x14ac:dyDescent="0.25">
      <c r="T383" s="82">
        <v>0.51</v>
      </c>
      <c r="V383" s="1" t="s">
        <v>186</v>
      </c>
      <c r="X383" s="1" t="s">
        <v>187</v>
      </c>
    </row>
    <row r="384" spans="11:24" x14ac:dyDescent="0.25">
      <c r="K384" s="81">
        <v>0.114</v>
      </c>
      <c r="L384" s="81">
        <v>0.14299999999999999</v>
      </c>
      <c r="M384" s="81">
        <v>0.14399999999999999</v>
      </c>
      <c r="N384" s="81">
        <v>0.16</v>
      </c>
      <c r="O384" s="81">
        <v>0.16500000000000001</v>
      </c>
      <c r="P384" s="82">
        <v>0.155</v>
      </c>
      <c r="Q384" s="82">
        <v>0.2</v>
      </c>
      <c r="R384" s="82">
        <v>0.2</v>
      </c>
      <c r="S384" s="82">
        <v>0.19</v>
      </c>
      <c r="T384" s="82">
        <v>0.18</v>
      </c>
      <c r="V384" s="1" t="s">
        <v>188</v>
      </c>
      <c r="X384" s="1" t="s">
        <v>189</v>
      </c>
    </row>
    <row r="385" spans="1:24" x14ac:dyDescent="0.25">
      <c r="T385" s="80"/>
      <c r="W385" s="80"/>
      <c r="X385" s="1" t="s">
        <v>190</v>
      </c>
    </row>
    <row r="386" spans="1:24" x14ac:dyDescent="0.25">
      <c r="T386" s="80"/>
      <c r="V386" s="77" t="s">
        <v>191</v>
      </c>
      <c r="W386" s="80"/>
      <c r="X386" s="1" t="s">
        <v>192</v>
      </c>
    </row>
    <row r="387" spans="1:24" x14ac:dyDescent="0.25">
      <c r="T387" s="80">
        <v>0.1</v>
      </c>
      <c r="V387" s="1" t="s">
        <v>185</v>
      </c>
      <c r="W387" s="82"/>
    </row>
    <row r="388" spans="1:24" x14ac:dyDescent="0.25">
      <c r="T388" s="80">
        <v>0.15</v>
      </c>
      <c r="V388" s="1" t="s">
        <v>186</v>
      </c>
      <c r="W388" s="80"/>
    </row>
    <row r="389" spans="1:24" x14ac:dyDescent="0.25">
      <c r="T389" s="80">
        <v>0.32</v>
      </c>
      <c r="V389" s="1" t="s">
        <v>188</v>
      </c>
      <c r="W389" s="82"/>
    </row>
    <row r="390" spans="1:24" x14ac:dyDescent="0.25">
      <c r="K390" s="83" t="str">
        <f t="shared" ref="K390:S390" si="126">K295</f>
        <v/>
      </c>
      <c r="L390" s="83" t="str">
        <f t="shared" si="126"/>
        <v/>
      </c>
      <c r="M390" s="83">
        <f t="shared" si="126"/>
        <v>0.13843483773442569</v>
      </c>
      <c r="N390" s="83">
        <f t="shared" si="126"/>
        <v>0.15902716662976626</v>
      </c>
      <c r="O390" s="83">
        <f t="shared" si="126"/>
        <v>0.15471573646326658</v>
      </c>
      <c r="P390" s="83">
        <f t="shared" si="126"/>
        <v>0.20192627440751459</v>
      </c>
      <c r="Q390" s="83">
        <f t="shared" si="126"/>
        <v>0.15602915384108235</v>
      </c>
      <c r="R390" s="83">
        <f t="shared" si="126"/>
        <v>0.15699591136695984</v>
      </c>
      <c r="S390" s="83">
        <f t="shared" si="126"/>
        <v>0.17128891964217771</v>
      </c>
      <c r="T390" s="83">
        <f>T295</f>
        <v>0.1736748105938121</v>
      </c>
      <c r="V390" s="1" t="s">
        <v>193</v>
      </c>
    </row>
    <row r="393" spans="1:24" x14ac:dyDescent="0.25">
      <c r="N393" s="76">
        <v>2562</v>
      </c>
      <c r="O393" s="76">
        <v>2563</v>
      </c>
      <c r="P393" s="76">
        <v>2564</v>
      </c>
      <c r="Q393" s="76">
        <v>2565</v>
      </c>
      <c r="R393" s="76">
        <v>2566</v>
      </c>
      <c r="S393" s="76">
        <v>2567</v>
      </c>
      <c r="T393" s="76">
        <v>2568</v>
      </c>
      <c r="V393" s="77" t="s">
        <v>194</v>
      </c>
      <c r="X393" s="1" t="s">
        <v>195</v>
      </c>
    </row>
    <row r="394" spans="1:24" x14ac:dyDescent="0.25">
      <c r="A394" s="82"/>
      <c r="B394" s="82"/>
      <c r="C394" s="82"/>
      <c r="D394" s="82"/>
      <c r="E394" s="82"/>
      <c r="F394" s="82"/>
      <c r="G394" s="82"/>
      <c r="H394" s="82"/>
      <c r="I394" s="82"/>
      <c r="J394" s="82"/>
      <c r="K394" s="82"/>
      <c r="L394" s="82"/>
      <c r="M394" s="82"/>
      <c r="N394" s="89"/>
      <c r="O394" s="89">
        <v>9.9000000000000005E-2</v>
      </c>
      <c r="P394" s="89">
        <v>0.22500000000000001</v>
      </c>
      <c r="Q394" s="89">
        <v>0.251</v>
      </c>
      <c r="R394" s="89">
        <v>-0.09</v>
      </c>
      <c r="S394" s="89">
        <v>-9.8000000000000004E-2</v>
      </c>
      <c r="T394" s="89">
        <v>5.0000000000000001E-3</v>
      </c>
      <c r="V394" s="1" t="s">
        <v>3</v>
      </c>
      <c r="X394" s="1" t="s">
        <v>196</v>
      </c>
    </row>
    <row r="395" spans="1:24" x14ac:dyDescent="0.25">
      <c r="A395" s="82"/>
      <c r="B395" s="82"/>
      <c r="C395" s="82"/>
      <c r="D395" s="82"/>
      <c r="E395" s="82"/>
      <c r="F395" s="82"/>
      <c r="G395" s="82"/>
      <c r="H395" s="82"/>
      <c r="I395" s="82"/>
      <c r="J395" s="82"/>
      <c r="K395" s="82"/>
      <c r="L395" s="82"/>
      <c r="M395" s="82"/>
      <c r="N395" s="89"/>
      <c r="O395" s="89">
        <v>4.0000000000000001E-3</v>
      </c>
      <c r="P395" s="89">
        <v>0.23599999999999999</v>
      </c>
      <c r="Q395" s="89">
        <v>0.108</v>
      </c>
      <c r="R395" s="89">
        <v>-9.9000000000000005E-2</v>
      </c>
      <c r="S395" s="89">
        <v>-5.2999999999999999E-2</v>
      </c>
      <c r="T395" s="89">
        <v>-9.2999999999999999E-2</v>
      </c>
      <c r="V395" s="1" t="s">
        <v>4</v>
      </c>
      <c r="X395" s="1" t="s">
        <v>197</v>
      </c>
    </row>
    <row r="396" spans="1:24" x14ac:dyDescent="0.25">
      <c r="A396" s="82"/>
      <c r="B396" s="82"/>
      <c r="C396" s="82"/>
      <c r="D396" s="82"/>
      <c r="E396" s="82"/>
      <c r="F396" s="82"/>
      <c r="G396" s="82"/>
      <c r="H396" s="82"/>
      <c r="I396" s="82"/>
      <c r="J396" s="82"/>
      <c r="K396" s="82"/>
      <c r="L396" s="82"/>
      <c r="M396" s="82"/>
      <c r="N396" s="89"/>
      <c r="O396" s="89">
        <v>8.3000000000000004E-2</v>
      </c>
      <c r="P396" s="89">
        <v>0.14899999999999999</v>
      </c>
      <c r="Q396" s="89">
        <v>6.6000000000000003E-2</v>
      </c>
      <c r="R396" s="89">
        <v>-7.0999999999999994E-2</v>
      </c>
      <c r="S396" s="89">
        <v>-4.4999999999999998E-2</v>
      </c>
      <c r="T396" s="89">
        <v>-0.112</v>
      </c>
      <c r="V396" s="1" t="s">
        <v>5</v>
      </c>
      <c r="X396" s="1" t="s">
        <v>198</v>
      </c>
    </row>
    <row r="397" spans="1:24" x14ac:dyDescent="0.25">
      <c r="A397" s="82"/>
      <c r="B397" s="82"/>
      <c r="C397" s="82"/>
      <c r="D397" s="82"/>
      <c r="E397" s="82"/>
      <c r="F397" s="82"/>
      <c r="G397" s="82"/>
      <c r="H397" s="82"/>
      <c r="I397" s="82"/>
      <c r="J397" s="82"/>
      <c r="K397" s="82"/>
      <c r="L397" s="82"/>
      <c r="M397" s="82"/>
      <c r="N397" s="89"/>
      <c r="O397" s="89">
        <v>3.7999999999999999E-2</v>
      </c>
      <c r="P397" s="89">
        <v>0.40600000000000003</v>
      </c>
      <c r="Q397" s="89">
        <v>-0.11600000000000001</v>
      </c>
      <c r="R397" s="89">
        <v>-9.0999999999999998E-2</v>
      </c>
      <c r="S397" s="89">
        <v>1.4999999999999999E-2</v>
      </c>
      <c r="T397" s="89">
        <v>-0.104</v>
      </c>
      <c r="V397" s="1" t="s">
        <v>34</v>
      </c>
    </row>
    <row r="398" spans="1:24" x14ac:dyDescent="0.25">
      <c r="A398" s="82"/>
      <c r="B398" s="82"/>
      <c r="C398" s="82"/>
      <c r="D398" s="82"/>
      <c r="E398" s="82"/>
      <c r="F398" s="82"/>
      <c r="G398" s="82"/>
      <c r="H398" s="82"/>
      <c r="I398" s="82"/>
      <c r="J398" s="82"/>
      <c r="K398" s="82"/>
      <c r="L398" s="82"/>
      <c r="M398" s="82"/>
      <c r="N398" s="90">
        <v>-5.2999999999999999E-2</v>
      </c>
      <c r="O398" s="90">
        <v>2E-3</v>
      </c>
      <c r="P398" s="90">
        <v>0.255</v>
      </c>
      <c r="Q398" s="90">
        <v>7.1999999999999995E-2</v>
      </c>
      <c r="R398" s="90">
        <v>-9.5000000000000001E-2</v>
      </c>
      <c r="S398" s="90">
        <v>-5.2999999999999999E-2</v>
      </c>
      <c r="T398" s="90">
        <v>-7.4999999999999997E-2</v>
      </c>
      <c r="V398" s="1" t="s">
        <v>199</v>
      </c>
      <c r="X398" s="1" t="s">
        <v>200</v>
      </c>
    </row>
    <row r="400" spans="1:24" x14ac:dyDescent="0.25">
      <c r="X400" s="1" t="s">
        <v>201</v>
      </c>
    </row>
    <row r="402" spans="24:24" x14ac:dyDescent="0.25">
      <c r="X402" s="1" t="s">
        <v>202</v>
      </c>
    </row>
    <row r="403" spans="24:24" x14ac:dyDescent="0.25">
      <c r="X403" s="1" t="s">
        <v>203</v>
      </c>
    </row>
    <row r="404" spans="24:24" x14ac:dyDescent="0.25">
      <c r="X404" s="1" t="s">
        <v>204</v>
      </c>
    </row>
    <row r="405" spans="24:24" x14ac:dyDescent="0.25">
      <c r="X405" s="1" t="s">
        <v>205</v>
      </c>
    </row>
    <row r="407" spans="24:24" x14ac:dyDescent="0.25">
      <c r="X407" s="1" t="s">
        <v>206</v>
      </c>
    </row>
    <row r="408" spans="24:24" x14ac:dyDescent="0.25">
      <c r="X408" s="1" t="s">
        <v>207</v>
      </c>
    </row>
    <row r="410" spans="24:24" x14ac:dyDescent="0.25">
      <c r="X410" s="1" t="s">
        <v>208</v>
      </c>
    </row>
    <row r="411" spans="24:24" x14ac:dyDescent="0.25">
      <c r="X411" s="1" t="s">
        <v>209</v>
      </c>
    </row>
  </sheetData>
  <mergeCells count="61">
    <mergeCell ref="X339:AB339"/>
    <mergeCell ref="X309:AB309"/>
    <mergeCell ref="C319:S319"/>
    <mergeCell ref="C322:S322"/>
    <mergeCell ref="C325:S325"/>
    <mergeCell ref="C330:S330"/>
    <mergeCell ref="X334:AB334"/>
    <mergeCell ref="C269:S269"/>
    <mergeCell ref="C274:S274"/>
    <mergeCell ref="C279:S279"/>
    <mergeCell ref="C284:S284"/>
    <mergeCell ref="C289:S289"/>
    <mergeCell ref="C290:S290"/>
    <mergeCell ref="C242:S242"/>
    <mergeCell ref="C250:S250"/>
    <mergeCell ref="C251:S251"/>
    <mergeCell ref="C257:S257"/>
    <mergeCell ref="C263:S263"/>
    <mergeCell ref="C268:S268"/>
    <mergeCell ref="C198:S198"/>
    <mergeCell ref="C206:S206"/>
    <mergeCell ref="C214:S214"/>
    <mergeCell ref="C221:S221"/>
    <mergeCell ref="C227:S227"/>
    <mergeCell ref="C235:S235"/>
    <mergeCell ref="C159:S159"/>
    <mergeCell ref="C167:S167"/>
    <mergeCell ref="C168:S168"/>
    <mergeCell ref="C176:S176"/>
    <mergeCell ref="C184:S184"/>
    <mergeCell ref="C192:S192"/>
    <mergeCell ref="C125:S125"/>
    <mergeCell ref="C132:S132"/>
    <mergeCell ref="C138:S138"/>
    <mergeCell ref="C144:S144"/>
    <mergeCell ref="C150:S150"/>
    <mergeCell ref="C151:S151"/>
    <mergeCell ref="C99:S99"/>
    <mergeCell ref="C105:S105"/>
    <mergeCell ref="C111:S111"/>
    <mergeCell ref="C112:S112"/>
    <mergeCell ref="C118:S118"/>
    <mergeCell ref="C124:S124"/>
    <mergeCell ref="C63:S63"/>
    <mergeCell ref="C69:S69"/>
    <mergeCell ref="C75:S75"/>
    <mergeCell ref="C81:S81"/>
    <mergeCell ref="C87:S87"/>
    <mergeCell ref="C93:S93"/>
    <mergeCell ref="C33:S33"/>
    <mergeCell ref="C39:S39"/>
    <mergeCell ref="C45:S45"/>
    <mergeCell ref="C51:S51"/>
    <mergeCell ref="C56:S56"/>
    <mergeCell ref="C57:S57"/>
    <mergeCell ref="C2:S2"/>
    <mergeCell ref="C3:S3"/>
    <mergeCell ref="C9:S9"/>
    <mergeCell ref="C15:S15"/>
    <mergeCell ref="C21:S21"/>
    <mergeCell ref="C27:S27"/>
  </mergeCells>
  <conditionalFormatting sqref="C126:T131">
    <cfRule type="expression" dxfId="80" priority="80">
      <formula>INDIRECT(ADDRESS(ROW(), COLUMN()-1)) &gt;= INDIRECT(ADDRESS(ROW(), COLUMN()))</formula>
    </cfRule>
    <cfRule type="expression" dxfId="79" priority="81">
      <formula>INDIRECT(ADDRESS(ROW(), COLUMN()-1)) &lt; INDIRECT(ADDRESS(ROW(), COLUMN()))</formula>
    </cfRule>
  </conditionalFormatting>
  <conditionalFormatting sqref="C133:T137">
    <cfRule type="expression" dxfId="78" priority="78">
      <formula>INDIRECT(ADDRESS(ROW(), COLUMN()-1)) &gt;= INDIRECT(ADDRESS(ROW(), COLUMN()))</formula>
    </cfRule>
    <cfRule type="expression" dxfId="77" priority="79">
      <formula>INDIRECT(ADDRESS(ROW(), COLUMN()-1)) &lt; INDIRECT(ADDRESS(ROW(), COLUMN()))</formula>
    </cfRule>
  </conditionalFormatting>
  <conditionalFormatting sqref="C139:T143">
    <cfRule type="expression" dxfId="76" priority="76">
      <formula>INDIRECT(ADDRESS(ROW(), COLUMN()-1)) &gt;= INDIRECT(ADDRESS(ROW(), COLUMN()))</formula>
    </cfRule>
    <cfRule type="expression" dxfId="75" priority="77">
      <formula>INDIRECT(ADDRESS(ROW(), COLUMN()-1)) &lt; INDIRECT(ADDRESS(ROW(), COLUMN()))</formula>
    </cfRule>
  </conditionalFormatting>
  <conditionalFormatting sqref="C222:T226">
    <cfRule type="expression" dxfId="74" priority="74">
      <formula>INDIRECT(ADDRESS(ROW(), COLUMN()-1)) &gt;= INDIRECT(ADDRESS(ROW(), COLUMN()))</formula>
    </cfRule>
    <cfRule type="expression" dxfId="73" priority="75">
      <formula>INDIRECT(ADDRESS(ROW(), COLUMN()-1)) &lt; INDIRECT(ADDRESS(ROW(), COLUMN()))</formula>
    </cfRule>
  </conditionalFormatting>
  <conditionalFormatting sqref="C193:T197">
    <cfRule type="expression" dxfId="72" priority="72">
      <formula>INDIRECT(ADDRESS(ROW(), COLUMN()-1)) &gt;= INDIRECT(ADDRESS(ROW(), COLUMN()))</formula>
    </cfRule>
    <cfRule type="expression" dxfId="71" priority="73">
      <formula>INDIRECT(ADDRESS(ROW(), COLUMN()-1)) &lt; INDIRECT(ADDRESS(ROW(), COLUMN()))</formula>
    </cfRule>
  </conditionalFormatting>
  <conditionalFormatting sqref="C145:T149">
    <cfRule type="expression" dxfId="70" priority="70">
      <formula>INDIRECT(ADDRESS(ROW(), COLUMN()-1)) &gt;= INDIRECT(ADDRESS(ROW(), COLUMN()))</formula>
    </cfRule>
    <cfRule type="expression" dxfId="69" priority="71">
      <formula>INDIRECT(ADDRESS(ROW(), COLUMN()-1)) &lt; INDIRECT(ADDRESS(ROW(), COLUMN()))</formula>
    </cfRule>
  </conditionalFormatting>
  <conditionalFormatting sqref="C165:T166">
    <cfRule type="expression" dxfId="68" priority="68">
      <formula>INDIRECT(ADDRESS(ROW(), COLUMN()-1)) &gt;= INDIRECT(ADDRESS(ROW(), COLUMN()))</formula>
    </cfRule>
    <cfRule type="expression" dxfId="67" priority="69">
      <formula>INDIRECT(ADDRESS(ROW(), COLUMN()-1)) &lt; INDIRECT(ADDRESS(ROW(), COLUMN()))</formula>
    </cfRule>
  </conditionalFormatting>
  <conditionalFormatting sqref="C157:T158">
    <cfRule type="expression" dxfId="66" priority="66">
      <formula>INDIRECT(ADDRESS(ROW(), COLUMN()-1)) &lt; INDIRECT(ADDRESS(ROW(), COLUMN()))</formula>
    </cfRule>
    <cfRule type="expression" dxfId="65" priority="67">
      <formula>INDIRECT(ADDRESS(ROW(), COLUMN()-1)) &gt;= INDIRECT(ADDRESS(ROW(), COLUMN()))</formula>
    </cfRule>
  </conditionalFormatting>
  <conditionalFormatting sqref="C174:T175">
    <cfRule type="expression" dxfId="64" priority="64">
      <formula>INDIRECT(ADDRESS(ROW(), COLUMN()-1)) &lt; INDIRECT(ADDRESS(ROW(), COLUMN()))</formula>
    </cfRule>
    <cfRule type="expression" dxfId="63" priority="65">
      <formula>INDIRECT(ADDRESS(ROW(), COLUMN()-1)) &gt;= INDIRECT(ADDRESS(ROW(), COLUMN()))</formula>
    </cfRule>
  </conditionalFormatting>
  <conditionalFormatting sqref="C183:T183">
    <cfRule type="expression" dxfId="62" priority="62">
      <formula>INDIRECT(ADDRESS(ROW(), COLUMN()-1)) &lt; INDIRECT(ADDRESS(ROW(), COLUMN()))</formula>
    </cfRule>
    <cfRule type="expression" dxfId="61" priority="63">
      <formula>INDIRECT(ADDRESS(ROW(), COLUMN()-1)) &gt;= INDIRECT(ADDRESS(ROW(), COLUMN()))</formula>
    </cfRule>
  </conditionalFormatting>
  <conditionalFormatting sqref="C190:T191 C193:T197">
    <cfRule type="expression" dxfId="60" priority="60">
      <formula>INDIRECT(ADDRESS(ROW(), COLUMN()-1)) &lt; INDIRECT(ADDRESS(ROW(), COLUMN()))</formula>
    </cfRule>
    <cfRule type="expression" dxfId="59" priority="61">
      <formula>INDIRECT(ADDRESS(ROW(), COLUMN()-1)) &gt;= INDIRECT(ADDRESS(ROW(), COLUMN()))</formula>
    </cfRule>
  </conditionalFormatting>
  <conditionalFormatting sqref="C199:T205">
    <cfRule type="expression" dxfId="58" priority="58">
      <formula>INDIRECT(ADDRESS(ROW(), COLUMN()-1)) &gt;= INDIRECT(ADDRESS(ROW(), COLUMN()))</formula>
    </cfRule>
    <cfRule type="expression" dxfId="57" priority="59">
      <formula>INDIRECT(ADDRESS(ROW(), COLUMN()-1)) &lt; INDIRECT(ADDRESS(ROW(), COLUMN()))</formula>
    </cfRule>
  </conditionalFormatting>
  <conditionalFormatting sqref="C182:T182">
    <cfRule type="expression" dxfId="56" priority="56">
      <formula>INDIRECT(ADDRESS(ROW(), COLUMN()-1)) &lt; INDIRECT(ADDRESS(ROW(), COLUMN()))</formula>
    </cfRule>
    <cfRule type="expression" dxfId="55" priority="57">
      <formula>INDIRECT(ADDRESS(ROW(), COLUMN()-1)) &gt;= INDIRECT(ADDRESS(ROW(), COLUMN()))</formula>
    </cfRule>
  </conditionalFormatting>
  <conditionalFormatting sqref="C207:T210 C212:T213">
    <cfRule type="expression" dxfId="54" priority="54">
      <formula>INDIRECT(ADDRESS(ROW(), COLUMN()-1)) &gt;= INDIRECT(ADDRESS(ROW(), COLUMN()))</formula>
    </cfRule>
    <cfRule type="expression" dxfId="53" priority="55">
      <formula>INDIRECT(ADDRESS(ROW(), COLUMN()-1)) &lt; INDIRECT(ADDRESS(ROW(), COLUMN()))</formula>
    </cfRule>
  </conditionalFormatting>
  <conditionalFormatting sqref="C220:T220 C222:T226">
    <cfRule type="expression" dxfId="52" priority="52">
      <formula>INDIRECT(ADDRESS(ROW(), COLUMN()-1)) &lt; INDIRECT(ADDRESS(ROW(), COLUMN()))</formula>
    </cfRule>
    <cfRule type="expression" dxfId="51" priority="53">
      <formula>INDIRECT(ADDRESS(ROW(), COLUMN()-1)) &gt;= INDIRECT(ADDRESS(ROW(), COLUMN()))</formula>
    </cfRule>
  </conditionalFormatting>
  <conditionalFormatting sqref="C228:T231 C233:T234">
    <cfRule type="expression" dxfId="50" priority="50">
      <formula>INDIRECT(ADDRESS(ROW(), COLUMN()-1)) &gt;= INDIRECT(ADDRESS(ROW(), COLUMN()))</formula>
    </cfRule>
    <cfRule type="expression" dxfId="49" priority="51">
      <formula>INDIRECT(ADDRESS(ROW(), COLUMN()-1)) &lt; INDIRECT(ADDRESS(ROW(), COLUMN()))</formula>
    </cfRule>
  </conditionalFormatting>
  <conditionalFormatting sqref="C232:T232">
    <cfRule type="expression" dxfId="48" priority="48">
      <formula>INDIRECT(ADDRESS(ROW(), COLUMN()-1)) &gt;= INDIRECT(ADDRESS(ROW(), COLUMN()))</formula>
    </cfRule>
    <cfRule type="expression" dxfId="47" priority="49">
      <formula>INDIRECT(ADDRESS(ROW(), COLUMN()-1)) &lt; INDIRECT(ADDRESS(ROW(), COLUMN()))</formula>
    </cfRule>
  </conditionalFormatting>
  <conditionalFormatting sqref="C241:T241">
    <cfRule type="expression" dxfId="46" priority="46">
      <formula>INDIRECT(ADDRESS(ROW(), COLUMN()-1)) &lt; INDIRECT(ADDRESS(ROW(), COLUMN()))</formula>
    </cfRule>
    <cfRule type="expression" dxfId="45" priority="47">
      <formula>INDIRECT(ADDRESS(ROW(), COLUMN()-1)) &gt;= INDIRECT(ADDRESS(ROW(), COLUMN()))</formula>
    </cfRule>
  </conditionalFormatting>
  <conditionalFormatting sqref="C243:T246 C248:T249">
    <cfRule type="expression" dxfId="44" priority="44">
      <formula>INDIRECT(ADDRESS(ROW(), COLUMN()-1)) &gt;= INDIRECT(ADDRESS(ROW(), COLUMN()))</formula>
    </cfRule>
    <cfRule type="expression" dxfId="43" priority="45">
      <formula>INDIRECT(ADDRESS(ROW(), COLUMN()-1)) &lt; INDIRECT(ADDRESS(ROW(), COLUMN()))</formula>
    </cfRule>
  </conditionalFormatting>
  <conditionalFormatting sqref="C247:T247">
    <cfRule type="expression" dxfId="42" priority="42">
      <formula>INDIRECT(ADDRESS(ROW(), COLUMN()-1)) &gt;= INDIRECT(ADDRESS(ROW(), COLUMN()))</formula>
    </cfRule>
    <cfRule type="expression" dxfId="41" priority="43">
      <formula>INDIRECT(ADDRESS(ROW(), COLUMN()-1)) &lt; INDIRECT(ADDRESS(ROW(), COLUMN()))</formula>
    </cfRule>
  </conditionalFormatting>
  <conditionalFormatting sqref="C211:T211">
    <cfRule type="expression" dxfId="40" priority="40">
      <formula>INDIRECT(ADDRESS(ROW(), COLUMN()-1)) &gt;= INDIRECT(ADDRESS(ROW(), COLUMN()))</formula>
    </cfRule>
    <cfRule type="expression" dxfId="39" priority="41">
      <formula>INDIRECT(ADDRESS(ROW(), COLUMN()-1)) &lt; INDIRECT(ADDRESS(ROW(), COLUMN()))</formula>
    </cfRule>
  </conditionalFormatting>
  <conditionalFormatting sqref="C256:T256">
    <cfRule type="expression" dxfId="38" priority="38">
      <formula>INDIRECT(ADDRESS(ROW(), COLUMN()-1)) &gt;= INDIRECT(ADDRESS(ROW(), COLUMN()))</formula>
    </cfRule>
    <cfRule type="expression" dxfId="37" priority="39">
      <formula>INDIRECT(ADDRESS(ROW(), COLUMN()-1)) &lt; INDIRECT(ADDRESS(ROW(), COLUMN()))</formula>
    </cfRule>
  </conditionalFormatting>
  <conditionalFormatting sqref="C262:T262">
    <cfRule type="expression" dxfId="36" priority="36">
      <formula>INDIRECT(ADDRESS(ROW(), COLUMN()-1)) &gt;= INDIRECT(ADDRESS(ROW(), COLUMN()))</formula>
    </cfRule>
    <cfRule type="expression" dxfId="35" priority="37">
      <formula>INDIRECT(ADDRESS(ROW(), COLUMN()-1)) &lt; INDIRECT(ADDRESS(ROW(), COLUMN()))</formula>
    </cfRule>
  </conditionalFormatting>
  <conditionalFormatting sqref="C264:T267">
    <cfRule type="expression" dxfId="34" priority="35">
      <formula>INDIRECT(ADDRESS(ROW(), COLUMN()))&lt;0</formula>
    </cfRule>
  </conditionalFormatting>
  <conditionalFormatting sqref="C270:T273">
    <cfRule type="expression" dxfId="33" priority="34">
      <formula>INDIRECT(ADDRESS(ROW(), COLUMN()))&lt;0</formula>
    </cfRule>
  </conditionalFormatting>
  <conditionalFormatting sqref="C275:T278">
    <cfRule type="expression" dxfId="32" priority="33">
      <formula>INDIRECT(ADDRESS(ROW(), COLUMN()))&lt;0</formula>
    </cfRule>
  </conditionalFormatting>
  <conditionalFormatting sqref="C280:T283">
    <cfRule type="expression" dxfId="31" priority="32">
      <formula>INDIRECT(ADDRESS(ROW(), COLUMN()))&lt;0</formula>
    </cfRule>
  </conditionalFormatting>
  <conditionalFormatting sqref="C285:T288">
    <cfRule type="expression" dxfId="30" priority="31">
      <formula>INDIRECT(ADDRESS(ROW(), COLUMN()))&lt;0</formula>
    </cfRule>
  </conditionalFormatting>
  <conditionalFormatting sqref="C337:T338 C333:T335">
    <cfRule type="expression" dxfId="29" priority="29">
      <formula>INDIRECT(ADDRESS(ROW(), COLUMN()-1)) &gt;= INDIRECT(ADDRESS(ROW(), COLUMN()))</formula>
    </cfRule>
    <cfRule type="expression" dxfId="28" priority="30">
      <formula>INDIRECT(ADDRESS(ROW(), COLUMN()-1)) &lt; INDIRECT(ADDRESS(ROW(), COLUMN()))</formula>
    </cfRule>
  </conditionalFormatting>
  <conditionalFormatting sqref="C336:T336">
    <cfRule type="expression" dxfId="27" priority="27">
      <formula>INDIRECT(ADDRESS(ROW(), COLUMN()-1)) &gt;= INDIRECT(ADDRESS(ROW(), COLUMN()))</formula>
    </cfRule>
    <cfRule type="expression" dxfId="26" priority="28">
      <formula>INDIRECT(ADDRESS(ROW(), COLUMN()-1)) &lt; INDIRECT(ADDRESS(ROW(), COLUMN()))</formula>
    </cfRule>
  </conditionalFormatting>
  <conditionalFormatting sqref="C296:T310">
    <cfRule type="expression" dxfId="25" priority="25">
      <formula>INDIRECT(ADDRESS(ROW(), COLUMN()-1)) &lt; INDIRECT(ADDRESS(ROW(), COLUMN()))</formula>
    </cfRule>
    <cfRule type="expression" dxfId="24" priority="26">
      <formula>INDIRECT(ADDRESS(ROW(), COLUMN()-1)) &gt;= INDIRECT(ADDRESS(ROW(), COLUMN()))</formula>
    </cfRule>
  </conditionalFormatting>
  <conditionalFormatting sqref="C291:T295">
    <cfRule type="expression" dxfId="23" priority="24">
      <formula>INDIRECT(ADDRESS(ROW(), COLUMN()-1)) &lt; INDIRECT(ADDRESS(ROW(), COLUMN()))</formula>
    </cfRule>
  </conditionalFormatting>
  <conditionalFormatting sqref="B291:T295">
    <cfRule type="expression" dxfId="22" priority="23">
      <formula>INDIRECT(ADDRESS(ROW(), COLUMN()-1)) &gt;= INDIRECT(ADDRESS(ROW(), COLUMN()))</formula>
    </cfRule>
  </conditionalFormatting>
  <conditionalFormatting sqref="C311:T315">
    <cfRule type="expression" dxfId="21" priority="21">
      <formula>INDIRECT(ADDRESS(ROW(), COLUMN()-1)) &lt; INDIRECT(ADDRESS(ROW(), COLUMN()))</formula>
    </cfRule>
    <cfRule type="expression" dxfId="20" priority="22">
      <formula>INDIRECT(ADDRESS(ROW(), COLUMN()-1)) &gt;= INDIRECT(ADDRESS(ROW(), COLUMN()))</formula>
    </cfRule>
  </conditionalFormatting>
  <conditionalFormatting sqref="C311:T318">
    <cfRule type="expression" dxfId="19" priority="19">
      <formula>INDIRECT(ADDRESS(ROW(), COLUMN()-1)) &gt;= INDIRECT(ADDRESS(ROW(), COLUMN()))</formula>
    </cfRule>
    <cfRule type="expression" dxfId="18" priority="20">
      <formula>INDIRECT(ADDRESS(ROW(), COLUMN()-1)) &lt; INDIRECT(ADDRESS(ROW(), COLUMN()))</formula>
    </cfRule>
  </conditionalFormatting>
  <conditionalFormatting sqref="C316:T316">
    <cfRule type="expression" dxfId="17" priority="17">
      <formula>INDIRECT(ADDRESS(ROW(), COLUMN()-1)) &lt; INDIRECT(ADDRESS(ROW(), COLUMN()))</formula>
    </cfRule>
    <cfRule type="expression" dxfId="16" priority="18">
      <formula>INDIRECT(ADDRESS(ROW(), COLUMN()-1)) &gt;= INDIRECT(ADDRESS(ROW(), COLUMN()))</formula>
    </cfRule>
  </conditionalFormatting>
  <conditionalFormatting sqref="C320:T321 C323:T324 C326:T329">
    <cfRule type="expression" dxfId="15" priority="15">
      <formula>INDIRECT(ADDRESS(ROW(), COLUMN()-1)) &gt;= INDIRECT(ADDRESS(ROW(), COLUMN()))</formula>
    </cfRule>
    <cfRule type="expression" dxfId="14" priority="16">
      <formula>INDIRECT(ADDRESS(ROW(), COLUMN()-1)) &lt; INDIRECT(ADDRESS(ROW(), COLUMN()))</formula>
    </cfRule>
  </conditionalFormatting>
  <conditionalFormatting sqref="S324:T324">
    <cfRule type="expression" dxfId="13" priority="11">
      <formula>INDIRECT(ADDRESS(ROW(), COLUMN()-1)) &lt; INDIRECT(ADDRESS(ROW(), COLUMN()))</formula>
    </cfRule>
    <cfRule type="expression" dxfId="12" priority="12">
      <formula>INDIRECT(ADDRESS(ROW(), COLUMN()-1)) &gt;= INDIRECT(ADDRESS(ROW(), COLUMN()))</formula>
    </cfRule>
  </conditionalFormatting>
  <conditionalFormatting sqref="C323:T324">
    <cfRule type="expression" dxfId="11" priority="13">
      <formula>INDIRECT(ADDRESS(ROW(), COLUMN()-1)) &lt; INDIRECT(ADDRESS(ROW(), COLUMN()))</formula>
    </cfRule>
    <cfRule type="expression" dxfId="10" priority="14">
      <formula>INDIRECT(ADDRESS(ROW(), COLUMN()-1)) &gt;= INDIRECT(ADDRESS(ROW(), COLUMN()))</formula>
    </cfRule>
  </conditionalFormatting>
  <conditionalFormatting sqref="C327:T327">
    <cfRule type="expression" dxfId="9" priority="7">
      <formula>INDIRECT(ADDRESS(ROW(), COLUMN()-1)) &lt; INDIRECT(ADDRESS(ROW(), COLUMN()))</formula>
    </cfRule>
    <cfRule type="expression" dxfId="8" priority="8">
      <formula>INDIRECT(ADDRESS(ROW(), COLUMN()-1)) &gt;= INDIRECT(ADDRESS(ROW(), COLUMN()))</formula>
    </cfRule>
  </conditionalFormatting>
  <conditionalFormatting sqref="C326:T327">
    <cfRule type="expression" dxfId="7" priority="9">
      <formula>INDIRECT(ADDRESS(ROW(), COLUMN()-1)) &lt; INDIRECT(ADDRESS(ROW(), COLUMN()))</formula>
    </cfRule>
    <cfRule type="expression" dxfId="6" priority="10">
      <formula>INDIRECT(ADDRESS(ROW(), COLUMN()-1)) &gt;= INDIRECT(ADDRESS(ROW(), COLUMN()))</formula>
    </cfRule>
  </conditionalFormatting>
  <conditionalFormatting sqref="C329:T329">
    <cfRule type="expression" dxfId="5" priority="3">
      <formula>INDIRECT(ADDRESS(ROW(), COLUMN()-1)) &lt; INDIRECT(ADDRESS(ROW(), COLUMN()))</formula>
    </cfRule>
    <cfRule type="expression" dxfId="4" priority="4">
      <formula>INDIRECT(ADDRESS(ROW(), COLUMN()-1)) &gt;= INDIRECT(ADDRESS(ROW(), COLUMN()))</formula>
    </cfRule>
  </conditionalFormatting>
  <conditionalFormatting sqref="C328:T329">
    <cfRule type="expression" dxfId="3" priority="5">
      <formula>INDIRECT(ADDRESS(ROW(), COLUMN()-1)) &lt; INDIRECT(ADDRESS(ROW(), COLUMN()))</formula>
    </cfRule>
    <cfRule type="expression" dxfId="2" priority="6">
      <formula>INDIRECT(ADDRESS(ROW(), COLUMN()-1)) &gt;= INDIRECT(ADDRESS(ROW(), COLUMN()))</formula>
    </cfRule>
  </conditionalFormatting>
  <conditionalFormatting sqref="C328:T328">
    <cfRule type="expression" dxfId="1" priority="1">
      <formula>INDIRECT(ADDRESS(ROW(), COLUMN()-1)) &gt;= INDIRECT(ADDRESS(ROW(), COLUMN()))</formula>
    </cfRule>
    <cfRule type="expression" dxfId="0" priority="2">
      <formula>INDIRECT(ADDRESS(ROW(), COLUMN()-1)) &lt; INDIRECT(ADDRESS(ROW(), COLUMN()))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23DC-08F9-49AB-9335-4FDE48EAD685}">
  <dimension ref="A1:AG91"/>
  <sheetViews>
    <sheetView topLeftCell="A42" workbookViewId="0">
      <selection activeCell="U394" sqref="U394"/>
    </sheetView>
  </sheetViews>
  <sheetFormatPr defaultColWidth="10" defaultRowHeight="16.5" x14ac:dyDescent="0.3"/>
  <cols>
    <col min="1" max="1" width="4.375" style="95" bestFit="1" customWidth="1"/>
    <col min="2" max="2" width="20.875" style="95" customWidth="1"/>
    <col min="3" max="3" width="58.625" style="95" bestFit="1" customWidth="1"/>
    <col min="4" max="4" width="19.375" style="95" customWidth="1"/>
    <col min="5" max="5" width="12.375" style="95" bestFit="1" customWidth="1"/>
    <col min="6" max="6" width="10.375" style="106" customWidth="1"/>
    <col min="7" max="7" width="20.375" style="95" bestFit="1" customWidth="1"/>
    <col min="8" max="8" width="10.875" style="95" bestFit="1" customWidth="1"/>
    <col min="9" max="9" width="11.375" style="95" bestFit="1" customWidth="1"/>
    <col min="10" max="10" width="9.625" style="95" bestFit="1" customWidth="1"/>
    <col min="11" max="11" width="16" style="99" bestFit="1" customWidth="1"/>
    <col min="12" max="12" width="10" style="104"/>
    <col min="13" max="13" width="12.875" style="95" bestFit="1" customWidth="1"/>
    <col min="14" max="16384" width="10" style="95"/>
  </cols>
  <sheetData>
    <row r="1" spans="1:13" s="93" customFormat="1" ht="15" x14ac:dyDescent="0.25">
      <c r="A1" s="91" t="s">
        <v>210</v>
      </c>
      <c r="B1" s="91" t="s">
        <v>211</v>
      </c>
      <c r="C1" s="91" t="s">
        <v>212</v>
      </c>
      <c r="D1" s="91" t="s">
        <v>213</v>
      </c>
      <c r="E1" s="91" t="s">
        <v>214</v>
      </c>
      <c r="F1" s="91" t="s">
        <v>215</v>
      </c>
      <c r="G1" s="91" t="s">
        <v>216</v>
      </c>
      <c r="H1" s="91" t="s">
        <v>217</v>
      </c>
      <c r="I1" s="91" t="s">
        <v>218</v>
      </c>
      <c r="J1" s="91" t="s">
        <v>219</v>
      </c>
      <c r="K1" s="92" t="s">
        <v>220</v>
      </c>
      <c r="L1" s="93" t="s">
        <v>221</v>
      </c>
      <c r="M1" s="93" t="s">
        <v>222</v>
      </c>
    </row>
    <row r="2" spans="1:13" x14ac:dyDescent="0.3">
      <c r="A2" s="94">
        <v>1</v>
      </c>
      <c r="B2" s="94" t="s">
        <v>223</v>
      </c>
      <c r="C2" s="94" t="s">
        <v>224</v>
      </c>
      <c r="D2" s="95" t="s">
        <v>225</v>
      </c>
      <c r="E2" s="94" t="s">
        <v>226</v>
      </c>
      <c r="F2" s="96">
        <v>34304</v>
      </c>
      <c r="G2" s="97" t="str">
        <f ca="1">DATEDIF(F2,TODAY(),"Y") &amp; " Years, " &amp; DATEDIF(F2,TODAY(),"YM") &amp; " Months, " &amp; DATEDIF(F2,TODAY(),"MD") &amp; " Days"</f>
        <v>32 Years, 4 Months, 15 Days</v>
      </c>
      <c r="H2" s="98">
        <v>21956</v>
      </c>
      <c r="I2" s="98">
        <v>23310</v>
      </c>
      <c r="J2" s="98">
        <v>4200</v>
      </c>
      <c r="K2" s="99">
        <f>H2+I2</f>
        <v>45266</v>
      </c>
      <c r="L2" s="100" t="s">
        <v>227</v>
      </c>
      <c r="M2" s="101" t="s">
        <v>228</v>
      </c>
    </row>
    <row r="3" spans="1:13" x14ac:dyDescent="0.3">
      <c r="A3" s="94">
        <v>2</v>
      </c>
      <c r="B3" s="94" t="s">
        <v>229</v>
      </c>
      <c r="C3" s="94" t="s">
        <v>230</v>
      </c>
      <c r="D3" s="95" t="s">
        <v>225</v>
      </c>
      <c r="E3" s="94" t="s">
        <v>231</v>
      </c>
      <c r="F3" s="96">
        <v>39326</v>
      </c>
      <c r="G3" s="97" t="str">
        <f t="shared" ref="G3:G28" ca="1" si="0">DATEDIF(F3,TODAY(),"Y") &amp; " Years, " &amp; DATEDIF(F3,TODAY(),"YM") &amp; " Months, " &amp; DATEDIF(F3,TODAY(),"MD") &amp; " Days"</f>
        <v>18 Years, 7 Months, 15 Days</v>
      </c>
      <c r="H3" s="98">
        <v>19725</v>
      </c>
      <c r="I3" s="98">
        <v>33880</v>
      </c>
      <c r="J3" s="98">
        <v>3282</v>
      </c>
      <c r="K3" s="99">
        <f t="shared" ref="K3:K11" si="1">H3+I3</f>
        <v>53605</v>
      </c>
      <c r="L3" s="100" t="s">
        <v>227</v>
      </c>
      <c r="M3" s="101" t="s">
        <v>228</v>
      </c>
    </row>
    <row r="4" spans="1:13" x14ac:dyDescent="0.3">
      <c r="A4" s="94">
        <v>3</v>
      </c>
      <c r="B4" s="94" t="s">
        <v>232</v>
      </c>
      <c r="C4" s="94" t="s">
        <v>233</v>
      </c>
      <c r="D4" s="95" t="s">
        <v>234</v>
      </c>
      <c r="E4" s="94" t="s">
        <v>235</v>
      </c>
      <c r="F4" s="96">
        <v>40360</v>
      </c>
      <c r="G4" s="97" t="str">
        <f t="shared" ca="1" si="0"/>
        <v>15 Years, 9 Months, 15 Days</v>
      </c>
      <c r="H4" s="98">
        <v>19500</v>
      </c>
      <c r="I4" s="98">
        <v>29236</v>
      </c>
      <c r="J4" s="98">
        <v>5263</v>
      </c>
      <c r="K4" s="99">
        <f t="shared" si="1"/>
        <v>48736</v>
      </c>
      <c r="L4" s="100" t="s">
        <v>227</v>
      </c>
      <c r="M4" s="101" t="s">
        <v>228</v>
      </c>
    </row>
    <row r="5" spans="1:13" x14ac:dyDescent="0.3">
      <c r="A5" s="94">
        <v>4</v>
      </c>
      <c r="B5" s="94" t="s">
        <v>236</v>
      </c>
      <c r="C5" s="94" t="s">
        <v>237</v>
      </c>
      <c r="D5" s="95" t="s">
        <v>225</v>
      </c>
      <c r="E5" s="94" t="s">
        <v>238</v>
      </c>
      <c r="F5" s="96">
        <v>41061</v>
      </c>
      <c r="G5" s="97" t="str">
        <f t="shared" ca="1" si="0"/>
        <v>13 Years, 10 Months, 15 Days</v>
      </c>
      <c r="H5" s="98">
        <v>26655</v>
      </c>
      <c r="I5" s="98">
        <v>31645</v>
      </c>
      <c r="J5" s="98">
        <v>14270</v>
      </c>
      <c r="K5" s="99">
        <f t="shared" si="1"/>
        <v>58300</v>
      </c>
      <c r="L5" s="100" t="s">
        <v>227</v>
      </c>
      <c r="M5" s="101" t="s">
        <v>228</v>
      </c>
    </row>
    <row r="6" spans="1:13" ht="15" x14ac:dyDescent="0.25">
      <c r="A6" s="94">
        <v>5</v>
      </c>
      <c r="B6" s="94" t="s">
        <v>239</v>
      </c>
      <c r="C6" s="94" t="s">
        <v>240</v>
      </c>
      <c r="D6" s="95" t="s">
        <v>225</v>
      </c>
      <c r="E6" s="94" t="s">
        <v>241</v>
      </c>
      <c r="F6" s="96">
        <v>41609</v>
      </c>
      <c r="G6" s="97" t="str">
        <f t="shared" ca="1" si="0"/>
        <v>12 Years, 4 Months, 15 Days</v>
      </c>
      <c r="H6" s="98">
        <v>30424</v>
      </c>
      <c r="I6" s="98">
        <v>34898</v>
      </c>
      <c r="J6" s="98">
        <v>12690</v>
      </c>
      <c r="K6" s="102">
        <f t="shared" si="1"/>
        <v>65322</v>
      </c>
      <c r="L6" s="100" t="s">
        <v>227</v>
      </c>
      <c r="M6" s="101" t="s">
        <v>228</v>
      </c>
    </row>
    <row r="7" spans="1:13" x14ac:dyDescent="0.3">
      <c r="A7" s="94">
        <v>6</v>
      </c>
      <c r="B7" s="94" t="s">
        <v>242</v>
      </c>
      <c r="C7" s="94" t="s">
        <v>243</v>
      </c>
      <c r="D7" s="95" t="s">
        <v>234</v>
      </c>
      <c r="E7" s="94" t="s">
        <v>244</v>
      </c>
      <c r="F7" s="96">
        <v>41974</v>
      </c>
      <c r="G7" s="97" t="str">
        <f t="shared" ca="1" si="0"/>
        <v>11 Years, 4 Months, 15 Days</v>
      </c>
      <c r="H7" s="98">
        <v>29025</v>
      </c>
      <c r="I7" s="98">
        <v>25184</v>
      </c>
      <c r="J7" s="98">
        <v>7534</v>
      </c>
      <c r="K7" s="99">
        <f t="shared" si="1"/>
        <v>54209</v>
      </c>
      <c r="L7" s="100" t="s">
        <v>227</v>
      </c>
      <c r="M7" s="101" t="s">
        <v>228</v>
      </c>
    </row>
    <row r="8" spans="1:13" x14ac:dyDescent="0.3">
      <c r="A8" s="94">
        <v>7</v>
      </c>
      <c r="B8" s="94" t="s">
        <v>245</v>
      </c>
      <c r="C8" s="94" t="s">
        <v>246</v>
      </c>
      <c r="D8" s="95" t="s">
        <v>234</v>
      </c>
      <c r="E8" s="94" t="s">
        <v>247</v>
      </c>
      <c r="F8" s="96">
        <v>42278</v>
      </c>
      <c r="G8" s="97" t="str">
        <f t="shared" ca="1" si="0"/>
        <v>10 Years, 6 Months, 15 Days</v>
      </c>
      <c r="H8" s="98">
        <v>24412</v>
      </c>
      <c r="I8" s="98">
        <v>23790</v>
      </c>
      <c r="J8" s="98">
        <v>5265</v>
      </c>
      <c r="K8" s="99">
        <f t="shared" si="1"/>
        <v>48202</v>
      </c>
      <c r="L8" s="100" t="s">
        <v>227</v>
      </c>
      <c r="M8" s="101" t="s">
        <v>228</v>
      </c>
    </row>
    <row r="9" spans="1:13" x14ac:dyDescent="0.3">
      <c r="A9" s="94">
        <v>8</v>
      </c>
      <c r="B9" s="94" t="s">
        <v>248</v>
      </c>
      <c r="C9" s="94" t="s">
        <v>249</v>
      </c>
      <c r="D9" s="95" t="s">
        <v>250</v>
      </c>
      <c r="E9" s="94" t="s">
        <v>251</v>
      </c>
      <c r="F9" s="96">
        <v>42339</v>
      </c>
      <c r="G9" s="97" t="str">
        <f t="shared" ca="1" si="0"/>
        <v>10 Years, 4 Months, 15 Days</v>
      </c>
      <c r="H9" s="98">
        <v>21562</v>
      </c>
      <c r="I9" s="98">
        <v>26554</v>
      </c>
      <c r="J9" s="98">
        <v>8134</v>
      </c>
      <c r="K9" s="99">
        <f t="shared" si="1"/>
        <v>48116</v>
      </c>
      <c r="L9" s="100" t="s">
        <v>227</v>
      </c>
      <c r="M9" s="101" t="s">
        <v>228</v>
      </c>
    </row>
    <row r="10" spans="1:13" ht="15" x14ac:dyDescent="0.25">
      <c r="A10" s="94">
        <v>9</v>
      </c>
      <c r="B10" s="94" t="s">
        <v>252</v>
      </c>
      <c r="C10" s="94" t="s">
        <v>253</v>
      </c>
      <c r="D10" s="95" t="s">
        <v>234</v>
      </c>
      <c r="E10" s="94" t="s">
        <v>254</v>
      </c>
      <c r="F10" s="96">
        <v>43191</v>
      </c>
      <c r="G10" s="97" t="str">
        <f t="shared" ca="1" si="0"/>
        <v>8 Years, 0 Months, 15 Days</v>
      </c>
      <c r="H10" s="98">
        <v>19570</v>
      </c>
      <c r="I10" s="98">
        <v>17844</v>
      </c>
      <c r="J10" s="98">
        <v>9600</v>
      </c>
      <c r="K10" s="103">
        <f t="shared" si="1"/>
        <v>37414</v>
      </c>
      <c r="L10" s="100" t="s">
        <v>227</v>
      </c>
      <c r="M10" s="101" t="s">
        <v>228</v>
      </c>
    </row>
    <row r="11" spans="1:13" x14ac:dyDescent="0.3">
      <c r="A11" s="94">
        <v>10</v>
      </c>
      <c r="B11" s="94" t="s">
        <v>255</v>
      </c>
      <c r="C11" s="94" t="s">
        <v>256</v>
      </c>
      <c r="D11" s="95" t="s">
        <v>234</v>
      </c>
      <c r="E11" s="94" t="s">
        <v>257</v>
      </c>
      <c r="F11" s="96">
        <v>43770</v>
      </c>
      <c r="G11" s="97" t="str">
        <f t="shared" ca="1" si="0"/>
        <v>6 Years, 5 Months, 15 Days</v>
      </c>
      <c r="H11" s="98">
        <v>13200</v>
      </c>
      <c r="I11" s="98">
        <v>8837</v>
      </c>
      <c r="J11" s="98">
        <v>4500</v>
      </c>
      <c r="K11" s="99">
        <f t="shared" si="1"/>
        <v>22037</v>
      </c>
      <c r="L11" s="104" t="s">
        <v>258</v>
      </c>
      <c r="M11" s="95" t="s">
        <v>259</v>
      </c>
    </row>
    <row r="12" spans="1:13" ht="15.75" customHeight="1" x14ac:dyDescent="0.3">
      <c r="A12" s="94">
        <v>11</v>
      </c>
      <c r="B12" s="94" t="s">
        <v>260</v>
      </c>
      <c r="C12" s="105" t="s">
        <v>261</v>
      </c>
      <c r="D12" s="95" t="s">
        <v>225</v>
      </c>
      <c r="E12" s="94" t="s">
        <v>262</v>
      </c>
      <c r="F12" s="106">
        <v>44039</v>
      </c>
      <c r="G12" s="97" t="str">
        <f t="shared" ca="1" si="0"/>
        <v>5 Years, 8 Months, 20 Days</v>
      </c>
      <c r="K12" s="99">
        <v>26445</v>
      </c>
      <c r="L12" s="104" t="s">
        <v>258</v>
      </c>
      <c r="M12" s="95" t="s">
        <v>259</v>
      </c>
    </row>
    <row r="13" spans="1:13" x14ac:dyDescent="0.3">
      <c r="A13" s="94">
        <v>12</v>
      </c>
      <c r="B13" s="94" t="s">
        <v>263</v>
      </c>
      <c r="C13" s="105" t="s">
        <v>264</v>
      </c>
      <c r="D13" s="95" t="s">
        <v>265</v>
      </c>
      <c r="E13" s="94" t="s">
        <v>266</v>
      </c>
      <c r="F13" s="106">
        <v>44100</v>
      </c>
      <c r="G13" s="97" t="str">
        <f t="shared" ca="1" si="0"/>
        <v>5 Years, 6 Months, 21 Days</v>
      </c>
      <c r="L13" s="104" t="s">
        <v>258</v>
      </c>
      <c r="M13" s="95" t="s">
        <v>259</v>
      </c>
    </row>
    <row r="14" spans="1:13" x14ac:dyDescent="0.3">
      <c r="A14" s="94">
        <v>13</v>
      </c>
      <c r="B14" s="94" t="s">
        <v>267</v>
      </c>
      <c r="C14" s="105" t="s">
        <v>268</v>
      </c>
      <c r="D14" s="95" t="s">
        <v>265</v>
      </c>
      <c r="E14" s="94" t="s">
        <v>269</v>
      </c>
      <c r="F14" s="106">
        <v>44256</v>
      </c>
      <c r="G14" s="97" t="str">
        <f t="shared" ca="1" si="0"/>
        <v>5 Years, 1 Months, 15 Days</v>
      </c>
      <c r="L14" s="104" t="s">
        <v>258</v>
      </c>
      <c r="M14" s="95" t="s">
        <v>259</v>
      </c>
    </row>
    <row r="15" spans="1:13" x14ac:dyDescent="0.3">
      <c r="A15" s="94">
        <v>14</v>
      </c>
      <c r="B15" s="94" t="s">
        <v>270</v>
      </c>
      <c r="C15" s="105" t="s">
        <v>271</v>
      </c>
      <c r="D15" s="95" t="s">
        <v>265</v>
      </c>
      <c r="E15" s="94" t="s">
        <v>272</v>
      </c>
      <c r="F15" s="106">
        <v>44348</v>
      </c>
      <c r="G15" s="97" t="str">
        <f t="shared" ca="1" si="0"/>
        <v>4 Years, 10 Months, 15 Days</v>
      </c>
      <c r="L15" s="104" t="s">
        <v>258</v>
      </c>
      <c r="M15" s="95" t="s">
        <v>259</v>
      </c>
    </row>
    <row r="16" spans="1:13" x14ac:dyDescent="0.3">
      <c r="A16" s="94">
        <v>15</v>
      </c>
      <c r="B16" s="94" t="s">
        <v>273</v>
      </c>
      <c r="C16" s="105" t="s">
        <v>274</v>
      </c>
      <c r="D16" s="95" t="s">
        <v>265</v>
      </c>
      <c r="E16" s="94" t="s">
        <v>275</v>
      </c>
      <c r="F16" s="106">
        <v>44501</v>
      </c>
      <c r="G16" s="97" t="str">
        <f t="shared" ca="1" si="0"/>
        <v>4 Years, 5 Months, 15 Days</v>
      </c>
      <c r="L16" s="104" t="s">
        <v>258</v>
      </c>
      <c r="M16" s="95" t="s">
        <v>259</v>
      </c>
    </row>
    <row r="17" spans="1:13" x14ac:dyDescent="0.3">
      <c r="A17" s="94">
        <v>16</v>
      </c>
      <c r="B17" s="94" t="s">
        <v>276</v>
      </c>
      <c r="C17" s="105" t="s">
        <v>277</v>
      </c>
      <c r="D17" s="95" t="s">
        <v>278</v>
      </c>
      <c r="E17" s="94" t="s">
        <v>279</v>
      </c>
      <c r="F17" s="106">
        <v>44531</v>
      </c>
      <c r="G17" s="97" t="str">
        <f t="shared" ca="1" si="0"/>
        <v>4 Years, 4 Months, 15 Days</v>
      </c>
      <c r="L17" s="104" t="s">
        <v>258</v>
      </c>
      <c r="M17" s="95" t="s">
        <v>259</v>
      </c>
    </row>
    <row r="18" spans="1:13" x14ac:dyDescent="0.3">
      <c r="A18" s="94">
        <v>17</v>
      </c>
      <c r="B18" s="94" t="s">
        <v>280</v>
      </c>
      <c r="C18" s="95" t="s">
        <v>281</v>
      </c>
      <c r="D18" s="95" t="s">
        <v>278</v>
      </c>
      <c r="E18" s="94" t="s">
        <v>282</v>
      </c>
      <c r="F18" s="106">
        <v>44621</v>
      </c>
      <c r="G18" s="97" t="str">
        <f t="shared" ca="1" si="0"/>
        <v>4 Years, 1 Months, 15 Days</v>
      </c>
      <c r="L18" s="104" t="s">
        <v>258</v>
      </c>
      <c r="M18" s="95" t="s">
        <v>259</v>
      </c>
    </row>
    <row r="19" spans="1:13" x14ac:dyDescent="0.3">
      <c r="A19" s="94">
        <v>18</v>
      </c>
      <c r="B19" s="94" t="s">
        <v>283</v>
      </c>
      <c r="C19" s="94" t="s">
        <v>284</v>
      </c>
      <c r="D19" s="95" t="s">
        <v>285</v>
      </c>
      <c r="E19" s="94" t="s">
        <v>286</v>
      </c>
      <c r="F19" s="106">
        <v>44713</v>
      </c>
      <c r="G19" s="97" t="str">
        <f t="shared" ca="1" si="0"/>
        <v>3 Years, 10 Months, 15 Days</v>
      </c>
      <c r="L19" s="104" t="s">
        <v>258</v>
      </c>
      <c r="M19" s="95" t="s">
        <v>259</v>
      </c>
    </row>
    <row r="20" spans="1:13" x14ac:dyDescent="0.3">
      <c r="A20" s="94">
        <v>19</v>
      </c>
      <c r="B20" s="94" t="s">
        <v>287</v>
      </c>
      <c r="C20" s="94" t="s">
        <v>288</v>
      </c>
      <c r="D20" s="95" t="s">
        <v>289</v>
      </c>
      <c r="E20" s="94" t="s">
        <v>290</v>
      </c>
      <c r="F20" s="106">
        <v>44743</v>
      </c>
      <c r="G20" s="97" t="str">
        <f t="shared" ca="1" si="0"/>
        <v>3 Years, 9 Months, 15 Days</v>
      </c>
      <c r="L20" s="104" t="s">
        <v>258</v>
      </c>
      <c r="M20" s="95" t="s">
        <v>259</v>
      </c>
    </row>
    <row r="21" spans="1:13" x14ac:dyDescent="0.3">
      <c r="A21" s="94">
        <v>20</v>
      </c>
      <c r="B21" s="94" t="s">
        <v>291</v>
      </c>
      <c r="C21" s="94" t="s">
        <v>292</v>
      </c>
      <c r="D21" s="95" t="s">
        <v>225</v>
      </c>
      <c r="E21" s="94" t="s">
        <v>293</v>
      </c>
      <c r="F21" s="106">
        <v>44805</v>
      </c>
      <c r="G21" s="97" t="str">
        <f t="shared" ca="1" si="0"/>
        <v>3 Years, 7 Months, 15 Days</v>
      </c>
      <c r="L21" s="104" t="s">
        <v>258</v>
      </c>
      <c r="M21" s="95" t="s">
        <v>259</v>
      </c>
    </row>
    <row r="22" spans="1:13" x14ac:dyDescent="0.3">
      <c r="A22" s="94">
        <v>21</v>
      </c>
      <c r="B22" s="94" t="s">
        <v>294</v>
      </c>
      <c r="C22" s="94" t="s">
        <v>295</v>
      </c>
      <c r="D22" s="95" t="s">
        <v>225</v>
      </c>
      <c r="E22" s="94" t="s">
        <v>296</v>
      </c>
      <c r="F22" s="106">
        <v>44866</v>
      </c>
      <c r="G22" s="97" t="str">
        <f t="shared" ca="1" si="0"/>
        <v>3 Years, 5 Months, 15 Days</v>
      </c>
      <c r="L22" s="104" t="s">
        <v>258</v>
      </c>
      <c r="M22" s="95" t="s">
        <v>259</v>
      </c>
    </row>
    <row r="23" spans="1:13" x14ac:dyDescent="0.3">
      <c r="A23" s="94">
        <v>22</v>
      </c>
      <c r="B23" s="94" t="s">
        <v>297</v>
      </c>
      <c r="C23" s="95" t="s">
        <v>298</v>
      </c>
      <c r="D23" s="95" t="s">
        <v>250</v>
      </c>
      <c r="E23" s="94" t="s">
        <v>299</v>
      </c>
      <c r="F23" s="106">
        <v>45164</v>
      </c>
      <c r="G23" s="97" t="str">
        <f t="shared" ca="1" si="0"/>
        <v>2 Years, 7 Months, 21 Days</v>
      </c>
      <c r="L23" s="104" t="s">
        <v>258</v>
      </c>
      <c r="M23" s="95" t="s">
        <v>259</v>
      </c>
    </row>
    <row r="24" spans="1:13" x14ac:dyDescent="0.3">
      <c r="A24" s="94">
        <v>23</v>
      </c>
      <c r="B24" s="94" t="s">
        <v>300</v>
      </c>
      <c r="C24" s="95" t="s">
        <v>301</v>
      </c>
      <c r="D24" s="95" t="s">
        <v>285</v>
      </c>
      <c r="E24" s="94" t="s">
        <v>302</v>
      </c>
      <c r="F24" s="106">
        <v>45199</v>
      </c>
      <c r="G24" s="97" t="str">
        <f t="shared" ca="1" si="0"/>
        <v>2 Years, 6 Months, 17 Days</v>
      </c>
      <c r="L24" s="104" t="s">
        <v>258</v>
      </c>
      <c r="M24" s="95" t="s">
        <v>259</v>
      </c>
    </row>
    <row r="25" spans="1:13" x14ac:dyDescent="0.3">
      <c r="A25" s="94">
        <v>24</v>
      </c>
      <c r="B25" s="94" t="s">
        <v>303</v>
      </c>
      <c r="C25" s="95" t="s">
        <v>304</v>
      </c>
      <c r="D25" s="95" t="s">
        <v>234</v>
      </c>
      <c r="E25" s="94" t="s">
        <v>305</v>
      </c>
      <c r="F25" s="106">
        <v>45282</v>
      </c>
      <c r="G25" s="97" t="str">
        <f t="shared" ca="1" si="0"/>
        <v>2 Years, 3 Months, 25 Days</v>
      </c>
      <c r="L25" s="104" t="s">
        <v>258</v>
      </c>
      <c r="M25" s="95" t="s">
        <v>259</v>
      </c>
    </row>
    <row r="26" spans="1:13" x14ac:dyDescent="0.3">
      <c r="A26" s="94">
        <v>25</v>
      </c>
      <c r="B26" s="94" t="s">
        <v>306</v>
      </c>
      <c r="C26" s="95" t="s">
        <v>307</v>
      </c>
      <c r="D26" s="95" t="s">
        <v>234</v>
      </c>
      <c r="E26" s="94" t="s">
        <v>308</v>
      </c>
      <c r="F26" s="106">
        <v>45839</v>
      </c>
      <c r="G26" s="97" t="str">
        <f t="shared" ca="1" si="0"/>
        <v>0 Years, 9 Months, 15 Days</v>
      </c>
      <c r="L26" s="104" t="s">
        <v>258</v>
      </c>
      <c r="M26" s="95" t="s">
        <v>259</v>
      </c>
    </row>
    <row r="27" spans="1:13" x14ac:dyDescent="0.3">
      <c r="A27" s="94">
        <v>26</v>
      </c>
      <c r="B27" s="94" t="s">
        <v>309</v>
      </c>
      <c r="C27" s="95" t="s">
        <v>310</v>
      </c>
      <c r="D27" s="95" t="s">
        <v>285</v>
      </c>
      <c r="E27" s="94" t="s">
        <v>311</v>
      </c>
      <c r="F27" s="106">
        <v>45870</v>
      </c>
      <c r="G27" s="97" t="str">
        <f t="shared" ca="1" si="0"/>
        <v>0 Years, 8 Months, 15 Days</v>
      </c>
      <c r="L27" s="104" t="s">
        <v>258</v>
      </c>
      <c r="M27" s="95" t="s">
        <v>259</v>
      </c>
    </row>
    <row r="28" spans="1:13" x14ac:dyDescent="0.3">
      <c r="A28" s="94">
        <v>27</v>
      </c>
      <c r="B28" s="94" t="s">
        <v>312</v>
      </c>
      <c r="D28" s="95" t="s">
        <v>278</v>
      </c>
      <c r="E28" s="94" t="s">
        <v>313</v>
      </c>
      <c r="F28" s="106">
        <v>45992</v>
      </c>
      <c r="G28" s="97" t="str">
        <f t="shared" ca="1" si="0"/>
        <v>0 Years, 4 Months, 15 Days</v>
      </c>
      <c r="L28" s="104" t="s">
        <v>258</v>
      </c>
      <c r="M28" s="95" t="s">
        <v>259</v>
      </c>
    </row>
    <row r="29" spans="1:13" x14ac:dyDescent="0.3">
      <c r="A29" s="94">
        <v>28</v>
      </c>
      <c r="L29" s="104" t="s">
        <v>258</v>
      </c>
    </row>
    <row r="30" spans="1:13" x14ac:dyDescent="0.3">
      <c r="A30" s="94">
        <v>29</v>
      </c>
      <c r="L30" s="104" t="s">
        <v>258</v>
      </c>
    </row>
    <row r="31" spans="1:13" x14ac:dyDescent="0.3">
      <c r="A31" s="94"/>
      <c r="L31" s="104" t="s">
        <v>258</v>
      </c>
    </row>
    <row r="32" spans="1:13" x14ac:dyDescent="0.3">
      <c r="A32" s="94"/>
      <c r="L32" s="104" t="s">
        <v>258</v>
      </c>
    </row>
    <row r="33" spans="1:33" x14ac:dyDescent="0.3">
      <c r="A33" s="94"/>
      <c r="L33" s="104" t="s">
        <v>258</v>
      </c>
    </row>
    <row r="34" spans="1:33" x14ac:dyDescent="0.3">
      <c r="AD34" s="95" t="s">
        <v>227</v>
      </c>
      <c r="AE34" s="95" t="s">
        <v>314</v>
      </c>
      <c r="AF34" s="95">
        <v>19500</v>
      </c>
      <c r="AG34" s="95">
        <v>30000</v>
      </c>
    </row>
    <row r="35" spans="1:33" x14ac:dyDescent="0.3">
      <c r="AE35" s="95" t="s">
        <v>315</v>
      </c>
      <c r="AF35" s="95">
        <v>18000</v>
      </c>
      <c r="AG35" s="95">
        <v>35000</v>
      </c>
    </row>
    <row r="36" spans="1:33" x14ac:dyDescent="0.3">
      <c r="M36" s="95" t="s">
        <v>316</v>
      </c>
      <c r="N36" s="95">
        <f>SUM(N2:N28)</f>
        <v>0</v>
      </c>
      <c r="AF36" s="95">
        <f>AF34+AF35</f>
        <v>37500</v>
      </c>
      <c r="AG36" s="95">
        <f>AG34+AG35</f>
        <v>65000</v>
      </c>
    </row>
    <row r="37" spans="1:33" x14ac:dyDescent="0.3">
      <c r="AD37" s="95" t="s">
        <v>258</v>
      </c>
      <c r="AE37" s="95" t="s">
        <v>314</v>
      </c>
      <c r="AF37" s="95">
        <v>13000</v>
      </c>
      <c r="AG37" s="95">
        <v>20000</v>
      </c>
    </row>
    <row r="38" spans="1:33" ht="15" customHeight="1" x14ac:dyDescent="0.3">
      <c r="C38" s="107"/>
      <c r="D38" s="107"/>
      <c r="AE38" s="95" t="s">
        <v>315</v>
      </c>
      <c r="AF38" s="95">
        <v>14000</v>
      </c>
      <c r="AG38" s="95">
        <v>14000</v>
      </c>
    </row>
    <row r="39" spans="1:33" x14ac:dyDescent="0.3">
      <c r="A39" s="91" t="s">
        <v>210</v>
      </c>
      <c r="B39" s="91" t="s">
        <v>211</v>
      </c>
      <c r="C39" s="91" t="s">
        <v>212</v>
      </c>
      <c r="D39" s="91" t="s">
        <v>213</v>
      </c>
      <c r="E39" s="91" t="s">
        <v>214</v>
      </c>
      <c r="F39" s="91" t="s">
        <v>215</v>
      </c>
      <c r="G39" s="91" t="s">
        <v>216</v>
      </c>
      <c r="M39" s="95" t="s">
        <v>317</v>
      </c>
      <c r="N39" s="95">
        <v>900</v>
      </c>
      <c r="P39" s="108"/>
    </row>
    <row r="40" spans="1:33" x14ac:dyDescent="0.3">
      <c r="B40" s="101" t="s">
        <v>318</v>
      </c>
      <c r="E40" s="94" t="s">
        <v>319</v>
      </c>
      <c r="F40" s="106">
        <v>43647</v>
      </c>
      <c r="G40" s="97"/>
      <c r="M40" s="95" t="s">
        <v>320</v>
      </c>
      <c r="N40" s="95">
        <v>1200</v>
      </c>
      <c r="AF40" s="95" t="s">
        <v>321</v>
      </c>
      <c r="AG40" s="95" t="s">
        <v>322</v>
      </c>
    </row>
    <row r="41" spans="1:33" x14ac:dyDescent="0.3">
      <c r="B41" s="101" t="s">
        <v>323</v>
      </c>
      <c r="E41" s="94" t="s">
        <v>319</v>
      </c>
      <c r="F41" s="106">
        <v>43647</v>
      </c>
      <c r="G41" s="97"/>
      <c r="M41" s="95" t="s">
        <v>324</v>
      </c>
      <c r="N41" s="95">
        <v>1500</v>
      </c>
      <c r="P41" s="109"/>
      <c r="AC41" s="95" t="s">
        <v>325</v>
      </c>
      <c r="AD41" s="95" t="s">
        <v>227</v>
      </c>
      <c r="AE41" s="95" t="s">
        <v>326</v>
      </c>
      <c r="AF41" s="95">
        <v>7</v>
      </c>
      <c r="AG41" s="95">
        <v>10</v>
      </c>
    </row>
    <row r="42" spans="1:33" x14ac:dyDescent="0.3">
      <c r="B42" s="101" t="s">
        <v>327</v>
      </c>
      <c r="E42" s="95" t="s">
        <v>257</v>
      </c>
      <c r="F42" s="106">
        <v>43770</v>
      </c>
      <c r="G42" s="97"/>
      <c r="P42" s="109"/>
      <c r="AE42" s="95" t="s">
        <v>328</v>
      </c>
      <c r="AF42" s="95">
        <v>11</v>
      </c>
      <c r="AG42" s="95">
        <v>15</v>
      </c>
    </row>
    <row r="43" spans="1:33" x14ac:dyDescent="0.3">
      <c r="B43" s="101" t="s">
        <v>329</v>
      </c>
      <c r="E43" s="95" t="s">
        <v>330</v>
      </c>
      <c r="F43" s="106">
        <v>43800</v>
      </c>
      <c r="G43" s="97"/>
      <c r="AD43" s="95" t="s">
        <v>258</v>
      </c>
      <c r="AE43" s="95" t="s">
        <v>326</v>
      </c>
      <c r="AF43" s="95">
        <v>2</v>
      </c>
      <c r="AG43" s="95">
        <v>3</v>
      </c>
    </row>
    <row r="44" spans="1:33" x14ac:dyDescent="0.3">
      <c r="B44" s="101" t="s">
        <v>331</v>
      </c>
      <c r="E44" s="95" t="s">
        <v>330</v>
      </c>
      <c r="F44" s="106">
        <v>43800</v>
      </c>
      <c r="G44" s="97"/>
      <c r="AE44" s="95" t="s">
        <v>328</v>
      </c>
      <c r="AF44" s="95">
        <v>4</v>
      </c>
      <c r="AG44" s="95">
        <v>5</v>
      </c>
    </row>
    <row r="45" spans="1:33" x14ac:dyDescent="0.3">
      <c r="B45" s="101" t="s">
        <v>332</v>
      </c>
      <c r="E45" s="110">
        <v>2563</v>
      </c>
    </row>
    <row r="46" spans="1:33" x14ac:dyDescent="0.3">
      <c r="B46" s="101" t="s">
        <v>333</v>
      </c>
      <c r="E46" s="110">
        <v>2563</v>
      </c>
    </row>
    <row r="47" spans="1:33" x14ac:dyDescent="0.3">
      <c r="B47" s="101" t="s">
        <v>334</v>
      </c>
      <c r="E47" s="110">
        <v>2563</v>
      </c>
    </row>
    <row r="48" spans="1:33" x14ac:dyDescent="0.3">
      <c r="A48" s="95">
        <v>1</v>
      </c>
      <c r="B48" s="95" t="s">
        <v>335</v>
      </c>
      <c r="E48" s="110">
        <v>2563</v>
      </c>
    </row>
    <row r="49" spans="1:5" x14ac:dyDescent="0.3">
      <c r="A49" s="95">
        <v>2</v>
      </c>
      <c r="B49" s="95" t="s">
        <v>336</v>
      </c>
      <c r="E49" s="110">
        <v>2563</v>
      </c>
    </row>
    <row r="50" spans="1:5" x14ac:dyDescent="0.3">
      <c r="B50" s="101" t="s">
        <v>337</v>
      </c>
      <c r="E50" s="110">
        <v>2563</v>
      </c>
    </row>
    <row r="51" spans="1:5" x14ac:dyDescent="0.3">
      <c r="A51" s="95">
        <v>3</v>
      </c>
      <c r="B51" s="95" t="s">
        <v>338</v>
      </c>
      <c r="E51" s="95">
        <v>2564</v>
      </c>
    </row>
    <row r="52" spans="1:5" x14ac:dyDescent="0.3">
      <c r="A52" s="95">
        <v>4</v>
      </c>
      <c r="B52" s="95" t="s">
        <v>339</v>
      </c>
      <c r="E52" s="95">
        <v>2564</v>
      </c>
    </row>
    <row r="53" spans="1:5" x14ac:dyDescent="0.3">
      <c r="A53" s="95">
        <v>5</v>
      </c>
      <c r="B53" s="95" t="s">
        <v>340</v>
      </c>
      <c r="E53" s="110">
        <v>2565</v>
      </c>
    </row>
    <row r="54" spans="1:5" x14ac:dyDescent="0.3">
      <c r="A54" s="95">
        <v>6</v>
      </c>
      <c r="B54" s="95" t="s">
        <v>341</v>
      </c>
      <c r="E54" s="110">
        <v>2565</v>
      </c>
    </row>
    <row r="55" spans="1:5" x14ac:dyDescent="0.3">
      <c r="A55" s="95">
        <v>7</v>
      </c>
      <c r="B55" s="95" t="s">
        <v>342</v>
      </c>
      <c r="E55" s="110">
        <v>2565</v>
      </c>
    </row>
    <row r="56" spans="1:5" x14ac:dyDescent="0.3">
      <c r="A56" s="95">
        <v>8</v>
      </c>
      <c r="B56" s="95" t="s">
        <v>343</v>
      </c>
      <c r="E56" s="110">
        <v>2565</v>
      </c>
    </row>
    <row r="57" spans="1:5" x14ac:dyDescent="0.3">
      <c r="A57" s="95">
        <v>9</v>
      </c>
      <c r="B57" s="95" t="s">
        <v>344</v>
      </c>
      <c r="E57" s="110">
        <v>2565</v>
      </c>
    </row>
    <row r="58" spans="1:5" x14ac:dyDescent="0.3">
      <c r="A58" s="95">
        <v>10</v>
      </c>
      <c r="B58" s="95" t="s">
        <v>345</v>
      </c>
      <c r="E58" s="110">
        <v>2565</v>
      </c>
    </row>
    <row r="59" spans="1:5" x14ac:dyDescent="0.3">
      <c r="A59" s="95">
        <v>11</v>
      </c>
      <c r="B59" s="95" t="s">
        <v>346</v>
      </c>
      <c r="E59" s="95">
        <v>2566</v>
      </c>
    </row>
    <row r="60" spans="1:5" x14ac:dyDescent="0.3">
      <c r="A60" s="95">
        <v>12</v>
      </c>
      <c r="B60" s="95" t="s">
        <v>347</v>
      </c>
      <c r="E60" s="95">
        <v>2566</v>
      </c>
    </row>
    <row r="61" spans="1:5" x14ac:dyDescent="0.3">
      <c r="A61" s="95">
        <v>13</v>
      </c>
      <c r="B61" s="95" t="s">
        <v>348</v>
      </c>
      <c r="E61" s="95">
        <v>2566</v>
      </c>
    </row>
    <row r="62" spans="1:5" x14ac:dyDescent="0.3">
      <c r="A62" s="95">
        <v>14</v>
      </c>
      <c r="B62" s="95" t="s">
        <v>349</v>
      </c>
      <c r="E62" s="95">
        <v>2566</v>
      </c>
    </row>
    <row r="63" spans="1:5" x14ac:dyDescent="0.3">
      <c r="A63" s="95">
        <v>15</v>
      </c>
      <c r="B63" s="95" t="s">
        <v>350</v>
      </c>
      <c r="E63" s="110">
        <v>2567</v>
      </c>
    </row>
    <row r="64" spans="1:5" x14ac:dyDescent="0.3">
      <c r="A64" s="95">
        <v>16</v>
      </c>
      <c r="B64" s="95" t="s">
        <v>351</v>
      </c>
      <c r="E64" s="95">
        <v>2568</v>
      </c>
    </row>
    <row r="65" spans="1:8" x14ac:dyDescent="0.3">
      <c r="A65" s="95">
        <v>17</v>
      </c>
      <c r="B65" s="95" t="s">
        <v>352</v>
      </c>
      <c r="E65" s="95">
        <v>2568</v>
      </c>
    </row>
    <row r="66" spans="1:8" x14ac:dyDescent="0.3">
      <c r="A66" s="95">
        <v>18</v>
      </c>
      <c r="B66" s="95" t="s">
        <v>353</v>
      </c>
      <c r="E66" s="95">
        <v>2568</v>
      </c>
    </row>
    <row r="67" spans="1:8" x14ac:dyDescent="0.3">
      <c r="A67" s="95">
        <v>19</v>
      </c>
      <c r="B67" s="95" t="s">
        <v>354</v>
      </c>
      <c r="E67" s="95">
        <v>2568</v>
      </c>
    </row>
    <row r="68" spans="1:8" x14ac:dyDescent="0.3">
      <c r="A68" s="95">
        <v>20</v>
      </c>
      <c r="B68" s="95" t="s">
        <v>355</v>
      </c>
      <c r="E68" s="95">
        <v>2568</v>
      </c>
    </row>
    <row r="69" spans="1:8" x14ac:dyDescent="0.3">
      <c r="A69" s="95">
        <v>21</v>
      </c>
      <c r="B69" s="95" t="s">
        <v>356</v>
      </c>
      <c r="E69" s="95">
        <v>2568</v>
      </c>
    </row>
    <row r="70" spans="1:8" x14ac:dyDescent="0.3">
      <c r="A70" s="95">
        <v>22</v>
      </c>
      <c r="B70" s="95" t="s">
        <v>357</v>
      </c>
      <c r="E70" s="95">
        <v>2568</v>
      </c>
    </row>
    <row r="71" spans="1:8" x14ac:dyDescent="0.3">
      <c r="A71" s="95">
        <v>23</v>
      </c>
      <c r="B71" s="95" t="s">
        <v>358</v>
      </c>
      <c r="E71" s="110">
        <v>2569</v>
      </c>
      <c r="H71" s="95" t="s">
        <v>359</v>
      </c>
    </row>
    <row r="72" spans="1:8" x14ac:dyDescent="0.3">
      <c r="A72" s="95">
        <v>24</v>
      </c>
      <c r="B72" s="95" t="s">
        <v>360</v>
      </c>
      <c r="E72" s="110">
        <v>2569</v>
      </c>
    </row>
    <row r="73" spans="1:8" x14ac:dyDescent="0.3">
      <c r="A73" s="95">
        <v>25</v>
      </c>
      <c r="B73" s="95" t="s">
        <v>361</v>
      </c>
      <c r="E73" s="110">
        <v>2569</v>
      </c>
    </row>
    <row r="74" spans="1:8" x14ac:dyDescent="0.3">
      <c r="A74" s="95">
        <v>26</v>
      </c>
      <c r="B74" s="95" t="s">
        <v>362</v>
      </c>
      <c r="E74" s="110">
        <v>2569</v>
      </c>
    </row>
    <row r="75" spans="1:8" x14ac:dyDescent="0.3">
      <c r="A75" s="95">
        <v>27</v>
      </c>
      <c r="B75" s="95" t="s">
        <v>363</v>
      </c>
      <c r="E75" s="110">
        <v>2569</v>
      </c>
    </row>
    <row r="76" spans="1:8" x14ac:dyDescent="0.3">
      <c r="A76" s="95">
        <v>28</v>
      </c>
    </row>
    <row r="77" spans="1:8" x14ac:dyDescent="0.3">
      <c r="A77" s="95">
        <v>29</v>
      </c>
    </row>
    <row r="78" spans="1:8" x14ac:dyDescent="0.3">
      <c r="A78" s="95">
        <v>30</v>
      </c>
    </row>
    <row r="79" spans="1:8" x14ac:dyDescent="0.3">
      <c r="A79" s="95">
        <v>31</v>
      </c>
    </row>
    <row r="80" spans="1:8" x14ac:dyDescent="0.3">
      <c r="A80" s="95">
        <v>32</v>
      </c>
    </row>
    <row r="81" spans="1:1" x14ac:dyDescent="0.3">
      <c r="A81" s="95">
        <v>33</v>
      </c>
    </row>
    <row r="82" spans="1:1" x14ac:dyDescent="0.3">
      <c r="A82" s="95">
        <v>34</v>
      </c>
    </row>
    <row r="83" spans="1:1" x14ac:dyDescent="0.3">
      <c r="A83" s="95">
        <v>35</v>
      </c>
    </row>
    <row r="84" spans="1:1" x14ac:dyDescent="0.3">
      <c r="A84" s="95">
        <v>36</v>
      </c>
    </row>
    <row r="85" spans="1:1" x14ac:dyDescent="0.3">
      <c r="A85" s="95">
        <v>37</v>
      </c>
    </row>
    <row r="86" spans="1:1" x14ac:dyDescent="0.3">
      <c r="A86" s="95">
        <v>38</v>
      </c>
    </row>
    <row r="87" spans="1:1" x14ac:dyDescent="0.3">
      <c r="A87" s="95">
        <v>39</v>
      </c>
    </row>
    <row r="88" spans="1:1" x14ac:dyDescent="0.3">
      <c r="A88" s="95">
        <v>40</v>
      </c>
    </row>
    <row r="89" spans="1:1" x14ac:dyDescent="0.3">
      <c r="A89" s="95">
        <v>41</v>
      </c>
    </row>
    <row r="90" spans="1:1" x14ac:dyDescent="0.3">
      <c r="A90" s="95">
        <v>42</v>
      </c>
    </row>
    <row r="91" spans="1:1" x14ac:dyDescent="0.3">
      <c r="A91" s="95">
        <v>43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BC5A-161C-4B0B-BFEE-DA92CDEF54C8}">
  <dimension ref="A1:N82"/>
  <sheetViews>
    <sheetView workbookViewId="0">
      <selection activeCell="U394" sqref="U394"/>
    </sheetView>
  </sheetViews>
  <sheetFormatPr defaultColWidth="10" defaultRowHeight="16.5" x14ac:dyDescent="0.3"/>
  <cols>
    <col min="1" max="1" width="10" style="104"/>
    <col min="2" max="2" width="14.375" style="95" customWidth="1"/>
    <col min="3" max="3" width="22" style="95" customWidth="1"/>
    <col min="4" max="4" width="12.5" style="108" customWidth="1"/>
    <col min="5" max="6" width="15.25" style="108" customWidth="1"/>
    <col min="7" max="7" width="12.875" style="95" bestFit="1" customWidth="1"/>
    <col min="8" max="8" width="14.125" style="95" customWidth="1"/>
    <col min="9" max="11" width="10" style="95"/>
    <col min="12" max="12" width="17.5" style="95" customWidth="1"/>
    <col min="13" max="13" width="10.75" style="95" customWidth="1"/>
    <col min="14" max="14" width="13.875" style="95" customWidth="1"/>
    <col min="15" max="16384" width="10" style="95"/>
  </cols>
  <sheetData>
    <row r="1" spans="1:14" ht="15" customHeight="1" x14ac:dyDescent="0.3">
      <c r="A1" s="104" t="s">
        <v>364</v>
      </c>
      <c r="E1" s="108">
        <v>2567</v>
      </c>
      <c r="F1" s="108">
        <v>2567</v>
      </c>
      <c r="G1" s="95">
        <v>2567</v>
      </c>
      <c r="H1" s="95">
        <v>2567</v>
      </c>
    </row>
    <row r="2" spans="1:14" ht="15" customHeight="1" x14ac:dyDescent="0.3">
      <c r="A2" s="104">
        <v>2567</v>
      </c>
      <c r="B2" s="104" t="s">
        <v>365</v>
      </c>
      <c r="C2" s="104" t="s">
        <v>213</v>
      </c>
      <c r="D2" s="111" t="s">
        <v>366</v>
      </c>
      <c r="E2" s="111" t="s">
        <v>367</v>
      </c>
      <c r="F2" s="111" t="s">
        <v>368</v>
      </c>
      <c r="G2" s="104" t="s">
        <v>369</v>
      </c>
      <c r="H2" s="104" t="s">
        <v>370</v>
      </c>
      <c r="L2" s="104" t="s">
        <v>365</v>
      </c>
      <c r="M2" s="104" t="s">
        <v>369</v>
      </c>
      <c r="N2" s="104" t="s">
        <v>370</v>
      </c>
    </row>
    <row r="3" spans="1:14" ht="15" customHeight="1" x14ac:dyDescent="0.3">
      <c r="A3" s="104">
        <v>1</v>
      </c>
      <c r="B3" s="95" t="s">
        <v>371</v>
      </c>
      <c r="C3" s="95" t="s">
        <v>265</v>
      </c>
      <c r="D3" s="108">
        <v>3552</v>
      </c>
      <c r="E3" s="99">
        <v>782171</v>
      </c>
      <c r="F3" s="99">
        <v>578414</v>
      </c>
      <c r="G3" s="99">
        <v>1099856</v>
      </c>
      <c r="H3" s="99">
        <v>956135</v>
      </c>
      <c r="L3" s="95" t="s">
        <v>234</v>
      </c>
      <c r="M3" s="112">
        <v>8830323</v>
      </c>
      <c r="N3" s="113">
        <v>2185882</v>
      </c>
    </row>
    <row r="4" spans="1:14" ht="15" customHeight="1" x14ac:dyDescent="0.3">
      <c r="A4" s="104">
        <v>2</v>
      </c>
      <c r="B4" s="95" t="s">
        <v>372</v>
      </c>
      <c r="C4" s="95" t="s">
        <v>234</v>
      </c>
      <c r="D4" s="108">
        <v>1568.7370000000001</v>
      </c>
      <c r="E4" s="99">
        <v>5455020</v>
      </c>
      <c r="F4" s="99">
        <v>3304462</v>
      </c>
      <c r="G4" s="99">
        <v>6351792</v>
      </c>
      <c r="H4" s="99">
        <v>697529</v>
      </c>
      <c r="L4" s="95" t="s">
        <v>285</v>
      </c>
      <c r="M4" s="113">
        <v>1667912</v>
      </c>
      <c r="N4" s="113">
        <v>2681107</v>
      </c>
    </row>
    <row r="5" spans="1:14" ht="15" customHeight="1" x14ac:dyDescent="0.3">
      <c r="A5" s="104">
        <v>3</v>
      </c>
      <c r="B5" s="95" t="s">
        <v>273</v>
      </c>
      <c r="C5" s="95" t="s">
        <v>265</v>
      </c>
      <c r="D5" s="108">
        <v>4363</v>
      </c>
      <c r="E5" s="99">
        <v>1635525</v>
      </c>
      <c r="F5" s="99">
        <v>1172425</v>
      </c>
      <c r="G5" s="99">
        <v>1234303</v>
      </c>
      <c r="H5" s="99">
        <v>601977</v>
      </c>
      <c r="L5" s="95" t="s">
        <v>289</v>
      </c>
      <c r="M5" s="113">
        <v>586400</v>
      </c>
      <c r="N5" s="113">
        <v>918176</v>
      </c>
    </row>
    <row r="6" spans="1:14" ht="15" customHeight="1" x14ac:dyDescent="0.3">
      <c r="A6" s="104">
        <v>4</v>
      </c>
      <c r="B6" s="95" t="s">
        <v>373</v>
      </c>
      <c r="C6" s="95" t="s">
        <v>265</v>
      </c>
      <c r="D6" s="108">
        <v>5235.768</v>
      </c>
      <c r="E6" s="99">
        <v>733131</v>
      </c>
      <c r="F6" s="99">
        <v>345381</v>
      </c>
      <c r="G6" s="99">
        <v>433363</v>
      </c>
      <c r="H6" s="99">
        <v>457059</v>
      </c>
      <c r="L6" s="95" t="s">
        <v>265</v>
      </c>
      <c r="M6" s="113">
        <v>3278091</v>
      </c>
      <c r="N6" s="112">
        <v>2919025</v>
      </c>
    </row>
    <row r="7" spans="1:14" ht="15" customHeight="1" x14ac:dyDescent="0.3">
      <c r="A7" s="104">
        <v>5</v>
      </c>
      <c r="B7" s="95" t="s">
        <v>312</v>
      </c>
      <c r="C7" s="95" t="s">
        <v>278</v>
      </c>
      <c r="D7" s="108">
        <v>543.03399999999999</v>
      </c>
      <c r="E7" s="99">
        <v>429583</v>
      </c>
      <c r="F7" s="99">
        <v>294383</v>
      </c>
      <c r="G7" s="99">
        <v>272395</v>
      </c>
      <c r="H7" s="99">
        <v>439652</v>
      </c>
      <c r="L7" s="95" t="s">
        <v>225</v>
      </c>
      <c r="M7" s="113">
        <v>1888341</v>
      </c>
      <c r="N7" s="113">
        <v>1972439</v>
      </c>
    </row>
    <row r="8" spans="1:14" ht="15" customHeight="1" x14ac:dyDescent="0.3">
      <c r="A8" s="104">
        <v>6</v>
      </c>
      <c r="B8" s="95" t="s">
        <v>374</v>
      </c>
      <c r="C8" s="95" t="s">
        <v>285</v>
      </c>
      <c r="D8" s="108">
        <v>2556.64</v>
      </c>
      <c r="E8" s="99">
        <v>822720</v>
      </c>
      <c r="F8" s="99">
        <v>362285</v>
      </c>
      <c r="G8" s="99">
        <v>403411</v>
      </c>
      <c r="H8" s="99">
        <v>438291</v>
      </c>
      <c r="L8" s="95" t="s">
        <v>278</v>
      </c>
      <c r="M8" s="113">
        <v>1672249</v>
      </c>
      <c r="N8" s="113">
        <v>2476467</v>
      </c>
    </row>
    <row r="9" spans="1:14" ht="15" customHeight="1" x14ac:dyDescent="0.3">
      <c r="A9" s="104">
        <v>7</v>
      </c>
      <c r="B9" s="95" t="s">
        <v>375</v>
      </c>
      <c r="C9" s="95" t="s">
        <v>234</v>
      </c>
      <c r="D9" s="108">
        <v>872.34699999999998</v>
      </c>
      <c r="E9" s="99">
        <v>590867</v>
      </c>
      <c r="F9" s="99">
        <v>323332</v>
      </c>
      <c r="G9" s="99">
        <v>433722</v>
      </c>
      <c r="H9" s="99">
        <v>390952</v>
      </c>
      <c r="L9" s="95" t="s">
        <v>250</v>
      </c>
      <c r="M9" s="113">
        <v>760565</v>
      </c>
      <c r="N9" s="113">
        <v>1115952</v>
      </c>
    </row>
    <row r="10" spans="1:14" ht="15" customHeight="1" x14ac:dyDescent="0.3">
      <c r="A10" s="104">
        <v>8</v>
      </c>
      <c r="B10" s="95" t="s">
        <v>376</v>
      </c>
      <c r="C10" s="95" t="s">
        <v>265</v>
      </c>
      <c r="D10" s="108">
        <v>4762.3620000000001</v>
      </c>
      <c r="E10" s="99">
        <v>500607</v>
      </c>
      <c r="F10" s="99">
        <v>242594</v>
      </c>
      <c r="G10" s="99">
        <v>243656</v>
      </c>
      <c r="H10" s="99">
        <v>361645</v>
      </c>
    </row>
    <row r="11" spans="1:14" ht="15" customHeight="1" x14ac:dyDescent="0.3">
      <c r="A11" s="104">
        <v>9</v>
      </c>
      <c r="B11" s="95" t="s">
        <v>377</v>
      </c>
      <c r="C11" s="95" t="s">
        <v>278</v>
      </c>
      <c r="D11" s="108">
        <v>4170.8950000000004</v>
      </c>
      <c r="E11" s="99">
        <v>266296</v>
      </c>
      <c r="F11" s="99">
        <v>125443</v>
      </c>
      <c r="G11" s="99">
        <v>82458</v>
      </c>
      <c r="H11" s="99">
        <v>332727</v>
      </c>
    </row>
    <row r="12" spans="1:14" ht="15" customHeight="1" x14ac:dyDescent="0.3">
      <c r="A12" s="104">
        <v>10</v>
      </c>
      <c r="B12" s="95" t="s">
        <v>378</v>
      </c>
      <c r="C12" s="95" t="s">
        <v>285</v>
      </c>
      <c r="D12" s="108">
        <v>3576.4859999999999</v>
      </c>
      <c r="E12" s="99">
        <v>639165</v>
      </c>
      <c r="F12" s="99">
        <v>305526</v>
      </c>
      <c r="G12" s="99">
        <v>252149</v>
      </c>
      <c r="H12" s="99">
        <v>328345</v>
      </c>
    </row>
    <row r="13" spans="1:14" ht="15" customHeight="1" x14ac:dyDescent="0.3">
      <c r="A13" s="104">
        <v>11</v>
      </c>
      <c r="B13" s="95" t="s">
        <v>379</v>
      </c>
      <c r="C13" s="95" t="s">
        <v>234</v>
      </c>
      <c r="D13" s="108">
        <v>1004.092</v>
      </c>
      <c r="E13" s="99">
        <v>1380826</v>
      </c>
      <c r="F13" s="99">
        <v>783230</v>
      </c>
      <c r="G13" s="99">
        <v>769370</v>
      </c>
      <c r="H13" s="99">
        <v>320203</v>
      </c>
    </row>
    <row r="14" spans="1:14" ht="15" customHeight="1" x14ac:dyDescent="0.3">
      <c r="A14" s="104">
        <v>12</v>
      </c>
      <c r="B14" s="95" t="s">
        <v>380</v>
      </c>
      <c r="C14" s="95" t="s">
        <v>234</v>
      </c>
      <c r="D14" s="108">
        <v>2168.3270000000002</v>
      </c>
      <c r="E14" s="99">
        <v>925758</v>
      </c>
      <c r="F14" s="99">
        <v>442482</v>
      </c>
      <c r="G14" s="99">
        <v>402265</v>
      </c>
      <c r="H14" s="99">
        <v>316101</v>
      </c>
    </row>
    <row r="15" spans="1:14" ht="15" customHeight="1" x14ac:dyDescent="0.3">
      <c r="A15" s="104">
        <v>13</v>
      </c>
      <c r="B15" s="95" t="s">
        <v>381</v>
      </c>
      <c r="C15" s="95" t="s">
        <v>265</v>
      </c>
      <c r="D15" s="108">
        <v>6338</v>
      </c>
      <c r="E15" s="99">
        <v>536388</v>
      </c>
      <c r="F15" s="99">
        <v>261649</v>
      </c>
      <c r="G15" s="99">
        <v>156530</v>
      </c>
      <c r="H15" s="99">
        <v>270584</v>
      </c>
      <c r="L15" s="95" t="s">
        <v>382</v>
      </c>
      <c r="M15" s="95" t="s">
        <v>383</v>
      </c>
      <c r="N15" s="95" t="s">
        <v>384</v>
      </c>
    </row>
    <row r="16" spans="1:14" ht="15" customHeight="1" x14ac:dyDescent="0.3">
      <c r="A16" s="104">
        <v>14</v>
      </c>
      <c r="B16" s="95" t="s">
        <v>385</v>
      </c>
      <c r="C16" s="95" t="s">
        <v>234</v>
      </c>
      <c r="D16" s="108">
        <v>1525.856</v>
      </c>
      <c r="E16" s="99">
        <v>1236471</v>
      </c>
      <c r="F16" s="99">
        <v>716096</v>
      </c>
      <c r="G16" s="99">
        <v>467878</v>
      </c>
      <c r="H16" s="99">
        <v>247105</v>
      </c>
      <c r="L16" s="95" t="s">
        <v>386</v>
      </c>
      <c r="M16" s="95" t="s">
        <v>387</v>
      </c>
      <c r="N16" s="95" t="s">
        <v>388</v>
      </c>
    </row>
    <row r="17" spans="1:8" ht="15" customHeight="1" x14ac:dyDescent="0.3">
      <c r="A17" s="104">
        <v>15</v>
      </c>
      <c r="B17" s="95" t="s">
        <v>389</v>
      </c>
      <c r="C17" s="95" t="s">
        <v>250</v>
      </c>
      <c r="D17" s="108">
        <v>4505.8819999999996</v>
      </c>
      <c r="E17" s="99">
        <v>396753</v>
      </c>
      <c r="F17" s="99">
        <v>193492</v>
      </c>
      <c r="G17" s="99">
        <v>94317</v>
      </c>
      <c r="H17" s="99">
        <v>244960</v>
      </c>
    </row>
    <row r="18" spans="1:8" ht="15" customHeight="1" x14ac:dyDescent="0.3">
      <c r="A18" s="104">
        <v>16</v>
      </c>
      <c r="B18" s="95" t="s">
        <v>390</v>
      </c>
      <c r="C18" s="95" t="s">
        <v>278</v>
      </c>
      <c r="D18" s="108">
        <v>6009.8490000000002</v>
      </c>
      <c r="E18" s="99">
        <v>508053</v>
      </c>
      <c r="F18" s="99">
        <v>256148</v>
      </c>
      <c r="G18" s="99">
        <v>120213</v>
      </c>
      <c r="H18" s="99">
        <v>239366</v>
      </c>
    </row>
    <row r="19" spans="1:8" ht="15" customHeight="1" x14ac:dyDescent="0.3">
      <c r="A19" s="104">
        <v>17</v>
      </c>
      <c r="B19" s="95" t="s">
        <v>391</v>
      </c>
      <c r="C19" s="95" t="s">
        <v>289</v>
      </c>
      <c r="D19" s="108">
        <v>5196.4620000000004</v>
      </c>
      <c r="E19" s="99">
        <v>864037</v>
      </c>
      <c r="F19" s="99">
        <v>350718</v>
      </c>
      <c r="G19" s="99">
        <v>192032</v>
      </c>
      <c r="H19" s="99">
        <v>237081</v>
      </c>
    </row>
    <row r="20" spans="1:8" ht="15" customHeight="1" x14ac:dyDescent="0.3">
      <c r="A20" s="104">
        <v>18</v>
      </c>
      <c r="B20" s="95" t="s">
        <v>392</v>
      </c>
      <c r="C20" s="95" t="s">
        <v>289</v>
      </c>
      <c r="D20" s="108">
        <v>6367.62</v>
      </c>
      <c r="E20" s="99">
        <v>551769</v>
      </c>
      <c r="F20" s="99">
        <v>293330</v>
      </c>
      <c r="G20" s="99">
        <v>112606</v>
      </c>
      <c r="H20" s="99">
        <v>231844</v>
      </c>
    </row>
    <row r="21" spans="1:8" ht="15" customHeight="1" x14ac:dyDescent="0.3">
      <c r="A21" s="104">
        <v>19</v>
      </c>
      <c r="B21" s="95" t="s">
        <v>276</v>
      </c>
      <c r="C21" s="95" t="s">
        <v>278</v>
      </c>
      <c r="D21" s="108">
        <v>12891.468999999999</v>
      </c>
      <c r="E21" s="99">
        <v>1076666</v>
      </c>
      <c r="F21" s="99">
        <v>550373</v>
      </c>
      <c r="G21" s="99">
        <v>272251</v>
      </c>
      <c r="H21" s="99">
        <v>231172</v>
      </c>
    </row>
    <row r="22" spans="1:8" ht="15" customHeight="1" x14ac:dyDescent="0.3">
      <c r="A22" s="104">
        <v>20</v>
      </c>
      <c r="B22" s="95" t="s">
        <v>393</v>
      </c>
      <c r="C22" s="95" t="s">
        <v>278</v>
      </c>
      <c r="D22" s="108">
        <v>4708.5119999999997</v>
      </c>
      <c r="E22" s="99">
        <v>483855</v>
      </c>
      <c r="F22" s="99">
        <v>208232</v>
      </c>
      <c r="G22" s="99">
        <v>95008</v>
      </c>
      <c r="H22" s="99">
        <v>217715</v>
      </c>
    </row>
    <row r="23" spans="1:8" ht="15" customHeight="1" x14ac:dyDescent="0.3">
      <c r="A23" s="104">
        <v>21</v>
      </c>
      <c r="B23" s="95" t="s">
        <v>394</v>
      </c>
      <c r="C23" s="95" t="s">
        <v>234</v>
      </c>
      <c r="D23" s="108">
        <v>622.303</v>
      </c>
      <c r="E23" s="99">
        <v>1317919</v>
      </c>
      <c r="F23" s="99">
        <v>768221</v>
      </c>
      <c r="G23" s="99">
        <v>405296</v>
      </c>
      <c r="H23" s="99">
        <v>213992</v>
      </c>
    </row>
    <row r="24" spans="1:8" ht="15" customHeight="1" x14ac:dyDescent="0.3">
      <c r="A24" s="104">
        <v>22</v>
      </c>
      <c r="B24" s="95" t="s">
        <v>395</v>
      </c>
      <c r="C24" s="95" t="s">
        <v>265</v>
      </c>
      <c r="D24" s="108">
        <v>2819</v>
      </c>
      <c r="E24" s="99">
        <v>226517</v>
      </c>
      <c r="F24" s="99">
        <v>114393</v>
      </c>
      <c r="G24" s="99">
        <v>53068</v>
      </c>
      <c r="H24" s="99">
        <v>187712</v>
      </c>
    </row>
    <row r="25" spans="1:8" ht="15" customHeight="1" x14ac:dyDescent="0.3">
      <c r="A25" s="104">
        <v>23</v>
      </c>
      <c r="B25" s="95" t="s">
        <v>396</v>
      </c>
      <c r="C25" s="95" t="s">
        <v>285</v>
      </c>
      <c r="D25" s="108">
        <v>2469.7460000000001</v>
      </c>
      <c r="E25" s="99">
        <v>313759</v>
      </c>
      <c r="F25" s="99">
        <v>132908</v>
      </c>
      <c r="G25" s="99">
        <v>48124</v>
      </c>
      <c r="H25" s="99">
        <v>168716</v>
      </c>
    </row>
    <row r="26" spans="1:8" ht="15" customHeight="1" x14ac:dyDescent="0.3">
      <c r="A26" s="104">
        <v>24</v>
      </c>
      <c r="B26" s="95" t="s">
        <v>397</v>
      </c>
      <c r="C26" s="95" t="s">
        <v>285</v>
      </c>
      <c r="D26" s="108">
        <v>8607.49</v>
      </c>
      <c r="E26" s="99">
        <v>700862</v>
      </c>
      <c r="F26" s="99">
        <v>291549</v>
      </c>
      <c r="G26" s="99">
        <v>130005</v>
      </c>
      <c r="H26" s="99">
        <v>166945</v>
      </c>
    </row>
    <row r="27" spans="1:8" ht="15" customHeight="1" x14ac:dyDescent="0.3">
      <c r="A27" s="104">
        <v>25</v>
      </c>
      <c r="B27" s="95" t="s">
        <v>248</v>
      </c>
      <c r="C27" s="95" t="s">
        <v>250</v>
      </c>
      <c r="D27" s="108">
        <v>22436.074000000001</v>
      </c>
      <c r="E27" s="99">
        <v>1799019</v>
      </c>
      <c r="F27" s="99">
        <v>900484</v>
      </c>
      <c r="G27" s="99">
        <v>293809</v>
      </c>
      <c r="H27" s="99">
        <v>164479</v>
      </c>
    </row>
    <row r="28" spans="1:8" ht="15" customHeight="1" x14ac:dyDescent="0.3">
      <c r="A28" s="104">
        <v>26</v>
      </c>
      <c r="B28" s="95" t="s">
        <v>398</v>
      </c>
      <c r="C28" s="95" t="s">
        <v>285</v>
      </c>
      <c r="D28" s="108">
        <v>416.70699999999999</v>
      </c>
      <c r="E28" s="99">
        <v>186784</v>
      </c>
      <c r="F28" s="99">
        <v>77393</v>
      </c>
      <c r="G28" s="99">
        <v>28567</v>
      </c>
      <c r="H28" s="99">
        <v>164070</v>
      </c>
    </row>
    <row r="29" spans="1:8" ht="15" customHeight="1" x14ac:dyDescent="0.3">
      <c r="A29" s="104">
        <v>27</v>
      </c>
      <c r="B29" s="95" t="s">
        <v>399</v>
      </c>
      <c r="C29" s="95" t="s">
        <v>278</v>
      </c>
      <c r="D29" s="108">
        <v>7394.8940000000002</v>
      </c>
      <c r="E29" s="99">
        <v>1431107</v>
      </c>
      <c r="F29" s="99">
        <v>593923</v>
      </c>
      <c r="G29" s="99">
        <v>268679</v>
      </c>
      <c r="H29" s="99">
        <v>156755</v>
      </c>
    </row>
    <row r="30" spans="1:8" ht="15" customHeight="1" x14ac:dyDescent="0.3">
      <c r="A30" s="104">
        <v>28</v>
      </c>
      <c r="B30" s="95" t="s">
        <v>400</v>
      </c>
      <c r="C30" s="95" t="s">
        <v>285</v>
      </c>
      <c r="D30" s="108">
        <v>822.47799999999995</v>
      </c>
      <c r="E30" s="99">
        <v>199803</v>
      </c>
      <c r="F30" s="99">
        <v>81992</v>
      </c>
      <c r="G30" s="99">
        <v>28425</v>
      </c>
      <c r="H30" s="99">
        <v>156356</v>
      </c>
    </row>
    <row r="31" spans="1:8" ht="15" customHeight="1" x14ac:dyDescent="0.3">
      <c r="A31" s="104">
        <v>29</v>
      </c>
      <c r="B31" s="95" t="s">
        <v>401</v>
      </c>
      <c r="C31" s="95" t="s">
        <v>289</v>
      </c>
      <c r="D31" s="108">
        <v>6225.1379999999999</v>
      </c>
      <c r="E31" s="99">
        <v>484145</v>
      </c>
      <c r="F31" s="99">
        <v>237512</v>
      </c>
      <c r="G31" s="99">
        <v>78630</v>
      </c>
      <c r="H31" s="99">
        <v>156153</v>
      </c>
    </row>
    <row r="32" spans="1:8" ht="15" customHeight="1" x14ac:dyDescent="0.3">
      <c r="A32" s="104">
        <v>30</v>
      </c>
      <c r="B32" s="95" t="s">
        <v>287</v>
      </c>
      <c r="C32" s="95" t="s">
        <v>289</v>
      </c>
      <c r="D32" s="108">
        <v>19483.148000000001</v>
      </c>
      <c r="E32" s="99">
        <v>896351</v>
      </c>
      <c r="F32" s="99">
        <v>370344</v>
      </c>
      <c r="G32" s="99">
        <v>128499</v>
      </c>
      <c r="H32" s="99">
        <v>154078</v>
      </c>
    </row>
    <row r="33" spans="1:11" ht="15" customHeight="1" x14ac:dyDescent="0.3">
      <c r="A33" s="104">
        <v>31</v>
      </c>
      <c r="B33" s="95" t="s">
        <v>402</v>
      </c>
      <c r="C33" s="95" t="s">
        <v>285</v>
      </c>
      <c r="D33" s="108">
        <v>6199.7529999999997</v>
      </c>
      <c r="E33" s="99">
        <v>725266</v>
      </c>
      <c r="F33" s="99">
        <v>306787</v>
      </c>
      <c r="G33" s="99">
        <v>116266</v>
      </c>
      <c r="H33" s="99">
        <v>151273</v>
      </c>
    </row>
    <row r="34" spans="1:11" ht="15" customHeight="1" x14ac:dyDescent="0.3">
      <c r="A34" s="104">
        <v>32</v>
      </c>
      <c r="B34" s="95" t="s">
        <v>309</v>
      </c>
      <c r="C34" s="95" t="s">
        <v>285</v>
      </c>
      <c r="D34" s="108">
        <v>9597.6769999999997</v>
      </c>
      <c r="E34" s="99">
        <v>1014401</v>
      </c>
      <c r="F34" s="99">
        <v>437370</v>
      </c>
      <c r="G34" s="99">
        <v>128697</v>
      </c>
      <c r="H34" s="99">
        <v>145021</v>
      </c>
    </row>
    <row r="35" spans="1:11" ht="15" customHeight="1" x14ac:dyDescent="0.3">
      <c r="A35" s="104">
        <v>33</v>
      </c>
      <c r="B35" s="95" t="s">
        <v>229</v>
      </c>
      <c r="C35" s="95" t="s">
        <v>225</v>
      </c>
      <c r="D35" s="108">
        <v>20493.964</v>
      </c>
      <c r="E35" s="99">
        <v>2620172</v>
      </c>
      <c r="F35" s="99">
        <v>1079582</v>
      </c>
      <c r="G35" s="99">
        <v>349213</v>
      </c>
      <c r="H35" s="99">
        <v>140499</v>
      </c>
    </row>
    <row r="36" spans="1:11" ht="15" customHeight="1" x14ac:dyDescent="0.3">
      <c r="A36" s="104">
        <v>34</v>
      </c>
      <c r="B36" s="95" t="s">
        <v>236</v>
      </c>
      <c r="C36" s="95" t="s">
        <v>225</v>
      </c>
      <c r="D36" s="108">
        <v>10885.991</v>
      </c>
      <c r="E36" s="99">
        <v>1772381</v>
      </c>
      <c r="F36" s="99">
        <v>692088</v>
      </c>
      <c r="G36" s="99">
        <v>238727</v>
      </c>
      <c r="H36" s="99">
        <v>140255</v>
      </c>
    </row>
    <row r="37" spans="1:11" ht="15" customHeight="1" x14ac:dyDescent="0.3">
      <c r="A37" s="104">
        <v>35</v>
      </c>
      <c r="B37" s="95" t="s">
        <v>403</v>
      </c>
      <c r="C37" s="95" t="s">
        <v>289</v>
      </c>
      <c r="D37" s="108">
        <v>13952.996999999999</v>
      </c>
      <c r="E37" s="99">
        <v>698597</v>
      </c>
      <c r="F37" s="99">
        <v>241517</v>
      </c>
      <c r="G37" s="99">
        <v>74633</v>
      </c>
      <c r="H37" s="99">
        <v>139020</v>
      </c>
    </row>
    <row r="38" spans="1:11" ht="15" customHeight="1" x14ac:dyDescent="0.3">
      <c r="A38" s="104">
        <v>36</v>
      </c>
      <c r="B38" s="95" t="s">
        <v>404</v>
      </c>
      <c r="C38" s="95" t="s">
        <v>285</v>
      </c>
      <c r="D38" s="108">
        <v>968.37199999999996</v>
      </c>
      <c r="E38" s="99">
        <v>268875</v>
      </c>
      <c r="F38" s="99">
        <v>105354</v>
      </c>
      <c r="G38" s="99">
        <v>32484</v>
      </c>
      <c r="H38" s="99">
        <v>134085</v>
      </c>
    </row>
    <row r="39" spans="1:11" ht="15" customHeight="1" x14ac:dyDescent="0.3">
      <c r="A39" s="104">
        <v>37</v>
      </c>
      <c r="B39" s="95" t="s">
        <v>405</v>
      </c>
      <c r="C39" s="95" t="s">
        <v>278</v>
      </c>
      <c r="D39" s="108">
        <v>9942.5020000000004</v>
      </c>
      <c r="E39" s="99">
        <v>1534653</v>
      </c>
      <c r="F39" s="99">
        <v>616268</v>
      </c>
      <c r="G39" s="99">
        <v>201036</v>
      </c>
      <c r="H39" s="99">
        <v>131210</v>
      </c>
    </row>
    <row r="40" spans="1:11" ht="15" customHeight="1" x14ac:dyDescent="0.3">
      <c r="A40" s="104">
        <v>38</v>
      </c>
      <c r="B40" s="95" t="s">
        <v>283</v>
      </c>
      <c r="C40" s="95" t="s">
        <v>285</v>
      </c>
      <c r="D40" s="108">
        <v>10815.853999999999</v>
      </c>
      <c r="E40" s="99">
        <v>839116</v>
      </c>
      <c r="F40" s="99">
        <v>372740</v>
      </c>
      <c r="G40" s="99">
        <v>116058</v>
      </c>
      <c r="H40" s="99">
        <v>130254</v>
      </c>
    </row>
    <row r="41" spans="1:11" ht="15" customHeight="1" x14ac:dyDescent="0.3">
      <c r="A41" s="104">
        <v>39</v>
      </c>
      <c r="B41" s="95" t="s">
        <v>406</v>
      </c>
      <c r="C41" s="95" t="s">
        <v>285</v>
      </c>
      <c r="D41" s="108">
        <v>2122</v>
      </c>
      <c r="E41" s="99">
        <v>259770</v>
      </c>
      <c r="F41" s="99">
        <v>111246</v>
      </c>
      <c r="G41" s="99">
        <v>34379</v>
      </c>
      <c r="H41" s="99">
        <v>129204</v>
      </c>
    </row>
    <row r="42" spans="1:11" ht="15" customHeight="1" x14ac:dyDescent="0.3">
      <c r="A42" s="104">
        <v>40</v>
      </c>
      <c r="B42" s="95" t="s">
        <v>407</v>
      </c>
      <c r="C42" s="95" t="s">
        <v>285</v>
      </c>
      <c r="D42" s="108">
        <v>6730.2460000000001</v>
      </c>
      <c r="E42" s="99">
        <v>320445</v>
      </c>
      <c r="F42" s="99">
        <v>132050</v>
      </c>
      <c r="G42" s="99">
        <v>34342</v>
      </c>
      <c r="H42" s="99">
        <v>128660</v>
      </c>
      <c r="K42" s="114"/>
    </row>
    <row r="43" spans="1:11" ht="15" customHeight="1" x14ac:dyDescent="0.3">
      <c r="A43" s="104">
        <v>41</v>
      </c>
      <c r="B43" s="95" t="s">
        <v>408</v>
      </c>
      <c r="C43" s="95" t="s">
        <v>225</v>
      </c>
      <c r="D43" s="108">
        <v>11424.611999999999</v>
      </c>
      <c r="E43" s="99">
        <v>632187</v>
      </c>
      <c r="F43" s="99">
        <v>240382</v>
      </c>
      <c r="G43" s="99">
        <v>68330</v>
      </c>
      <c r="H43" s="99">
        <v>128491</v>
      </c>
    </row>
    <row r="44" spans="1:11" ht="15" customHeight="1" x14ac:dyDescent="0.3">
      <c r="A44" s="104">
        <v>42</v>
      </c>
      <c r="B44" s="95" t="s">
        <v>409</v>
      </c>
      <c r="C44" s="95" t="s">
        <v>285</v>
      </c>
      <c r="D44" s="108">
        <v>5358.0079999999998</v>
      </c>
      <c r="E44" s="99">
        <v>822211</v>
      </c>
      <c r="F44" s="99">
        <v>324002</v>
      </c>
      <c r="G44" s="99">
        <v>107148</v>
      </c>
      <c r="H44" s="99">
        <v>126835</v>
      </c>
    </row>
    <row r="45" spans="1:11" ht="15" customHeight="1" x14ac:dyDescent="0.3">
      <c r="A45" s="104">
        <v>43</v>
      </c>
      <c r="B45" s="95" t="s">
        <v>410</v>
      </c>
      <c r="C45" s="95" t="s">
        <v>278</v>
      </c>
      <c r="D45" s="108">
        <v>4917.5190000000002</v>
      </c>
      <c r="E45" s="99">
        <v>634959</v>
      </c>
      <c r="F45" s="99">
        <v>246853</v>
      </c>
      <c r="G45" s="99">
        <v>79120</v>
      </c>
      <c r="H45" s="99">
        <v>124722</v>
      </c>
    </row>
    <row r="46" spans="1:11" ht="15" customHeight="1" x14ac:dyDescent="0.3">
      <c r="A46" s="104">
        <v>44</v>
      </c>
      <c r="B46" s="95" t="s">
        <v>411</v>
      </c>
      <c r="C46" s="95" t="s">
        <v>250</v>
      </c>
      <c r="D46" s="108">
        <v>7838.5919999999996</v>
      </c>
      <c r="E46" s="99">
        <v>436283</v>
      </c>
      <c r="F46" s="99">
        <v>179308</v>
      </c>
      <c r="G46" s="99">
        <v>47902</v>
      </c>
      <c r="H46" s="99">
        <v>121623</v>
      </c>
      <c r="K46" s="114"/>
    </row>
    <row r="47" spans="1:11" ht="15" customHeight="1" x14ac:dyDescent="0.3">
      <c r="A47" s="104">
        <v>45</v>
      </c>
      <c r="B47" s="95" t="s">
        <v>412</v>
      </c>
      <c r="C47" s="95" t="s">
        <v>278</v>
      </c>
      <c r="D47" s="108">
        <v>4521.0780000000004</v>
      </c>
      <c r="E47" s="99">
        <v>552974</v>
      </c>
      <c r="F47" s="99">
        <v>181284</v>
      </c>
      <c r="G47" s="99">
        <v>59060</v>
      </c>
      <c r="H47" s="99">
        <v>121437</v>
      </c>
    </row>
    <row r="48" spans="1:11" ht="15" customHeight="1" x14ac:dyDescent="0.3">
      <c r="A48" s="104">
        <v>46</v>
      </c>
      <c r="B48" s="95" t="s">
        <v>413</v>
      </c>
      <c r="C48" s="95" t="s">
        <v>225</v>
      </c>
      <c r="D48" s="108">
        <v>3027.28</v>
      </c>
      <c r="E48" s="99">
        <v>511706</v>
      </c>
      <c r="F48" s="99">
        <v>190025</v>
      </c>
      <c r="G48" s="99">
        <v>54632</v>
      </c>
      <c r="H48" s="99">
        <v>120203</v>
      </c>
    </row>
    <row r="49" spans="1:11" ht="15" customHeight="1" x14ac:dyDescent="0.3">
      <c r="A49" s="104">
        <v>47</v>
      </c>
      <c r="B49" s="95" t="s">
        <v>414</v>
      </c>
      <c r="C49" s="95" t="s">
        <v>278</v>
      </c>
      <c r="D49" s="108">
        <v>2478.9769999999999</v>
      </c>
      <c r="E49" s="99">
        <v>324879</v>
      </c>
      <c r="F49" s="99">
        <v>111775</v>
      </c>
      <c r="G49" s="99">
        <v>36278</v>
      </c>
      <c r="H49" s="99">
        <v>119979</v>
      </c>
    </row>
    <row r="50" spans="1:11" ht="15" customHeight="1" x14ac:dyDescent="0.3">
      <c r="A50" s="104">
        <v>48</v>
      </c>
      <c r="B50" s="95" t="s">
        <v>415</v>
      </c>
      <c r="C50" s="95" t="s">
        <v>278</v>
      </c>
      <c r="D50" s="108">
        <v>3298.0450000000001</v>
      </c>
      <c r="E50" s="99">
        <v>192927</v>
      </c>
      <c r="F50" s="99">
        <v>98370</v>
      </c>
      <c r="G50" s="99">
        <v>34016</v>
      </c>
      <c r="H50" s="99">
        <v>114911</v>
      </c>
      <c r="K50" s="114"/>
    </row>
    <row r="51" spans="1:11" ht="15" customHeight="1" x14ac:dyDescent="0.3">
      <c r="A51" s="104">
        <v>49</v>
      </c>
      <c r="B51" s="95" t="s">
        <v>416</v>
      </c>
      <c r="C51" s="95" t="s">
        <v>250</v>
      </c>
      <c r="D51" s="108">
        <v>6335.06</v>
      </c>
      <c r="E51" s="99">
        <v>454764</v>
      </c>
      <c r="F51" s="99">
        <v>204387</v>
      </c>
      <c r="G51" s="99">
        <v>40111</v>
      </c>
      <c r="H51" s="99">
        <v>114153</v>
      </c>
    </row>
    <row r="52" spans="1:11" ht="15" customHeight="1" x14ac:dyDescent="0.3">
      <c r="A52" s="104">
        <v>50</v>
      </c>
      <c r="B52" s="95" t="s">
        <v>417</v>
      </c>
      <c r="C52" s="95" t="s">
        <v>285</v>
      </c>
      <c r="D52" s="108">
        <v>4531.0129999999999</v>
      </c>
      <c r="E52" s="99">
        <v>517308</v>
      </c>
      <c r="F52" s="99">
        <v>206966</v>
      </c>
      <c r="G52" s="99">
        <v>54803</v>
      </c>
      <c r="H52" s="99">
        <v>110192</v>
      </c>
    </row>
    <row r="53" spans="1:11" ht="15" customHeight="1" x14ac:dyDescent="0.3">
      <c r="A53" s="104">
        <v>51</v>
      </c>
      <c r="B53" s="95" t="s">
        <v>297</v>
      </c>
      <c r="C53" s="95" t="s">
        <v>250</v>
      </c>
      <c r="D53" s="108">
        <v>11678.4</v>
      </c>
      <c r="E53" s="99">
        <v>1297657</v>
      </c>
      <c r="F53" s="99">
        <v>594808</v>
      </c>
      <c r="G53" s="99">
        <v>121376</v>
      </c>
      <c r="H53" s="99">
        <v>107724</v>
      </c>
    </row>
    <row r="54" spans="1:11" ht="15" customHeight="1" x14ac:dyDescent="0.3">
      <c r="A54" s="104">
        <v>52</v>
      </c>
      <c r="B54" s="95" t="s">
        <v>418</v>
      </c>
      <c r="C54" s="95" t="s">
        <v>285</v>
      </c>
      <c r="D54" s="108">
        <v>12668.415999999999</v>
      </c>
      <c r="E54" s="99">
        <v>960718</v>
      </c>
      <c r="F54" s="99">
        <v>382224</v>
      </c>
      <c r="G54" s="99">
        <v>95455</v>
      </c>
      <c r="H54" s="99">
        <v>107129</v>
      </c>
      <c r="K54" s="114"/>
    </row>
    <row r="55" spans="1:11" ht="15" customHeight="1" x14ac:dyDescent="0.3">
      <c r="A55" s="104">
        <v>53</v>
      </c>
      <c r="B55" s="95" t="s">
        <v>239</v>
      </c>
      <c r="C55" s="95" t="s">
        <v>225</v>
      </c>
      <c r="D55" s="108">
        <v>11730.302</v>
      </c>
      <c r="E55" s="99">
        <v>1552135</v>
      </c>
      <c r="F55" s="99">
        <v>565876</v>
      </c>
      <c r="G55" s="99">
        <v>132615</v>
      </c>
      <c r="H55" s="99">
        <v>106882</v>
      </c>
    </row>
    <row r="56" spans="1:11" ht="15" customHeight="1" x14ac:dyDescent="0.3">
      <c r="A56" s="104">
        <v>54</v>
      </c>
      <c r="B56" s="95" t="s">
        <v>419</v>
      </c>
      <c r="C56" s="95" t="s">
        <v>250</v>
      </c>
      <c r="D56" s="108">
        <v>12533.960999999999</v>
      </c>
      <c r="E56" s="99">
        <v>704126</v>
      </c>
      <c r="F56" s="99">
        <v>307969</v>
      </c>
      <c r="G56" s="99">
        <v>72782</v>
      </c>
      <c r="H56" s="99">
        <v>106733</v>
      </c>
    </row>
    <row r="57" spans="1:11" ht="15" customHeight="1" x14ac:dyDescent="0.3">
      <c r="A57" s="104">
        <v>55</v>
      </c>
      <c r="B57" s="95" t="s">
        <v>420</v>
      </c>
      <c r="C57" s="95" t="s">
        <v>225</v>
      </c>
      <c r="D57" s="108">
        <v>5512.6679999999997</v>
      </c>
      <c r="E57" s="99">
        <v>710740</v>
      </c>
      <c r="F57" s="99">
        <v>246183</v>
      </c>
      <c r="G57" s="99">
        <v>56146</v>
      </c>
      <c r="H57" s="99">
        <v>104924</v>
      </c>
    </row>
    <row r="58" spans="1:11" ht="15" customHeight="1" x14ac:dyDescent="0.3">
      <c r="A58" s="104">
        <v>56</v>
      </c>
      <c r="B58" s="95" t="s">
        <v>421</v>
      </c>
      <c r="C58" s="95" t="s">
        <v>225</v>
      </c>
      <c r="D58" s="108">
        <v>4305</v>
      </c>
      <c r="E58" s="99">
        <v>418733</v>
      </c>
      <c r="F58" s="99">
        <v>147459</v>
      </c>
      <c r="G58" s="99">
        <v>36197</v>
      </c>
      <c r="H58" s="99">
        <v>102107</v>
      </c>
      <c r="K58" s="114"/>
    </row>
    <row r="59" spans="1:11" ht="15" customHeight="1" x14ac:dyDescent="0.3">
      <c r="A59" s="104">
        <v>57</v>
      </c>
      <c r="B59" s="95" t="s">
        <v>422</v>
      </c>
      <c r="C59" s="95" t="s">
        <v>285</v>
      </c>
      <c r="D59" s="108">
        <v>6596.0919999999996</v>
      </c>
      <c r="E59" s="99">
        <v>573388</v>
      </c>
      <c r="F59" s="99">
        <v>229235</v>
      </c>
      <c r="G59" s="99">
        <v>57599</v>
      </c>
      <c r="H59" s="99">
        <v>95731</v>
      </c>
    </row>
    <row r="60" spans="1:11" ht="15" customHeight="1" x14ac:dyDescent="0.3">
      <c r="A60" s="104">
        <v>58</v>
      </c>
      <c r="B60" s="95" t="s">
        <v>423</v>
      </c>
      <c r="C60" s="95" t="s">
        <v>225</v>
      </c>
      <c r="D60" s="108">
        <v>5292.683</v>
      </c>
      <c r="E60" s="99">
        <v>929952</v>
      </c>
      <c r="F60" s="99">
        <v>321366</v>
      </c>
      <c r="G60" s="99">
        <v>72169</v>
      </c>
      <c r="H60" s="99">
        <v>95286</v>
      </c>
    </row>
    <row r="61" spans="1:11" ht="15" customHeight="1" x14ac:dyDescent="0.3">
      <c r="A61" s="104">
        <v>59</v>
      </c>
      <c r="B61" s="95" t="s">
        <v>424</v>
      </c>
      <c r="C61" s="95" t="s">
        <v>278</v>
      </c>
      <c r="D61" s="108">
        <v>3424.473</v>
      </c>
      <c r="E61" s="99">
        <v>519440</v>
      </c>
      <c r="F61" s="99">
        <v>207767</v>
      </c>
      <c r="G61" s="99">
        <v>46770</v>
      </c>
      <c r="H61" s="99">
        <v>95232</v>
      </c>
    </row>
    <row r="62" spans="1:11" ht="15" customHeight="1" x14ac:dyDescent="0.3">
      <c r="A62" s="104">
        <v>60</v>
      </c>
      <c r="B62" s="95" t="s">
        <v>425</v>
      </c>
      <c r="C62" s="95" t="s">
        <v>225</v>
      </c>
      <c r="D62" s="108">
        <v>8839.9760000000006</v>
      </c>
      <c r="E62" s="99">
        <v>1442013</v>
      </c>
      <c r="F62" s="99">
        <v>420976</v>
      </c>
      <c r="G62" s="99">
        <v>86230</v>
      </c>
      <c r="H62" s="99">
        <v>94693</v>
      </c>
      <c r="K62" s="114"/>
    </row>
    <row r="63" spans="1:11" ht="15" customHeight="1" x14ac:dyDescent="0.3">
      <c r="A63" s="104">
        <v>61</v>
      </c>
      <c r="B63" s="95" t="s">
        <v>291</v>
      </c>
      <c r="C63" s="95" t="s">
        <v>225</v>
      </c>
      <c r="D63" s="108">
        <v>10322.885</v>
      </c>
      <c r="E63" s="99">
        <v>1566308</v>
      </c>
      <c r="F63" s="99">
        <v>504266</v>
      </c>
      <c r="G63" s="99">
        <v>110525</v>
      </c>
      <c r="H63" s="99">
        <v>94090</v>
      </c>
    </row>
    <row r="64" spans="1:11" ht="15" customHeight="1" x14ac:dyDescent="0.3">
      <c r="A64" s="104">
        <v>62</v>
      </c>
      <c r="B64" s="95" t="s">
        <v>426</v>
      </c>
      <c r="C64" s="95" t="s">
        <v>250</v>
      </c>
      <c r="D64" s="108">
        <v>6540</v>
      </c>
      <c r="E64" s="99">
        <v>421745</v>
      </c>
      <c r="F64" s="99">
        <v>185874</v>
      </c>
      <c r="G64" s="99">
        <v>33232</v>
      </c>
      <c r="H64" s="99">
        <v>92993</v>
      </c>
    </row>
    <row r="65" spans="1:11" ht="15" customHeight="1" x14ac:dyDescent="0.3">
      <c r="A65" s="104">
        <v>63</v>
      </c>
      <c r="B65" s="95" t="s">
        <v>427</v>
      </c>
      <c r="C65" s="95" t="s">
        <v>225</v>
      </c>
      <c r="D65" s="108">
        <v>3161.248</v>
      </c>
      <c r="E65" s="99">
        <v>372183</v>
      </c>
      <c r="F65" s="99">
        <v>128559</v>
      </c>
      <c r="G65" s="99">
        <v>25983</v>
      </c>
      <c r="H65" s="99">
        <v>92770</v>
      </c>
    </row>
    <row r="66" spans="1:11" ht="15" customHeight="1" x14ac:dyDescent="0.3">
      <c r="A66" s="104">
        <v>64</v>
      </c>
      <c r="B66" s="95" t="s">
        <v>260</v>
      </c>
      <c r="C66" s="95" t="s">
        <v>225</v>
      </c>
      <c r="D66" s="108">
        <v>8124.0559999999996</v>
      </c>
      <c r="E66" s="99">
        <v>1360245</v>
      </c>
      <c r="F66" s="99">
        <v>426326</v>
      </c>
      <c r="G66" s="99">
        <v>93062</v>
      </c>
      <c r="H66" s="99">
        <v>90895</v>
      </c>
      <c r="K66" s="114"/>
    </row>
    <row r="67" spans="1:11" ht="15" customHeight="1" x14ac:dyDescent="0.3">
      <c r="A67" s="104">
        <v>65</v>
      </c>
      <c r="B67" s="95" t="s">
        <v>428</v>
      </c>
      <c r="C67" s="95" t="s">
        <v>250</v>
      </c>
      <c r="D67" s="108">
        <v>11472.072</v>
      </c>
      <c r="E67" s="99">
        <v>470507</v>
      </c>
      <c r="F67" s="99">
        <v>180461</v>
      </c>
      <c r="G67" s="99">
        <v>39165</v>
      </c>
      <c r="H67" s="99">
        <v>90497</v>
      </c>
    </row>
    <row r="68" spans="1:11" ht="15" customHeight="1" x14ac:dyDescent="0.3">
      <c r="A68" s="104">
        <v>66</v>
      </c>
      <c r="B68" s="95" t="s">
        <v>294</v>
      </c>
      <c r="C68" s="95" t="s">
        <v>225</v>
      </c>
      <c r="D68" s="108">
        <v>12778.287</v>
      </c>
      <c r="E68" s="99">
        <v>1106404</v>
      </c>
      <c r="F68" s="99">
        <v>424219</v>
      </c>
      <c r="G68" s="99">
        <v>81395</v>
      </c>
      <c r="H68" s="99">
        <v>89475</v>
      </c>
    </row>
    <row r="69" spans="1:11" ht="15" customHeight="1" x14ac:dyDescent="0.3">
      <c r="A69" s="104">
        <v>67</v>
      </c>
      <c r="B69" s="95" t="s">
        <v>429</v>
      </c>
      <c r="C69" s="95" t="s">
        <v>225</v>
      </c>
      <c r="D69" s="108">
        <v>6946.7460000000001</v>
      </c>
      <c r="E69" s="99">
        <v>962444</v>
      </c>
      <c r="F69" s="99">
        <v>331891</v>
      </c>
      <c r="G69" s="99">
        <v>67139</v>
      </c>
      <c r="H69" s="99">
        <v>86650</v>
      </c>
    </row>
    <row r="70" spans="1:11" ht="15" customHeight="1" x14ac:dyDescent="0.3">
      <c r="A70" s="104">
        <v>68</v>
      </c>
      <c r="B70" s="95" t="s">
        <v>430</v>
      </c>
      <c r="C70" s="95" t="s">
        <v>225</v>
      </c>
      <c r="D70" s="108">
        <v>8299.4490000000005</v>
      </c>
      <c r="E70" s="99">
        <v>1275519</v>
      </c>
      <c r="F70" s="99">
        <v>417865</v>
      </c>
      <c r="G70" s="99">
        <v>89233</v>
      </c>
      <c r="H70" s="99">
        <v>86447</v>
      </c>
    </row>
    <row r="71" spans="1:11" ht="15" customHeight="1" x14ac:dyDescent="0.3">
      <c r="A71" s="104">
        <v>69</v>
      </c>
      <c r="B71" s="95" t="s">
        <v>223</v>
      </c>
      <c r="C71" s="95" t="s">
        <v>225</v>
      </c>
      <c r="D71" s="108">
        <v>15774</v>
      </c>
      <c r="E71" s="99">
        <v>1867942</v>
      </c>
      <c r="F71" s="99">
        <v>661003</v>
      </c>
      <c r="G71" s="99">
        <v>148642</v>
      </c>
      <c r="H71" s="99">
        <v>86242</v>
      </c>
    </row>
    <row r="72" spans="1:11" ht="15" customHeight="1" x14ac:dyDescent="0.3">
      <c r="A72" s="104">
        <v>70</v>
      </c>
      <c r="B72" s="95" t="s">
        <v>431</v>
      </c>
      <c r="C72" s="95" t="s">
        <v>278</v>
      </c>
      <c r="D72" s="108">
        <v>1940.356</v>
      </c>
      <c r="E72" s="99">
        <v>740904</v>
      </c>
      <c r="F72" s="99">
        <v>208009</v>
      </c>
      <c r="G72" s="99">
        <v>55343</v>
      </c>
      <c r="H72" s="99">
        <v>84804</v>
      </c>
    </row>
    <row r="73" spans="1:11" ht="15" customHeight="1" x14ac:dyDescent="0.3">
      <c r="A73" s="104">
        <v>71</v>
      </c>
      <c r="B73" s="95" t="s">
        <v>432</v>
      </c>
      <c r="C73" s="95" t="s">
        <v>225</v>
      </c>
      <c r="D73" s="108">
        <v>9605.7639999999992</v>
      </c>
      <c r="E73" s="99">
        <v>1137772</v>
      </c>
      <c r="F73" s="99">
        <v>411116</v>
      </c>
      <c r="G73" s="99">
        <v>75966</v>
      </c>
      <c r="H73" s="99">
        <v>84215</v>
      </c>
    </row>
    <row r="74" spans="1:11" ht="15" customHeight="1" x14ac:dyDescent="0.3">
      <c r="A74" s="104">
        <v>72</v>
      </c>
      <c r="B74" s="95" t="s">
        <v>433</v>
      </c>
      <c r="C74" s="95" t="s">
        <v>265</v>
      </c>
      <c r="D74" s="108">
        <v>7195.4359999999997</v>
      </c>
      <c r="E74" s="99">
        <v>562242</v>
      </c>
      <c r="F74" s="99">
        <v>233852</v>
      </c>
      <c r="G74" s="99">
        <v>57315</v>
      </c>
      <c r="H74" s="99">
        <v>83913</v>
      </c>
    </row>
    <row r="75" spans="1:11" ht="15" customHeight="1" x14ac:dyDescent="0.3">
      <c r="A75" s="104">
        <v>73</v>
      </c>
      <c r="B75" s="95" t="s">
        <v>434</v>
      </c>
      <c r="C75" s="95" t="s">
        <v>225</v>
      </c>
      <c r="D75" s="108">
        <v>4161.6639999999998</v>
      </c>
      <c r="E75" s="99">
        <v>525325</v>
      </c>
      <c r="F75" s="99">
        <v>189342</v>
      </c>
      <c r="G75" s="99">
        <v>34496</v>
      </c>
      <c r="H75" s="99">
        <v>78405</v>
      </c>
    </row>
    <row r="76" spans="1:11" ht="15" customHeight="1" x14ac:dyDescent="0.3">
      <c r="A76" s="104">
        <v>74</v>
      </c>
      <c r="B76" s="95" t="s">
        <v>435</v>
      </c>
      <c r="C76" s="95" t="s">
        <v>225</v>
      </c>
      <c r="D76" s="108">
        <v>4339.83</v>
      </c>
      <c r="E76" s="99">
        <v>350510</v>
      </c>
      <c r="F76" s="99">
        <v>126326</v>
      </c>
      <c r="G76" s="99">
        <v>32941</v>
      </c>
      <c r="H76" s="99">
        <v>75520</v>
      </c>
    </row>
    <row r="77" spans="1:11" ht="15" customHeight="1" x14ac:dyDescent="0.3">
      <c r="A77" s="104">
        <v>75</v>
      </c>
      <c r="B77" s="95" t="s">
        <v>436</v>
      </c>
      <c r="C77" s="95" t="s">
        <v>225</v>
      </c>
      <c r="D77" s="108">
        <v>3859.0859999999998</v>
      </c>
      <c r="E77" s="99">
        <v>504379</v>
      </c>
      <c r="F77" s="99">
        <v>161989</v>
      </c>
      <c r="G77" s="99">
        <v>34700</v>
      </c>
      <c r="H77" s="99">
        <v>74390</v>
      </c>
    </row>
    <row r="78" spans="1:11" ht="15" customHeight="1" x14ac:dyDescent="0.3">
      <c r="A78" s="104">
        <v>76</v>
      </c>
      <c r="B78" s="95" t="s">
        <v>437</v>
      </c>
      <c r="C78" s="95" t="s">
        <v>250</v>
      </c>
      <c r="D78" s="108">
        <v>12681.259</v>
      </c>
      <c r="E78" s="99">
        <v>288082</v>
      </c>
      <c r="F78" s="99">
        <v>123826</v>
      </c>
      <c r="G78" s="99">
        <v>17871</v>
      </c>
      <c r="H78" s="99">
        <v>72790</v>
      </c>
    </row>
    <row r="79" spans="1:11" ht="15" customHeight="1" x14ac:dyDescent="0.3">
      <c r="A79" s="104">
        <v>77</v>
      </c>
      <c r="B79" s="95" t="s">
        <v>438</v>
      </c>
      <c r="C79" s="95" t="s">
        <v>278</v>
      </c>
      <c r="D79" s="108">
        <v>4475.43</v>
      </c>
      <c r="E79" s="99">
        <v>823996</v>
      </c>
      <c r="F79" s="99">
        <v>232664</v>
      </c>
      <c r="G79" s="99">
        <v>49622</v>
      </c>
      <c r="H79" s="99">
        <v>66785</v>
      </c>
    </row>
    <row r="81" spans="1:8" x14ac:dyDescent="0.3">
      <c r="A81" s="104" t="s">
        <v>439</v>
      </c>
      <c r="G81" s="115">
        <f>AVERAGE(G3:G79)</f>
        <v>242647.8051948052</v>
      </c>
      <c r="H81" s="115">
        <f>AVERAGE(H3:H79)</f>
        <v>185312.31168831169</v>
      </c>
    </row>
    <row r="82" spans="1:8" x14ac:dyDescent="0.3">
      <c r="A82" s="104" t="s">
        <v>440</v>
      </c>
      <c r="G82" s="115">
        <f>SUM(G3:G79)</f>
        <v>18683881</v>
      </c>
      <c r="H82" s="115">
        <f>SUM(H3:H79)</f>
        <v>14269048</v>
      </c>
    </row>
  </sheetData>
  <autoFilter ref="B2:H79" xr:uid="{86D53B13-909B-014A-8524-AC26CF670D61}">
    <sortState xmlns:xlrd2="http://schemas.microsoft.com/office/spreadsheetml/2017/richdata2" ref="B3:H79">
      <sortCondition descending="1" ref="H2:H79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DOHOME</vt:lpstr>
      <vt:lpstr>Dohome สาขา</vt:lpstr>
      <vt:lpstr>GPPรายจังหวัด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Boom Boom</dc:creator>
  <cp:lastModifiedBy>Boom Boom</cp:lastModifiedBy>
  <dcterms:created xsi:type="dcterms:W3CDTF">2026-04-16T14:28:27Z</dcterms:created>
  <dcterms:modified xsi:type="dcterms:W3CDTF">2026-04-16T14:32:20Z</dcterms:modified>
</cp:coreProperties>
</file>